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https://mhclg-my.sharepoint.com/personal/mark_david_communities_gov_uk/Documents/Documents/"/>
    </mc:Choice>
  </mc:AlternateContent>
  <xr:revisionPtr revIDLastSave="7" documentId="11_3979D53D10CC5476E44108674EA521081FE53BB6" xr6:coauthVersionLast="45" xr6:coauthVersionMax="47" xr10:uidLastSave="{B40AC50E-7D17-4696-8678-C0C96592B9F4}"/>
  <workbookProtection workbookAlgorithmName="SHA-512" workbookHashValue="186sZ3kHjVNtz52iEKZB48g2VvYNqZnc3QJ2RBwubpAYQGRFR/8oURLHmLMYZ1UhF/TIpIpR9+euHavU6WwxyA==" workbookSaltValue="aDvCZ980YRkhr9A7GE6Yew==" workbookSpinCount="100000" lockStructure="1"/>
  <bookViews>
    <workbookView xWindow="-110" yWindow="-110" windowWidth="22780" windowHeight="14660" tabRatio="888" activeTab="2" xr2:uid="{00000000-000D-0000-FFFF-FFFF00000000}"/>
  </bookViews>
  <sheets>
    <sheet name="Version Control" sheetId="1" r:id="rId1"/>
    <sheet name="Workbook Guide" sheetId="14" r:id="rId2"/>
    <sheet name="Proforma" sheetId="3" r:id="rId3"/>
    <sheet name="LA Scheme Outputs" sheetId="40" r:id="rId4"/>
    <sheet name="Scheme Info" sheetId="2" state="hidden" r:id="rId5"/>
    <sheet name="Proforma Scrutiny" sheetId="6" state="hidden" r:id="rId6"/>
    <sheet name="VfM Scrutiny" sheetId="28" state="hidden" r:id="rId7"/>
    <sheet name="HDM-4 Output" sheetId="7" state="hidden" r:id="rId8"/>
    <sheet name="Carriageways" sheetId="8" state="hidden" r:id="rId9"/>
    <sheet name="Cycleways" sheetId="9" state="hidden" r:id="rId10"/>
    <sheet name="Diversion" sheetId="10" state="hidden" r:id="rId11"/>
    <sheet name="Bridges" sheetId="11" state="hidden" r:id="rId12"/>
    <sheet name="Drainage" sheetId="12" state="hidden" r:id="rId13"/>
    <sheet name="PVB calculations" sheetId="13" state="hidden" r:id="rId14"/>
    <sheet name="PVC Calculations" sheetId="5" state="hidden" r:id="rId15"/>
    <sheet name="Look Up Values" sheetId="29" state="hidden" r:id="rId16"/>
    <sheet name="Annual Parameters" sheetId="30" state="hidden" r:id="rId17"/>
    <sheet name="National Traffic Model" sheetId="31" state="hidden" r:id="rId18"/>
    <sheet name="Table A1.1.1" sheetId="15" state="hidden" r:id="rId19"/>
    <sheet name="Table A.1.3.4" sheetId="16" state="hidden" r:id="rId20"/>
    <sheet name="Table A1.3.6" sheetId="17" state="hidden" r:id="rId21"/>
    <sheet name="Table A1.3.7" sheetId="18" state="hidden" r:id="rId22"/>
    <sheet name="Table A1.3.9" sheetId="26" state="hidden" r:id="rId23"/>
    <sheet name="Table A1.3.11" sheetId="25" state="hidden" r:id="rId24"/>
    <sheet name="Table A1.3.12" sheetId="19" state="hidden" r:id="rId25"/>
    <sheet name="Table A1.3.13" sheetId="20" state="hidden" r:id="rId26"/>
    <sheet name="Table A.3.14" sheetId="24" state="hidden" r:id="rId27"/>
    <sheet name="Table 1.3.15" sheetId="21" state="hidden" r:id="rId28"/>
    <sheet name="Table A3.3" sheetId="22" state="hidden" r:id="rId29"/>
    <sheet name="Table A.3.4" sheetId="23" state="hidden" r:id="rId30"/>
    <sheet name="Table 4.1.6" sheetId="38" state="hidden" r:id="rId31"/>
    <sheet name="Table A5.4.2" sheetId="32" state="hidden" r:id="rId32"/>
    <sheet name="HGV classes" sheetId="35" state="hidden" r:id="rId33"/>
    <sheet name="Latest MECs - all vehicle types" sheetId="36"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0">[1]TABLE1a!$U$1:$U$7</definedName>
    <definedName name="\a" localSheetId="32">!#REF!</definedName>
    <definedName name="\a" localSheetId="3">!#REF!</definedName>
    <definedName name="\a" localSheetId="33">!#REF!</definedName>
    <definedName name="\a">!#REF!</definedName>
    <definedName name="\b" localSheetId="32">!#REF!</definedName>
    <definedName name="\b" localSheetId="3">!#REF!</definedName>
    <definedName name="\b" localSheetId="33">!#REF!</definedName>
    <definedName name="\b">!#REF!</definedName>
    <definedName name="\c" localSheetId="32">!#REF!</definedName>
    <definedName name="\c" localSheetId="3">!#REF!</definedName>
    <definedName name="\c" localSheetId="33">!#REF!</definedName>
    <definedName name="\c">!#REF!</definedName>
    <definedName name="\d" localSheetId="32">!#REF!</definedName>
    <definedName name="\d" localSheetId="3">!#REF!</definedName>
    <definedName name="\d" localSheetId="33">!#REF!</definedName>
    <definedName name="\d">!#REF!</definedName>
    <definedName name="\DUTCH" localSheetId="32">!#REF!</definedName>
    <definedName name="\DUTCH" localSheetId="3">!#REF!</definedName>
    <definedName name="\DUTCH" localSheetId="33">!#REF!</definedName>
    <definedName name="\DUTCH">!#REF!</definedName>
    <definedName name="\e" localSheetId="32">!#REF!</definedName>
    <definedName name="\e" localSheetId="3">!#REF!</definedName>
    <definedName name="\e" localSheetId="33">!#REF!</definedName>
    <definedName name="\e">!#REF!</definedName>
    <definedName name="\f" localSheetId="32">!#REF!</definedName>
    <definedName name="\f" localSheetId="3">!#REF!</definedName>
    <definedName name="\f" localSheetId="33">!#REF!</definedName>
    <definedName name="\f">!#REF!</definedName>
    <definedName name="\g" localSheetId="32">!#REF!</definedName>
    <definedName name="\g" localSheetId="3">!#REF!</definedName>
    <definedName name="\g" localSheetId="33">!#REF!</definedName>
    <definedName name="\g">!#REF!</definedName>
    <definedName name="\i" localSheetId="32">!#REF!</definedName>
    <definedName name="\i" localSheetId="3">!#REF!</definedName>
    <definedName name="\i" localSheetId="33">!#REF!</definedName>
    <definedName name="\i">!#REF!</definedName>
    <definedName name="\j" localSheetId="32">!#REF!</definedName>
    <definedName name="\j" localSheetId="3">!#REF!</definedName>
    <definedName name="\j" localSheetId="33">!#REF!</definedName>
    <definedName name="\j">!#REF!</definedName>
    <definedName name="\k" localSheetId="32">!#REF!</definedName>
    <definedName name="\k" localSheetId="3">!#REF!</definedName>
    <definedName name="\k" localSheetId="33">!#REF!</definedName>
    <definedName name="\k">!#REF!</definedName>
    <definedName name="\l" localSheetId="32">!#REF!</definedName>
    <definedName name="\l" localSheetId="3">!#REF!</definedName>
    <definedName name="\l" localSheetId="33">!#REF!</definedName>
    <definedName name="\l">!#REF!</definedName>
    <definedName name="\n" localSheetId="32">!#REF!</definedName>
    <definedName name="\n" localSheetId="3">!#REF!</definedName>
    <definedName name="\n" localSheetId="33">!#REF!</definedName>
    <definedName name="\n">!#REF!</definedName>
    <definedName name="\o" localSheetId="32">!#REF!</definedName>
    <definedName name="\o" localSheetId="3">!#REF!</definedName>
    <definedName name="\o" localSheetId="33">!#REF!</definedName>
    <definedName name="\o">!#REF!</definedName>
    <definedName name="\ONE" localSheetId="32">!#REF!</definedName>
    <definedName name="\ONE" localSheetId="3">!#REF!</definedName>
    <definedName name="\ONE" localSheetId="33">!#REF!</definedName>
    <definedName name="\ONE">!#REF!</definedName>
    <definedName name="\p">[1]TABLE1a!$P$1</definedName>
    <definedName name="\r" localSheetId="32">!#REF!</definedName>
    <definedName name="\r" localSheetId="3">!#REF!</definedName>
    <definedName name="\r" localSheetId="33">!#REF!</definedName>
    <definedName name="\r">!#REF!</definedName>
    <definedName name="\s" localSheetId="32">!#REF!</definedName>
    <definedName name="\s" localSheetId="3">!#REF!</definedName>
    <definedName name="\s" localSheetId="33">!#REF!</definedName>
    <definedName name="\s">!#REF!</definedName>
    <definedName name="\SWISS" localSheetId="32">!#REF!</definedName>
    <definedName name="\SWISS" localSheetId="3">!#REF!</definedName>
    <definedName name="\SWISS" localSheetId="33">!#REF!</definedName>
    <definedName name="\SWISS">!#REF!</definedName>
    <definedName name="\t">[1]TABLE1a!$U$3</definedName>
    <definedName name="\TWO" localSheetId="32">!#REF!</definedName>
    <definedName name="\TWO" localSheetId="3">!#REF!</definedName>
    <definedName name="\TWO" localSheetId="33">!#REF!</definedName>
    <definedName name="\TWO">!#REF!</definedName>
    <definedName name="\u" localSheetId="32">!#REF!</definedName>
    <definedName name="\u" localSheetId="3">!#REF!</definedName>
    <definedName name="\u" localSheetId="33">!#REF!</definedName>
    <definedName name="\u">!#REF!</definedName>
    <definedName name="\v" localSheetId="32">!#REF!</definedName>
    <definedName name="\v" localSheetId="3">!#REF!</definedName>
    <definedName name="\v" localSheetId="33">!#REF!</definedName>
    <definedName name="\v">!#REF!</definedName>
    <definedName name="\w" localSheetId="32">!#REF!</definedName>
    <definedName name="\w" localSheetId="3">!#REF!</definedName>
    <definedName name="\w" localSheetId="33">!#REF!</definedName>
    <definedName name="\w">!#REF!</definedName>
    <definedName name="\x" localSheetId="32">'[2]TABLE1_19_-_2006'!#REF!</definedName>
    <definedName name="\x" localSheetId="3">'[2]TABLE1_19_-_2006'!#REF!</definedName>
    <definedName name="\x" localSheetId="33">'[2]TABLE1_19_-_2006'!#REF!</definedName>
    <definedName name="\x">'[2]TABLE1_19_-_2006'!#REF!</definedName>
    <definedName name="\ZERO" localSheetId="32">!#REF!</definedName>
    <definedName name="\ZERO" localSheetId="3">!#REF!</definedName>
    <definedName name="\ZERO" localSheetId="33">!#REF!</definedName>
    <definedName name="\ZERO">!#REF!</definedName>
    <definedName name="_" localSheetId="32">!#REF!</definedName>
    <definedName name="_" localSheetId="3">!#REF!</definedName>
    <definedName name="_" localSheetId="33">!#REF!</definedName>
    <definedName name="_">!#REF!</definedName>
    <definedName name="__tab13" localSheetId="32">!#REF!</definedName>
    <definedName name="__tab13" localSheetId="3">!#REF!</definedName>
    <definedName name="__tab13" localSheetId="33">!#REF!</definedName>
    <definedName name="__tab13">!#REF!</definedName>
    <definedName name="__tab14" localSheetId="32">!#REF!</definedName>
    <definedName name="__tab14" localSheetId="3">!#REF!</definedName>
    <definedName name="__tab14" localSheetId="33">!#REF!</definedName>
    <definedName name="__tab14">!#REF!</definedName>
    <definedName name="_1.2__Average_distance_travelled_by_mode_of_travel__1975_76__1985_86_and_1993_95" localSheetId="32">!#REF!</definedName>
    <definedName name="_1.2__Average_distance_travelled_by_mode_of_travel__1975_76__1985_86_and_1993_95" localSheetId="3">!#REF!</definedName>
    <definedName name="_1.2__Average_distance_travelled_by_mode_of_travel__1975_76__1985_86_and_1993_95" localSheetId="33">!#REF!</definedName>
    <definedName name="_1.2__Average_distance_travelled_by_mode_of_travel__1975_76__1985_86_and_1993_95">!#REF!</definedName>
    <definedName name="_1981" localSheetId="32">!#REF!</definedName>
    <definedName name="_1981" localSheetId="3">!#REF!</definedName>
    <definedName name="_1981" localSheetId="33">!#REF!</definedName>
    <definedName name="_1981">!#REF!</definedName>
    <definedName name="_3238">#N/A</definedName>
    <definedName name="_8912MONTH">#N/A</definedName>
    <definedName name="_9012MONTH">#N/A</definedName>
    <definedName name="_90ACT">#N/A</definedName>
    <definedName name="_9112MONTH">#N/A</definedName>
    <definedName name="_91ACT">#N/A</definedName>
    <definedName name="_9212MONTH">#N/A</definedName>
    <definedName name="_92ACT">#N/A</definedName>
    <definedName name="_D__RETURN_" localSheetId="32">!#REF!</definedName>
    <definedName name="_D__RETURN_" localSheetId="3">!#REF!</definedName>
    <definedName name="_D__RETURN_" localSheetId="33">!#REF!</definedName>
    <definedName name="_D__RETURN_">!#REF!</definedName>
    <definedName name="_EDIT__HOME__DE" localSheetId="32">!#REF!</definedName>
    <definedName name="_EDIT__HOME__DE" localSheetId="3">!#REF!</definedName>
    <definedName name="_EDIT__HOME__DE" localSheetId="33">!#REF!</definedName>
    <definedName name="_EDIT__HOME__DE">!#REF!</definedName>
    <definedName name="_GETLABEL__ENTE" localSheetId="32">!#REF!</definedName>
    <definedName name="_GETLABEL__ENTE" localSheetId="3">!#REF!</definedName>
    <definedName name="_GETLABEL__ENTE" localSheetId="33">!#REF!</definedName>
    <definedName name="_GETLABEL__ENTE">!#REF!</definedName>
    <definedName name="_GOTO_FRED_" localSheetId="32">!#REF!</definedName>
    <definedName name="_GOTO_FRED_" localSheetId="3">!#REF!</definedName>
    <definedName name="_GOTO_FRED_" localSheetId="33">!#REF!</definedName>
    <definedName name="_GOTO_FRED_">!#REF!</definedName>
    <definedName name="_IF__CELLPOINTE" localSheetId="32">!#REF!</definedName>
    <definedName name="_IF__CELLPOINTE" localSheetId="3">!#REF!</definedName>
    <definedName name="_IF__CELLPOINTE" localSheetId="33">!#REF!</definedName>
    <definedName name="_IF__CELLPOINTE">!#REF!</definedName>
    <definedName name="_IF__LENGTH____" localSheetId="32">!#REF!</definedName>
    <definedName name="_IF__LENGTH____" localSheetId="3">!#REF!</definedName>
    <definedName name="_IF__LENGTH____" localSheetId="33">!#REF!</definedName>
    <definedName name="_IF__LENGTH____">!#REF!</definedName>
    <definedName name="_LET_CELLREF__C" localSheetId="32">!#REF!</definedName>
    <definedName name="_LET_CELLREF__C" localSheetId="3">!#REF!</definedName>
    <definedName name="_LET_CELLREF__C" localSheetId="33">!#REF!</definedName>
    <definedName name="_LET_CELLREF__C">!#REF!</definedName>
    <definedName name="_LET_NUMBROWS__" localSheetId="32">!#REF!</definedName>
    <definedName name="_LET_NUMBROWS__" localSheetId="3">!#REF!</definedName>
    <definedName name="_LET_NUMBROWS__" localSheetId="33">!#REF!</definedName>
    <definedName name="_LET_NUMBROWS__">!#REF!</definedName>
    <definedName name="_LET_TRIMMED__T" localSheetId="32">!#REF!</definedName>
    <definedName name="_LET_TRIMMED__T" localSheetId="3">!#REF!</definedName>
    <definedName name="_LET_TRIMMED__T" localSheetId="33">!#REF!</definedName>
    <definedName name="_LET_TRIMMED__T">!#REF!</definedName>
    <definedName name="_RNCFRED__CALC_" localSheetId="32">!#REF!</definedName>
    <definedName name="_RNCFRED__CALC_" localSheetId="3">!#REF!</definedName>
    <definedName name="_RNCFRED__CALC_" localSheetId="33">!#REF!</definedName>
    <definedName name="_RNCFRED__CALC_">!#REF!</definedName>
    <definedName name="_RVTRIMMED__" localSheetId="32">!#REF!</definedName>
    <definedName name="_RVTRIMMED__" localSheetId="3">!#REF!</definedName>
    <definedName name="_RVTRIMMED__" localSheetId="33">!#REF!</definedName>
    <definedName name="_RVTRIMMED__">!#REF!</definedName>
    <definedName name="_tab13" localSheetId="32">!#REF!</definedName>
    <definedName name="_tab13" localSheetId="3">!#REF!</definedName>
    <definedName name="_tab13" localSheetId="33">!#REF!</definedName>
    <definedName name="_tab13">!#REF!</definedName>
    <definedName name="_tab14" localSheetId="32">!#REF!</definedName>
    <definedName name="_tab14" localSheetId="3">!#REF!</definedName>
    <definedName name="_tab14" localSheetId="33">!#REF!</definedName>
    <definedName name="_tab14">!#REF!</definedName>
    <definedName name="_XA123" localSheetId="32">!#REF!</definedName>
    <definedName name="_XA123" localSheetId="3">!#REF!</definedName>
    <definedName name="_XA123" localSheetId="33">!#REF!</definedName>
    <definedName name="_XA123">!#REF!</definedName>
    <definedName name="a">[3]RAWDATA!$L$2</definedName>
    <definedName name="activeCell" localSheetId="32">!#REF!</definedName>
    <definedName name="activeCell" localSheetId="3">!#REF!</definedName>
    <definedName name="activeCell" localSheetId="33">!#REF!</definedName>
    <definedName name="activeCell">!#REF!</definedName>
    <definedName name="Agricvehicles" localSheetId="32">!#REF!</definedName>
    <definedName name="Agricvehicles" localSheetId="3">!#REF!</definedName>
    <definedName name="Agricvehicles" localSheetId="33">!#REF!</definedName>
    <definedName name="Agricvehicles">!#REF!</definedName>
    <definedName name="Agrimachines" localSheetId="32">!#REF!</definedName>
    <definedName name="Agrimachines" localSheetId="3">!#REF!</definedName>
    <definedName name="Agrimachines" localSheetId="33">!#REF!</definedName>
    <definedName name="Agrimachines">!#REF!</definedName>
    <definedName name="ALL">#N/A</definedName>
    <definedName name="ANNBELGIUM">[1]TABLE5!$D$5:$D$12</definedName>
    <definedName name="ANNDVR">[1]TABLE4AL!$D$6:$D$12</definedName>
    <definedName name="ANNENG">[1]TABLE4AL!$F$6:$F$12</definedName>
    <definedName name="ANNFORIEGN">[1]TABLE1a!$P$37</definedName>
    <definedName name="ANNFRANCE">[1]TABLE5!$B$5:$B$12</definedName>
    <definedName name="ANNL">[1]TABLE5!$F$5:$F$12</definedName>
    <definedName name="ANNOTHER">[1]TABLE5!$J$5:$J$12</definedName>
    <definedName name="ANNSE">[1]TABLE4AL!$B$6:$B$12</definedName>
    <definedName name="ANNUAL" localSheetId="32">!#REF!</definedName>
    <definedName name="ANNUAL" localSheetId="3">!#REF!</definedName>
    <definedName name="ANNUAL" localSheetId="33">!#REF!</definedName>
    <definedName name="ANNUAL">!#REF!</definedName>
    <definedName name="ANNUK">[1]TABLE1a!$E$8:$E$14</definedName>
    <definedName name="ANNUT">[1]TABLE1a!$M$8:$M$14</definedName>
    <definedName name="AppraisalP_bid">'[4]PVC_Costs submitted'!$D$11</definedName>
    <definedName name="ART33F" localSheetId="32">!#REF!</definedName>
    <definedName name="ART33F" localSheetId="3">!#REF!</definedName>
    <definedName name="ART33F" localSheetId="33">!#REF!</definedName>
    <definedName name="ART33F">!#REF!</definedName>
    <definedName name="ART33G" localSheetId="32">!#REF!</definedName>
    <definedName name="ART33G" localSheetId="3">!#REF!</definedName>
    <definedName name="ART33G" localSheetId="33">!#REF!</definedName>
    <definedName name="ART33G">!#REF!</definedName>
    <definedName name="ARTICF" localSheetId="32">!#REF!</definedName>
    <definedName name="ARTICF" localSheetId="3">!#REF!</definedName>
    <definedName name="ARTICF" localSheetId="33">!#REF!</definedName>
    <definedName name="ARTICF">!#REF!</definedName>
    <definedName name="ARTICG" localSheetId="32">!#REF!</definedName>
    <definedName name="ARTICG" localSheetId="3">!#REF!</definedName>
    <definedName name="ARTICG" localSheetId="33">!#REF!</definedName>
    <definedName name="ARTICG">!#REF!</definedName>
    <definedName name="AverageSpeed">Proforma!$D$31</definedName>
    <definedName name="AVON" localSheetId="32">!#REF!</definedName>
    <definedName name="AVON" localSheetId="3">!#REF!</definedName>
    <definedName name="AVON" localSheetId="33">!#REF!</definedName>
    <definedName name="AVON">!#REF!</definedName>
    <definedName name="ayear">[3]RAWDATA!$J$2</definedName>
    <definedName name="B2.B11_" localSheetId="32">!#REF!</definedName>
    <definedName name="B2.B11_" localSheetId="3">!#REF!</definedName>
    <definedName name="B2.B11_" localSheetId="33">!#REF!</definedName>
    <definedName name="B2.B11_">!#REF!</definedName>
    <definedName name="BARQTR" localSheetId="32">!#REF!</definedName>
    <definedName name="BARQTR" localSheetId="3">!#REF!</definedName>
    <definedName name="BARQTR" localSheetId="33">!#REF!</definedName>
    <definedName name="BARQTR">!#REF!</definedName>
    <definedName name="BEDS" localSheetId="32">!#REF!</definedName>
    <definedName name="BEDS" localSheetId="3">!#REF!</definedName>
    <definedName name="BEDS" localSheetId="33">!#REF!</definedName>
    <definedName name="BEDS">!#REF!</definedName>
    <definedName name="BELGIUM" localSheetId="32">!#REF!</definedName>
    <definedName name="BELGIUM" localSheetId="3">!#REF!</definedName>
    <definedName name="BELGIUM" localSheetId="33">!#REF!</definedName>
    <definedName name="BELGIUM">!#REF!</definedName>
    <definedName name="BERKS" localSheetId="32">!#REF!</definedName>
    <definedName name="BERKS" localSheetId="3">!#REF!</definedName>
    <definedName name="BERKS" localSheetId="33">!#REF!</definedName>
    <definedName name="BERKS">!#REF!</definedName>
    <definedName name="BUCKS" localSheetId="32">!#REF!</definedName>
    <definedName name="BUCKS" localSheetId="3">!#REF!</definedName>
    <definedName name="BUCKS" localSheetId="33">!#REF!</definedName>
    <definedName name="BUCKS">!#REF!</definedName>
    <definedName name="BULL">#N/A</definedName>
    <definedName name="byear">[3]RAWDATA!$L$2</definedName>
    <definedName name="CAMARA">[1]TABLE1a!$P$4</definedName>
    <definedName name="CAMBS" localSheetId="32">!#REF!</definedName>
    <definedName name="CAMBS" localSheetId="3">!#REF!</definedName>
    <definedName name="CAMBS" localSheetId="33">!#REF!</definedName>
    <definedName name="CAMBS">!#REF!</definedName>
    <definedName name="Carbon" localSheetId="32">'[5]Table A3.3'!$B$26:$E$106</definedName>
    <definedName name="Carbon" localSheetId="33">'[5]Table A3.3'!$B$26:$E$106</definedName>
    <definedName name="Carbon">'Table A3.3'!$B$26:$E$106</definedName>
    <definedName name="Carbon_price" localSheetId="32">'[5]Table A.3.4'!$B$24:$F$115</definedName>
    <definedName name="Carbon_price" localSheetId="33">'[5]Table A.3.4'!$B$24:$F$115</definedName>
    <definedName name="Carbon_price">'Table A.3.4'!$B$24:$F$115</definedName>
    <definedName name="CarSpeed">Carriageways!$E$5</definedName>
    <definedName name="CategoryTitle" localSheetId="32">!#REF!</definedName>
    <definedName name="CategoryTitle" localSheetId="3">!#REF!</definedName>
    <definedName name="CategoryTitle" localSheetId="33">!#REF!</definedName>
    <definedName name="CategoryTitle">!#REF!</definedName>
    <definedName name="chart" localSheetId="32">'[6]1997'!$A$7,'[6]1997'!$L$7,'[6]1997'!$M$7,'[6]1997'!#REF!,'[6]1997'!$A$10,'[6]1997'!$A$11,'[6]1997'!$L$10,'[6]1997'!$L$11,'[6]1997'!$M$10,'[6]1997'!$M$11,'[6]1997'!#REF!,'[6]1997'!#REF!,'[6]1997'!$Q$20,'[6]1997'!$L$19,'[6]1997'!$M$19,'[6]1997'!#REF!</definedName>
    <definedName name="chart" localSheetId="3">'[6]1997'!$A$7,'[6]1997'!$L$7,'[6]1997'!$M$7,'[6]1997'!#REF!,'[6]1997'!$A$10,'[6]1997'!$A$11,'[6]1997'!$L$10,'[6]1997'!$L$11,'[6]1997'!$M$10,'[6]1997'!$M$11,'[6]1997'!#REF!,'[6]1997'!#REF!,'[6]1997'!$Q$20,'[6]1997'!$L$19,'[6]1997'!$M$19,'[6]1997'!#REF!</definedName>
    <definedName name="chart" localSheetId="33">'[6]1997'!$A$7,'[6]1997'!$L$7,'[6]1997'!$M$7,'[6]1997'!#REF!,'[6]1997'!$A$10,'[6]1997'!$A$11,'[6]1997'!$L$10,'[6]1997'!$L$11,'[6]1997'!$M$10,'[6]1997'!$M$11,'[6]1997'!#REF!,'[6]1997'!#REF!,'[6]1997'!$Q$20,'[6]1997'!$L$19,'[6]1997'!$M$19,'[6]1997'!#REF!</definedName>
    <definedName name="chart">'[6]1997'!$A$7,'[6]1997'!$L$7,'[6]1997'!$M$7,'[6]1997'!#REF!,'[6]1997'!$A$10,'[6]1997'!$A$11,'[6]1997'!$L$10,'[6]1997'!$L$11,'[6]1997'!$M$10,'[6]1997'!$M$11,'[6]1997'!#REF!,'[6]1997'!#REF!,'[6]1997'!$Q$20,'[6]1997'!$L$19,'[6]1997'!$M$19,'[6]1997'!#REF!</definedName>
    <definedName name="Chart2">'[6]1997'!$R$3:$U$5,'[6]1997'!$R$8:$U$9,'[6]1997'!$R$17:$U$17,'[6]1997'!$R$27:$U$28</definedName>
    <definedName name="CHECK1">#N/A</definedName>
    <definedName name="CHECK15" localSheetId="32">!#REF!</definedName>
    <definedName name="CHECK15" localSheetId="3">!#REF!</definedName>
    <definedName name="CHECK15" localSheetId="33">!#REF!</definedName>
    <definedName name="CHECK15">!#REF!</definedName>
    <definedName name="CHECK16" localSheetId="32">!#REF!</definedName>
    <definedName name="CHECK16" localSheetId="3">!#REF!</definedName>
    <definedName name="CHECK16" localSheetId="33">!#REF!</definedName>
    <definedName name="CHECK16">!#REF!</definedName>
    <definedName name="CHECK17" localSheetId="32">!#REF!</definedName>
    <definedName name="CHECK17" localSheetId="3">!#REF!</definedName>
    <definedName name="CHECK17" localSheetId="33">!#REF!</definedName>
    <definedName name="CHECK17">!#REF!</definedName>
    <definedName name="CHECK19">[7]T23!$L$5:$L$19</definedName>
    <definedName name="CHECK2">#N/A</definedName>
    <definedName name="CHECK20">[7]T23!$O$34:$IV$16384</definedName>
    <definedName name="CHESHIRE" localSheetId="32">!#REF!</definedName>
    <definedName name="CHESHIRE" localSheetId="3">!#REF!</definedName>
    <definedName name="CHESHIRE" localSheetId="33">!#REF!</definedName>
    <definedName name="CHESHIRE">!#REF!</definedName>
    <definedName name="CLEVELAND" localSheetId="32">!#REF!</definedName>
    <definedName name="CLEVELAND" localSheetId="3">!#REF!</definedName>
    <definedName name="CLEVELAND" localSheetId="33">!#REF!</definedName>
    <definedName name="CLEVELAND">!#REF!</definedName>
    <definedName name="CLONE">[1]TABLE1a!$P$6</definedName>
    <definedName name="CLWYD" localSheetId="32">!#REF!</definedName>
    <definedName name="CLWYD" localSheetId="3">!#REF!</definedName>
    <definedName name="CLWYD" localSheetId="33">!#REF!</definedName>
    <definedName name="CLWYD">!#REF!</definedName>
    <definedName name="column1">[8]Sheet5!$Q$4:$Q$26</definedName>
    <definedName name="COO" localSheetId="32">!#REF!</definedName>
    <definedName name="COO" localSheetId="3">!#REF!</definedName>
    <definedName name="COO" localSheetId="33">!#REF!</definedName>
    <definedName name="COO">!#REF!</definedName>
    <definedName name="CORNWALL" localSheetId="32">!#REF!</definedName>
    <definedName name="CORNWALL" localSheetId="3">!#REF!</definedName>
    <definedName name="CORNWALL" localSheetId="33">!#REF!</definedName>
    <definedName name="CORNWALL">!#REF!</definedName>
    <definedName name="Crownvehicles" localSheetId="32">!#REF!</definedName>
    <definedName name="Crownvehicles" localSheetId="3">!#REF!</definedName>
    <definedName name="Crownvehicles" localSheetId="33">!#REF!</definedName>
    <definedName name="Crownvehicles">!#REF!</definedName>
    <definedName name="CUMBRIA" localSheetId="32">!#REF!</definedName>
    <definedName name="CUMBRIA" localSheetId="3">!#REF!</definedName>
    <definedName name="CUMBRIA" localSheetId="33">!#REF!</definedName>
    <definedName name="CUMBRIA">!#REF!</definedName>
    <definedName name="cycle_JA">'[9]WebTAG journey Quality'!$I$18:$I$24</definedName>
    <definedName name="cyear">[3]RAWDATA!$J$2</definedName>
    <definedName name="DATA1">#N/A</definedName>
    <definedName name="DATA2">#N/A</definedName>
    <definedName name="DATA3">#N/A</definedName>
    <definedName name="DATA4" localSheetId="32">!#REF!</definedName>
    <definedName name="DATA4" localSheetId="3">!#REF!</definedName>
    <definedName name="DATA4" localSheetId="33">!#REF!</definedName>
    <definedName name="DATA4">!#REF!</definedName>
    <definedName name="DATE">#N/A</definedName>
    <definedName name="DEFLATOR" localSheetId="32">!#REF!</definedName>
    <definedName name="DEFLATOR" localSheetId="3">!#REF!</definedName>
    <definedName name="DEFLATOR" localSheetId="33">!#REF!</definedName>
    <definedName name="DEFLATOR">!#REF!</definedName>
    <definedName name="DERBYSHIRE" localSheetId="32">!#REF!</definedName>
    <definedName name="DERBYSHIRE" localSheetId="3">!#REF!</definedName>
    <definedName name="DERBYSHIRE" localSheetId="33">!#REF!</definedName>
    <definedName name="DERBYSHIRE">!#REF!</definedName>
    <definedName name="DEVON" localSheetId="32">!#REF!</definedName>
    <definedName name="DEVON" localSheetId="3">!#REF!</definedName>
    <definedName name="DEVON" localSheetId="33">!#REF!</definedName>
    <definedName name="DEVON">!#REF!</definedName>
    <definedName name="dgdsfyh" localSheetId="32">!#REF!</definedName>
    <definedName name="dgdsfyh" localSheetId="3">!#REF!</definedName>
    <definedName name="dgdsfyh" localSheetId="33">!#REF!</definedName>
    <definedName name="dgdsfyh">!#REF!</definedName>
    <definedName name="Dialog" localSheetId="3">[6]!Dialog</definedName>
    <definedName name="Dialog">[6]!Dialog</definedName>
    <definedName name="dialog2" localSheetId="3">[6]!dialog2</definedName>
    <definedName name="dialog2">[6]!dialog2</definedName>
    <definedName name="Digging" localSheetId="32">!#REF!</definedName>
    <definedName name="Digging" localSheetId="3">!#REF!</definedName>
    <definedName name="Digging" localSheetId="33">!#REF!</definedName>
    <definedName name="Digging">!#REF!</definedName>
    <definedName name="Disabled" localSheetId="32">!#REF!</definedName>
    <definedName name="Disabled" localSheetId="3">!#REF!</definedName>
    <definedName name="Disabled" localSheetId="33">!#REF!</definedName>
    <definedName name="Disabled">!#REF!</definedName>
    <definedName name="Discount">'Table A1.1.1'!$B$25:$D$30</definedName>
    <definedName name="DK" localSheetId="32">!#REF!</definedName>
    <definedName name="DK" localSheetId="3">!#REF!</definedName>
    <definedName name="DK" localSheetId="33">!#REF!</definedName>
    <definedName name="DK">!#REF!</definedName>
    <definedName name="DNK_D" localSheetId="32">!#REF!</definedName>
    <definedName name="DNK_D" localSheetId="3">!#REF!</definedName>
    <definedName name="DNK_D" localSheetId="33">!#REF!</definedName>
    <definedName name="DNK_D">!#REF!</definedName>
    <definedName name="DORSET" localSheetId="32">!#REF!</definedName>
    <definedName name="DORSET" localSheetId="3">!#REF!</definedName>
    <definedName name="DORSET" localSheetId="33">!#REF!</definedName>
    <definedName name="DORSET">!#REF!</definedName>
    <definedName name="DOVER">#N/A</definedName>
    <definedName name="DURHAM" localSheetId="32">!#REF!</definedName>
    <definedName name="DURHAM" localSheetId="3">!#REF!</definedName>
    <definedName name="DURHAM" localSheetId="33">!#REF!</definedName>
    <definedName name="DURHAM">!#REF!</definedName>
    <definedName name="DYFED" localSheetId="32">!#REF!</definedName>
    <definedName name="DYFED" localSheetId="3">!#REF!</definedName>
    <definedName name="DYFED" localSheetId="33">!#REF!</definedName>
    <definedName name="DYFED">!#REF!</definedName>
    <definedName name="E_SUSSEX" localSheetId="32">!#REF!</definedName>
    <definedName name="E_SUSSEX" localSheetId="3">!#REF!</definedName>
    <definedName name="E_SUSSEX" localSheetId="33">!#REF!</definedName>
    <definedName name="E_SUSSEX">!#REF!</definedName>
    <definedName name="EIRE" localSheetId="32">!#REF!</definedName>
    <definedName name="EIRE" localSheetId="3">!#REF!</definedName>
    <definedName name="EIRE" localSheetId="33">!#REF!</definedName>
    <definedName name="EIRE">!#REF!</definedName>
    <definedName name="Electric" localSheetId="32">!#REF!</definedName>
    <definedName name="Electric" localSheetId="3">!#REF!</definedName>
    <definedName name="Electric" localSheetId="33">!#REF!</definedName>
    <definedName name="Electric">!#REF!</definedName>
    <definedName name="ENGLISH">#N/A</definedName>
    <definedName name="ESSEX" localSheetId="32">!#REF!</definedName>
    <definedName name="ESSEX" localSheetId="3">!#REF!</definedName>
    <definedName name="ESSEX" localSheetId="33">!#REF!</definedName>
    <definedName name="ESSEX">!#REF!</definedName>
    <definedName name="exemptall" localSheetId="32">!#REF!</definedName>
    <definedName name="exemptall" localSheetId="3">!#REF!</definedName>
    <definedName name="exemptall" localSheetId="33">!#REF!</definedName>
    <definedName name="exemptall">!#REF!</definedName>
    <definedName name="fayear" localSheetId="32">!#REF!</definedName>
    <definedName name="fayear" localSheetId="3">!#REF!</definedName>
    <definedName name="fayear" localSheetId="33">!#REF!</definedName>
    <definedName name="fayear">!#REF!</definedName>
    <definedName name="fbegyear" localSheetId="32">!#REF!</definedName>
    <definedName name="fbegyear" localSheetId="3">!#REF!</definedName>
    <definedName name="fbegyear" localSheetId="33">!#REF!</definedName>
    <definedName name="fbegyear">!#REF!</definedName>
    <definedName name="fdafda" localSheetId="32">!#REF!</definedName>
    <definedName name="fdafda" localSheetId="3">!#REF!</definedName>
    <definedName name="fdafda" localSheetId="33">!#REF!</definedName>
    <definedName name="fdafda">!#REF!</definedName>
    <definedName name="fendyear">[10]Year!$B$3</definedName>
    <definedName name="ffyear">[3]RAWDATA!$J$2</definedName>
    <definedName name="FL" localSheetId="32">!#REF!</definedName>
    <definedName name="FL" localSheetId="3">!#REF!</definedName>
    <definedName name="FL" localSheetId="33">!#REF!</definedName>
    <definedName name="FL">!#REF!</definedName>
    <definedName name="Footnotes" localSheetId="32">!#REF!</definedName>
    <definedName name="Footnotes" localSheetId="3">!#REF!</definedName>
    <definedName name="Footnotes" localSheetId="33">!#REF!</definedName>
    <definedName name="Footnotes">!#REF!</definedName>
    <definedName name="FOREIGN">[1]TABLE1a!$P$38:$P$52</definedName>
    <definedName name="FORM">#N/A</definedName>
    <definedName name="FRANCE" localSheetId="32">!#REF!</definedName>
    <definedName name="FRANCE" localSheetId="3">!#REF!</definedName>
    <definedName name="FRANCE" localSheetId="33">!#REF!</definedName>
    <definedName name="FRANCE">!#REF!</definedName>
    <definedName name="Fuel_proportion" localSheetId="32">'[5]Table A1.3.9'!$B$24:$I$72</definedName>
    <definedName name="Fuel_proportion" localSheetId="33">'[5]Table A1.3.9'!$B$24:$I$72</definedName>
    <definedName name="Fuel_proportion">'Table A1.3.9'!$B$24:$I$72</definedName>
    <definedName name="fyear">[10]c11!$D$42</definedName>
    <definedName name="fyear2" localSheetId="32">!#REF!</definedName>
    <definedName name="fyear2" localSheetId="3">!#REF!</definedName>
    <definedName name="fyear2" localSheetId="33">!#REF!</definedName>
    <definedName name="fyear2">!#REF!</definedName>
    <definedName name="GDP" localSheetId="32">!#REF!</definedName>
    <definedName name="GDP" localSheetId="3">!#REF!</definedName>
    <definedName name="GDP" localSheetId="33">!#REF!</definedName>
    <definedName name="GDP">!#REF!</definedName>
    <definedName name="GDP_deflator" localSheetId="32">'[5]Annual Parameters'!$B$28:$D$139</definedName>
    <definedName name="GDP_deflator" localSheetId="33">'[5]Annual Parameters'!$B$28:$D$139</definedName>
    <definedName name="GDP_deflator">'Annual Parameters'!$B$28:$D$139</definedName>
    <definedName name="GERMANY" localSheetId="32">!#REF!</definedName>
    <definedName name="GERMANY" localSheetId="3">!#REF!</definedName>
    <definedName name="GERMANY" localSheetId="33">!#REF!</definedName>
    <definedName name="GERMANY">!#REF!</definedName>
    <definedName name="GG_fuel" localSheetId="32">'[5]Table A1.3.11'!$B$27:$AM$106</definedName>
    <definedName name="GG_fuel" localSheetId="33">'[5]Table A1.3.11'!$B$27:$AM$106</definedName>
    <definedName name="GG_fuel">'Table A1.3.11'!$B$27:$AM$106</definedName>
    <definedName name="GLOS" localSheetId="32">!#REF!</definedName>
    <definedName name="GLOS" localSheetId="3">!#REF!</definedName>
    <definedName name="GLOS" localSheetId="33">!#REF!</definedName>
    <definedName name="GLOS">!#REF!</definedName>
    <definedName name="goods" localSheetId="32">!#REF!</definedName>
    <definedName name="goods" localSheetId="3">!#REF!</definedName>
    <definedName name="goods" localSheetId="33">!#REF!</definedName>
    <definedName name="goods">!#REF!</definedName>
    <definedName name="GraphData">'[11]TIS-INDEX'!$B$13:$Q$44,'[11]TIS-INDEX'!$E$9:$R$9</definedName>
    <definedName name="GraphTitle" localSheetId="32">!#REF!</definedName>
    <definedName name="GraphTitle" localSheetId="3">!#REF!</definedName>
    <definedName name="GraphTitle" localSheetId="33">!#REF!</definedName>
    <definedName name="GraphTitle">!#REF!</definedName>
    <definedName name="Gritting" localSheetId="32">!#REF!</definedName>
    <definedName name="Gritting" localSheetId="3">!#REF!</definedName>
    <definedName name="Gritting" localSheetId="33">!#REF!</definedName>
    <definedName name="Gritting">!#REF!</definedName>
    <definedName name="GTR_MAN" localSheetId="32">!#REF!</definedName>
    <definedName name="GTR_MAN" localSheetId="3">!#REF!</definedName>
    <definedName name="GTR_MAN" localSheetId="33">!#REF!</definedName>
    <definedName name="GTR_MAN">!#REF!</definedName>
    <definedName name="GWENT" localSheetId="32">!#REF!</definedName>
    <definedName name="GWENT" localSheetId="3">!#REF!</definedName>
    <definedName name="GWENT" localSheetId="33">!#REF!</definedName>
    <definedName name="GWENT">!#REF!</definedName>
    <definedName name="GWYNEDD" localSheetId="32">!#REF!</definedName>
    <definedName name="GWYNEDD" localSheetId="3">!#REF!</definedName>
    <definedName name="GWYNEDD" localSheetId="33">!#REF!</definedName>
    <definedName name="GWYNEDD">!#REF!</definedName>
    <definedName name="HANTS" localSheetId="32">!#REF!</definedName>
    <definedName name="HANTS" localSheetId="3">!#REF!</definedName>
    <definedName name="HANTS" localSheetId="33">!#REF!</definedName>
    <definedName name="HANTS">!#REF!</definedName>
    <definedName name="HEREFORD_W" localSheetId="32">!#REF!</definedName>
    <definedName name="HEREFORD_W" localSheetId="3">!#REF!</definedName>
    <definedName name="HEREFORD_W" localSheetId="33">!#REF!</definedName>
    <definedName name="HEREFORD_W">!#REF!</definedName>
    <definedName name="HERTS" localSheetId="32">!#REF!</definedName>
    <definedName name="HERTS" localSheetId="3">!#REF!</definedName>
    <definedName name="HERTS" localSheetId="33">!#REF!</definedName>
    <definedName name="HERTS">!#REF!</definedName>
    <definedName name="HGVSpeed">Carriageways!$E$7</definedName>
    <definedName name="HUMBERSIDE" localSheetId="32">!#REF!</definedName>
    <definedName name="HUMBERSIDE" localSheetId="3">!#REF!</definedName>
    <definedName name="HUMBERSIDE" localSheetId="33">!#REF!</definedName>
    <definedName name="HUMBERSIDE">!#REF!</definedName>
    <definedName name="I_OF_WIGHT" localSheetId="32">!#REF!</definedName>
    <definedName name="I_OF_WIGHT" localSheetId="3">!#REF!</definedName>
    <definedName name="I_OF_WIGHT" localSheetId="33">!#REF!</definedName>
    <definedName name="I_OF_WIGHT">!#REF!</definedName>
    <definedName name="impact_3rdPCapexDisb" localSheetId="32">'[5]VfM Scrutiny'!#REF!</definedName>
    <definedName name="impact_3rdPCapexDisb" localSheetId="3">'VfM Scrutiny'!#REF!</definedName>
    <definedName name="impact_3rdPCapexDisb" localSheetId="33">'[5]VfM Scrutiny'!#REF!</definedName>
    <definedName name="impact_3rdPCapexDisb">'VfM Scrutiny'!#REF!</definedName>
    <definedName name="impact_accidents" localSheetId="32">'[5]VfM Scrutiny'!#REF!</definedName>
    <definedName name="impact_accidents" localSheetId="3">'VfM Scrutiny'!#REF!</definedName>
    <definedName name="impact_accidents" localSheetId="33">'[5]VfM Scrutiny'!#REF!</definedName>
    <definedName name="impact_accidents">'VfM Scrutiny'!#REF!</definedName>
    <definedName name="impact_Bridgebenefit" localSheetId="32">'[5]VfM Scrutiny'!#REF!</definedName>
    <definedName name="impact_Bridgebenefit" localSheetId="3">'VfM Scrutiny'!#REF!</definedName>
    <definedName name="impact_Bridgebenefit" localSheetId="33">'[5]VfM Scrutiny'!#REF!</definedName>
    <definedName name="impact_Bridgebenefit">'VfM Scrutiny'!#REF!</definedName>
    <definedName name="impact_CRCIndirectTaxloss" localSheetId="32">'[5]VfM Scrutiny'!#REF!</definedName>
    <definedName name="impact_CRCIndirectTaxloss" localSheetId="3">'VfM Scrutiny'!#REF!</definedName>
    <definedName name="impact_CRCIndirectTaxloss" localSheetId="33">'[5]VfM Scrutiny'!#REF!</definedName>
    <definedName name="impact_CRCIndirectTaxloss">'VfM Scrutiny'!#REF!</definedName>
    <definedName name="impact_floodprevent" localSheetId="32">'[5]VfM Scrutiny'!#REF!</definedName>
    <definedName name="impact_floodprevent" localSheetId="3">'VfM Scrutiny'!#REF!</definedName>
    <definedName name="impact_floodprevent" localSheetId="33">'[5]VfM Scrutiny'!#REF!</definedName>
    <definedName name="impact_floodprevent">'VfM Scrutiny'!#REF!</definedName>
    <definedName name="impact_Health" localSheetId="32">'[5]VfM Scrutiny'!#REF!</definedName>
    <definedName name="impact_Health" localSheetId="3">'VfM Scrutiny'!#REF!</definedName>
    <definedName name="impact_Health" localSheetId="33">'[5]VfM Scrutiny'!#REF!</definedName>
    <definedName name="impact_Health">'VfM Scrutiny'!#REF!</definedName>
    <definedName name="impact_journeyT" localSheetId="32">'[5]VfM Scrutiny'!#REF!</definedName>
    <definedName name="impact_journeyT" localSheetId="3">'VfM Scrutiny'!#REF!</definedName>
    <definedName name="impact_journeyT" localSheetId="33">'[5]VfM Scrutiny'!#REF!</definedName>
    <definedName name="impact_journeyT">'VfM Scrutiny'!#REF!</definedName>
    <definedName name="impact_Noise" localSheetId="32">'[5]VfM Scrutiny'!#REF!</definedName>
    <definedName name="impact_Noise" localSheetId="3">'VfM Scrutiny'!#REF!</definedName>
    <definedName name="impact_Noise" localSheetId="33">'[5]VfM Scrutiny'!#REF!</definedName>
    <definedName name="impact_Noise">'VfM Scrutiny'!#REF!</definedName>
    <definedName name="impact_VOC" localSheetId="32">'[5]VfM Scrutiny'!#REF!</definedName>
    <definedName name="impact_VOC" localSheetId="3">'VfM Scrutiny'!#REF!</definedName>
    <definedName name="impact_VOC" localSheetId="33">'[5]VfM Scrutiny'!#REF!</definedName>
    <definedName name="impact_VOC">'VfM Scrutiny'!#REF!</definedName>
    <definedName name="ITALY" localSheetId="32">!#REF!</definedName>
    <definedName name="ITALY" localSheetId="3">!#REF!</definedName>
    <definedName name="ITALY" localSheetId="33">!#REF!</definedName>
    <definedName name="ITALY">!#REF!</definedName>
    <definedName name="J" localSheetId="32">!#REF!</definedName>
    <definedName name="J" localSheetId="3">!#REF!</definedName>
    <definedName name="J" localSheetId="33">!#REF!</definedName>
    <definedName name="J">!#REF!</definedName>
    <definedName name="JA_walk">'[9]WebTAG journey Quality'!$I$2:$I$4</definedName>
    <definedName name="KENT" localSheetId="32">!#REF!</definedName>
    <definedName name="KENT" localSheetId="3">!#REF!</definedName>
    <definedName name="KENT" localSheetId="33">!#REF!</definedName>
    <definedName name="KENT">!#REF!</definedName>
    <definedName name="KM_Length_Scheme">'[4]Pro-Forma Scrutiny'!$D$9</definedName>
    <definedName name="LANCS" localSheetId="32">!#REF!</definedName>
    <definedName name="LANCS" localSheetId="3">!#REF!</definedName>
    <definedName name="LANCS" localSheetId="33">!#REF!</definedName>
    <definedName name="LANCS">!#REF!</definedName>
    <definedName name="LEICS" localSheetId="32">!#REF!</definedName>
    <definedName name="LEICS" localSheetId="3">!#REF!</definedName>
    <definedName name="LEICS" localSheetId="33">!#REF!</definedName>
    <definedName name="LEICS">!#REF!</definedName>
    <definedName name="LGVSpeed">Carriageways!$E$6</definedName>
    <definedName name="LINCS" localSheetId="32">!#REF!</definedName>
    <definedName name="LINCS" localSheetId="3">!#REF!</definedName>
    <definedName name="LINCS" localSheetId="33">!#REF!</definedName>
    <definedName name="LINCS">!#REF!</definedName>
    <definedName name="LONDON" localSheetId="32">!#REF!</definedName>
    <definedName name="LONDON" localSheetId="3">!#REF!</definedName>
    <definedName name="LONDON" localSheetId="33">!#REF!</definedName>
    <definedName name="LONDON">!#REF!</definedName>
    <definedName name="Luton" localSheetId="32">!#REF!</definedName>
    <definedName name="Luton" localSheetId="3">!#REF!</definedName>
    <definedName name="Luton" localSheetId="33">!#REF!</definedName>
    <definedName name="Luton">!#REF!</definedName>
    <definedName name="M_GLAM" localSheetId="32">!#REF!</definedName>
    <definedName name="M_GLAM" localSheetId="3">!#REF!</definedName>
    <definedName name="M_GLAM" localSheetId="33">!#REF!</definedName>
    <definedName name="M_GLAM">!#REF!</definedName>
    <definedName name="MACRO">#N/A</definedName>
    <definedName name="MACRO_STOPLABS" localSheetId="32">!#REF!</definedName>
    <definedName name="MACRO_STOPLABS" localSheetId="3">!#REF!</definedName>
    <definedName name="MACRO_STOPLABS" localSheetId="33">!#REF!</definedName>
    <definedName name="MACRO_STOPLABS">!#REF!</definedName>
    <definedName name="MACRO_SUBROUTIN" localSheetId="32">!#REF!</definedName>
    <definedName name="MACRO_SUBROUTIN" localSheetId="3">!#REF!</definedName>
    <definedName name="MACRO_SUBROUTIN" localSheetId="33">!#REF!</definedName>
    <definedName name="MACRO_SUBROUTIN">!#REF!</definedName>
    <definedName name="MANO" localSheetId="32">!#REF!</definedName>
    <definedName name="MANO" localSheetId="3">!#REF!</definedName>
    <definedName name="MANO" localSheetId="33">!#REF!</definedName>
    <definedName name="MANO">!#REF!</definedName>
    <definedName name="MERSEYSIDE" localSheetId="32">!#REF!</definedName>
    <definedName name="MERSEYSIDE" localSheetId="3">!#REF!</definedName>
    <definedName name="MERSEYSIDE" localSheetId="33">!#REF!</definedName>
    <definedName name="MERSEYSIDE">!#REF!</definedName>
    <definedName name="MONTH">#N/A</definedName>
    <definedName name="Mowing" localSheetId="32">!#REF!</definedName>
    <definedName name="Mowing" localSheetId="3">!#REF!</definedName>
    <definedName name="Mowing" localSheetId="33">!#REF!</definedName>
    <definedName name="Mowing">!#REF!</definedName>
    <definedName name="MP" localSheetId="32">!#REF!</definedName>
    <definedName name="MP" localSheetId="3">!#REF!</definedName>
    <definedName name="MP" localSheetId="33">!#REF!</definedName>
    <definedName name="MP">!#REF!</definedName>
    <definedName name="N_YORKS" localSheetId="32">!#REF!</definedName>
    <definedName name="N_YORKS" localSheetId="3">!#REF!</definedName>
    <definedName name="N_YORKS" localSheetId="33">!#REF!</definedName>
    <definedName name="N_YORKS">!#REF!</definedName>
    <definedName name="new_chart" localSheetId="32">'[12]1997'!$A$7,'[12]1997'!$L$7,'[12]1997'!$M$7,'[12]1997'!#REF!,'[12]1997'!$A$10,'[12]1997'!$A$11,'[12]1997'!$L$10,'[12]1997'!$L$11,'[12]1997'!$M$10,'[12]1997'!$M$11,'[12]1997'!#REF!,'[12]1997'!#REF!,'[12]1997'!$Q$20,'[12]1997'!$L$19,'[12]1997'!$M$19,'[12]1997'!#REF!</definedName>
    <definedName name="new_chart" localSheetId="3">'[12]1997'!$A$7,'[12]1997'!$L$7,'[12]1997'!$M$7,'[12]1997'!#REF!,'[12]1997'!$A$10,'[12]1997'!$A$11,'[12]1997'!$L$10,'[12]1997'!$L$11,'[12]1997'!$M$10,'[12]1997'!$M$11,'[12]1997'!#REF!,'[12]1997'!#REF!,'[12]1997'!$Q$20,'[12]1997'!$L$19,'[12]1997'!$M$19,'[12]1997'!#REF!</definedName>
    <definedName name="new_chart" localSheetId="33">'[12]1997'!$A$7,'[12]1997'!$L$7,'[12]1997'!$M$7,'[12]1997'!#REF!,'[12]1997'!$A$10,'[12]1997'!$A$11,'[12]1997'!$L$10,'[12]1997'!$L$11,'[12]1997'!$M$10,'[12]1997'!$M$11,'[12]1997'!#REF!,'[12]1997'!#REF!,'[12]1997'!$Q$20,'[12]1997'!$L$19,'[12]1997'!$M$19,'[12]1997'!#REF!</definedName>
    <definedName name="new_chart">'[12]1997'!$A$7,'[12]1997'!$L$7,'[12]1997'!$M$7,'[12]1997'!#REF!,'[12]1997'!$A$10,'[12]1997'!$A$11,'[12]1997'!$L$10,'[12]1997'!$L$11,'[12]1997'!$M$10,'[12]1997'!$M$11,'[12]1997'!#REF!,'[12]1997'!#REF!,'[12]1997'!$Q$20,'[12]1997'!$L$19,'[12]1997'!$M$19,'[12]1997'!#REF!</definedName>
    <definedName name="new_dialog" localSheetId="3">[12]!Dialog</definedName>
    <definedName name="new_dialog">[12]!Dialog</definedName>
    <definedName name="new_table" localSheetId="32">!#REF!</definedName>
    <definedName name="new_table" localSheetId="3">!#REF!</definedName>
    <definedName name="new_table" localSheetId="33">!#REF!</definedName>
    <definedName name="new_table">!#REF!</definedName>
    <definedName name="NLS" localSheetId="32">!#REF!</definedName>
    <definedName name="NLS" localSheetId="3">!#REF!</definedName>
    <definedName name="NLS" localSheetId="33">!#REF!</definedName>
    <definedName name="NLS">!#REF!</definedName>
    <definedName name="No_lights_repl">'[4]Pro-Forma submitted '!$D$40</definedName>
    <definedName name="NONEC" localSheetId="32">!#REF!</definedName>
    <definedName name="NONEC" localSheetId="3">!#REF!</definedName>
    <definedName name="NONEC" localSheetId="33">!#REF!</definedName>
    <definedName name="NONEC">!#REF!</definedName>
    <definedName name="NORFOLK" localSheetId="32">!#REF!</definedName>
    <definedName name="NORFOLK" localSheetId="3">!#REF!</definedName>
    <definedName name="NORFOLK" localSheetId="33">!#REF!</definedName>
    <definedName name="NORFOLK">!#REF!</definedName>
    <definedName name="NORTHANTS" localSheetId="32">!#REF!</definedName>
    <definedName name="NORTHANTS" localSheetId="3">!#REF!</definedName>
    <definedName name="NORTHANTS" localSheetId="33">!#REF!</definedName>
    <definedName name="NORTHANTS">!#REF!</definedName>
    <definedName name="NORTHSEA">#N/A</definedName>
    <definedName name="NORTHUMBERLAND" localSheetId="32">!#REF!</definedName>
    <definedName name="NORTHUMBERLAND" localSheetId="3">!#REF!</definedName>
    <definedName name="NORTHUMBERLAND" localSheetId="33">!#REF!</definedName>
    <definedName name="NORTHUMBERLAND">!#REF!</definedName>
    <definedName name="NOTTS" localSheetId="32">!#REF!</definedName>
    <definedName name="NOTTS" localSheetId="3">!#REF!</definedName>
    <definedName name="NOTTS" localSheetId="33">!#REF!</definedName>
    <definedName name="NOTTS">!#REF!</definedName>
    <definedName name="NPValtcalc" localSheetId="32">#REF!</definedName>
    <definedName name="NPValtcalc" localSheetId="3">#REF!</definedName>
    <definedName name="NPValtcalc" localSheetId="33">#REF!</definedName>
    <definedName name="NPValtcalc">#REF!</definedName>
    <definedName name="NPVfinal" localSheetId="32">#REF!</definedName>
    <definedName name="NPVfinal" localSheetId="3">#REF!</definedName>
    <definedName name="NPVfinal" localSheetId="33">#REF!</definedName>
    <definedName name="NPVfinal">#REF!</definedName>
    <definedName name="NTM_car" localSheetId="32">'[5]National Traffic Model'!$D$59:$J$59</definedName>
    <definedName name="NTM_car" localSheetId="33">'[5]National Traffic Model'!$D$59:$J$59</definedName>
    <definedName name="NTM_car">'National Traffic Model'!$D$59:$L$59</definedName>
    <definedName name="NTM_HGV" localSheetId="32">'[5]National Traffic Model'!$D$64:$J$64</definedName>
    <definedName name="NTM_HGV" localSheetId="33">'[5]National Traffic Model'!$D$64:$J$64</definedName>
    <definedName name="NTM_HGV">'National Traffic Model'!$D$64:$L$64</definedName>
    <definedName name="NTM_LGV" localSheetId="32">'[5]National Traffic Model'!$D$60:$J$60</definedName>
    <definedName name="NTM_LGV" localSheetId="33">'[5]National Traffic Model'!$D$60:$J$60</definedName>
    <definedName name="NTM_LGV">'National Traffic Model'!$D$60:$L$60</definedName>
    <definedName name="NTM_PSV" localSheetId="32">'[5]National Traffic Model'!$D$63:$J$63</definedName>
    <definedName name="NTM_PSV" localSheetId="33">'[5]National Traffic Model'!$D$63:$J$63</definedName>
    <definedName name="NTM_PSV">'National Traffic Model'!$D$63:$L$63</definedName>
    <definedName name="OldData" localSheetId="32">!#REF!</definedName>
    <definedName name="OldData" localSheetId="3">!#REF!</definedName>
    <definedName name="OldData" localSheetId="33">!#REF!</definedName>
    <definedName name="OldData">!#REF!</definedName>
    <definedName name="OTHER">#N/A</definedName>
    <definedName name="OTHEREC" localSheetId="32">!#REF!</definedName>
    <definedName name="OTHEREC" localSheetId="3">!#REF!</definedName>
    <definedName name="OTHEREC" localSheetId="33">!#REF!</definedName>
    <definedName name="OTHEREC">!#REF!</definedName>
    <definedName name="OtherExempt" localSheetId="32">!#REF!</definedName>
    <definedName name="OtherExempt" localSheetId="3">!#REF!</definedName>
    <definedName name="OtherExempt" localSheetId="33">!#REF!</definedName>
    <definedName name="OtherExempt">!#REF!</definedName>
    <definedName name="Outturncost_TotalScheme">'[4]PVC_Costs submitted'!$F$21</definedName>
    <definedName name="Over25yrs" localSheetId="32">!#REF!</definedName>
    <definedName name="Over25yrs" localSheetId="3">!#REF!</definedName>
    <definedName name="Over25yrs" localSheetId="33">!#REF!</definedName>
    <definedName name="Over25yrs">!#REF!</definedName>
    <definedName name="OXON" localSheetId="32">!#REF!</definedName>
    <definedName name="OXON" localSheetId="3">!#REF!</definedName>
    <definedName name="OXON" localSheetId="33">!#REF!</definedName>
    <definedName name="OXON">!#REF!</definedName>
    <definedName name="PAGE1">#N/A</definedName>
    <definedName name="PAGE2">#N/A</definedName>
    <definedName name="Peterborough" localSheetId="32">!#REF!</definedName>
    <definedName name="Peterborough" localSheetId="3">!#REF!</definedName>
    <definedName name="Peterborough" localSheetId="33">!#REF!</definedName>
    <definedName name="Peterborough">!#REF!</definedName>
    <definedName name="PIE" localSheetId="32">!#REF!</definedName>
    <definedName name="PIE" localSheetId="3">!#REF!</definedName>
    <definedName name="PIE" localSheetId="33">!#REF!</definedName>
    <definedName name="PIE">!#REF!</definedName>
    <definedName name="Pop99a" localSheetId="32">!#REF!</definedName>
    <definedName name="Pop99a" localSheetId="3">!#REF!</definedName>
    <definedName name="Pop99a" localSheetId="33">!#REF!</definedName>
    <definedName name="Pop99a">!#REF!</definedName>
    <definedName name="POWYS" localSheetId="32">!#REF!</definedName>
    <definedName name="POWYS" localSheetId="3">!#REF!</definedName>
    <definedName name="POWYS" localSheetId="33">!#REF!</definedName>
    <definedName name="POWYS">!#REF!</definedName>
    <definedName name="_xlnm.Print_Area" localSheetId="32">!#REF!</definedName>
    <definedName name="_xlnm.Print_Area" localSheetId="3">!#REF!</definedName>
    <definedName name="_xlnm.Print_Area" localSheetId="33">!#REF!</definedName>
    <definedName name="_xlnm.Print_Area">!#REF!</definedName>
    <definedName name="Print_Area_MI">[1]TABLE1a!$A$1:$O$37</definedName>
    <definedName name="printarea" localSheetId="32">!#REF!</definedName>
    <definedName name="printarea" localSheetId="3">!#REF!</definedName>
    <definedName name="printarea" localSheetId="33">!#REF!</definedName>
    <definedName name="printarea">!#REF!</definedName>
    <definedName name="PSVSpeed">Carriageways!$E$8</definedName>
    <definedName name="PUBLISH_Print_Area" localSheetId="32">!#REF!</definedName>
    <definedName name="PUBLISH_Print_Area" localSheetId="3">!#REF!</definedName>
    <definedName name="PUBLISH_Print_Area" localSheetId="33">!#REF!</definedName>
    <definedName name="PUBLISH_Print_Area">!#REF!</definedName>
    <definedName name="PUBLISH1998_Print_Area" localSheetId="32">!#REF!</definedName>
    <definedName name="PUBLISH1998_Print_Area" localSheetId="3">!#REF!</definedName>
    <definedName name="PUBLISH1998_Print_Area" localSheetId="33">!#REF!</definedName>
    <definedName name="PUBLISH1998_Print_Area">!#REF!</definedName>
    <definedName name="PVB_CwaysMaint_simplcalc">[4]PVB_scrutiny!$N$14</definedName>
    <definedName name="PVB_Source" localSheetId="32">'[5]Look Up Values'!$C$6:$C$8</definedName>
    <definedName name="PVB_Source" localSheetId="33">'[5]Look Up Values'!$C$6:$C$8</definedName>
    <definedName name="PVB_Source">'Look Up Values'!$C$6:$C$8</definedName>
    <definedName name="PVBfinalUse" localSheetId="32">#REF!</definedName>
    <definedName name="PVBfinalUse" localSheetId="3">#REF!</definedName>
    <definedName name="PVBfinalUse" localSheetId="33">#REF!</definedName>
    <definedName name="PVBfinalUse">#REF!</definedName>
    <definedName name="PVC_capex_AltCalc">'[4]PVC_Maint scrutiny'!$J$18</definedName>
    <definedName name="PVCfinalUse" localSheetId="32">#REF!</definedName>
    <definedName name="PVCfinalUse" localSheetId="3">#REF!</definedName>
    <definedName name="PVCfinalUse" localSheetId="33">#REF!</definedName>
    <definedName name="PVCfinalUse">#REF!</definedName>
    <definedName name="qryNonEUBreakdown" localSheetId="32">!#REF!</definedName>
    <definedName name="qryNonEUBreakdown" localSheetId="3">!#REF!</definedName>
    <definedName name="qryNonEUBreakdown" localSheetId="33">!#REF!</definedName>
    <definedName name="qryNonEUBreakdown">!#REF!</definedName>
    <definedName name="QUARTER" localSheetId="32">!#REF!</definedName>
    <definedName name="QUARTER" localSheetId="3">!#REF!</definedName>
    <definedName name="QUARTER" localSheetId="33">!#REF!</definedName>
    <definedName name="QUARTER">!#REF!</definedName>
    <definedName name="RAG" localSheetId="32">'[5]Look Up Values'!$C$11:$C$13</definedName>
    <definedName name="RAG" localSheetId="33">'[5]Look Up Values'!$C$11:$C$13</definedName>
    <definedName name="RAG">'Look Up Values'!$C$11:$C$13</definedName>
    <definedName name="RAG_VfMAssess_overall">[4]LookUp!$B$39:$B$44</definedName>
    <definedName name="RAGG" localSheetId="32">'[5]Look Up Values'!$C$10:$C$13</definedName>
    <definedName name="RAGG" localSheetId="33">'[5]Look Up Values'!$C$10:$C$13</definedName>
    <definedName name="RAGG">'Look Up Values'!$C$10:$C$13</definedName>
    <definedName name="RAGGG">'Look Up Values'!$D$10:$D$15</definedName>
    <definedName name="RAGrating">[4]LookUp!$B$16:$B$19</definedName>
    <definedName name="RANGE_CELLREF" localSheetId="32">!#REF!</definedName>
    <definedName name="RANGE_CELLREF" localSheetId="3">!#REF!</definedName>
    <definedName name="RANGE_CELLREF" localSheetId="33">!#REF!</definedName>
    <definedName name="RANGE_CELLREF">!#REF!</definedName>
    <definedName name="RANGE_NUMBROWS" localSheetId="32">!#REF!</definedName>
    <definedName name="RANGE_NUMBROWS" localSheetId="3">!#REF!</definedName>
    <definedName name="RANGE_NUMBROWS" localSheetId="33">!#REF!</definedName>
    <definedName name="RANGE_NUMBROWS">!#REF!</definedName>
    <definedName name="RANGE_REP_NUM" localSheetId="32">!#REF!</definedName>
    <definedName name="RANGE_REP_NUM" localSheetId="3">!#REF!</definedName>
    <definedName name="RANGE_REP_NUM" localSheetId="33">!#REF!</definedName>
    <definedName name="RANGE_REP_NUM">!#REF!</definedName>
    <definedName name="RANGE_TRIMMED" localSheetId="32">!#REF!</definedName>
    <definedName name="RANGE_TRIMMED" localSheetId="3">!#REF!</definedName>
    <definedName name="RANGE_TRIMMED" localSheetId="33">!#REF!</definedName>
    <definedName name="RANGE_TRIMMED">!#REF!</definedName>
    <definedName name="RIGIDF" localSheetId="32">!#REF!</definedName>
    <definedName name="RIGIDF" localSheetId="3">!#REF!</definedName>
    <definedName name="RIGIDF" localSheetId="33">!#REF!</definedName>
    <definedName name="RIGIDF">!#REF!</definedName>
    <definedName name="RIGIDG" localSheetId="32">!#REF!</definedName>
    <definedName name="RIGIDG" localSheetId="3">!#REF!</definedName>
    <definedName name="RIGIDG" localSheetId="33">!#REF!</definedName>
    <definedName name="RIGIDG">!#REF!</definedName>
    <definedName name="S_GLAM" localSheetId="32">!#REF!</definedName>
    <definedName name="S_GLAM" localSheetId="3">!#REF!</definedName>
    <definedName name="S_GLAM" localSheetId="33">!#REF!</definedName>
    <definedName name="S_GLAM">!#REF!</definedName>
    <definedName name="S_YORKS" localSheetId="32">!#REF!</definedName>
    <definedName name="S_YORKS" localSheetId="3">!#REF!</definedName>
    <definedName name="S_YORKS" localSheetId="33">!#REF!</definedName>
    <definedName name="S_YORKS">!#REF!</definedName>
    <definedName name="Scheme_Length">Proforma!$D$25</definedName>
    <definedName name="Scheme_Name">Proforma!$D$3</definedName>
    <definedName name="Scheme_Promoter">Proforma!$D$5</definedName>
    <definedName name="SEADJUSTED">#N/A</definedName>
    <definedName name="SHROPS" localSheetId="32">!#REF!</definedName>
    <definedName name="SHROPS" localSheetId="3">!#REF!</definedName>
    <definedName name="SHROPS" localSheetId="33">!#REF!</definedName>
    <definedName name="SHROPS">!#REF!</definedName>
    <definedName name="Snow" localSheetId="32">!#REF!</definedName>
    <definedName name="Snow" localSheetId="3">!#REF!</definedName>
    <definedName name="Snow" localSheetId="33">!#REF!</definedName>
    <definedName name="Snow">!#REF!</definedName>
    <definedName name="SOMERSET" localSheetId="32">!#REF!</definedName>
    <definedName name="SOMERSET" localSheetId="3">!#REF!</definedName>
    <definedName name="SOMERSET" localSheetId="33">!#REF!</definedName>
    <definedName name="SOMERSET">!#REF!</definedName>
    <definedName name="SouthendOnSea" localSheetId="32">!#REF!</definedName>
    <definedName name="SouthendOnSea" localSheetId="3">!#REF!</definedName>
    <definedName name="SouthendOnSea" localSheetId="33">!#REF!</definedName>
    <definedName name="SouthendOnSea">!#REF!</definedName>
    <definedName name="SPAIN" localSheetId="32">!#REF!</definedName>
    <definedName name="SPAIN" localSheetId="3">!#REF!</definedName>
    <definedName name="SPAIN" localSheetId="33">!#REF!</definedName>
    <definedName name="SPAIN">!#REF!</definedName>
    <definedName name="STAFFS" localSheetId="32">!#REF!</definedName>
    <definedName name="STAFFS" localSheetId="3">!#REF!</definedName>
    <definedName name="STAFFS" localSheetId="33">!#REF!</definedName>
    <definedName name="STAFFS">!#REF!</definedName>
    <definedName name="Steam" localSheetId="32">!#REF!</definedName>
    <definedName name="Steam" localSheetId="3">!#REF!</definedName>
    <definedName name="Steam" localSheetId="33">!#REF!</definedName>
    <definedName name="Steam">!#REF!</definedName>
    <definedName name="SUFFOLK" localSheetId="32">!#REF!</definedName>
    <definedName name="SUFFOLK" localSheetId="3">!#REF!</definedName>
    <definedName name="SUFFOLK" localSheetId="33">!#REF!</definedName>
    <definedName name="SUFFOLK">!#REF!</definedName>
    <definedName name="SURREY" localSheetId="32">!#REF!</definedName>
    <definedName name="SURREY" localSheetId="3">!#REF!</definedName>
    <definedName name="SURREY" localSheetId="33">!#REF!</definedName>
    <definedName name="SURREY">!#REF!</definedName>
    <definedName name="tab">[13]TABLE1a!$U$3</definedName>
    <definedName name="TAB4ALL">#N/A</definedName>
    <definedName name="TAB4PV">#N/A</definedName>
    <definedName name="TAB4UT">#N/A</definedName>
    <definedName name="TABA1_2">#N/A</definedName>
    <definedName name="TABA3">#N/A</definedName>
    <definedName name="TABB1_2">#N/A</definedName>
    <definedName name="TABLE">#N/A</definedName>
    <definedName name="TABLE1">#N/A</definedName>
    <definedName name="TABLE16" localSheetId="32">!#REF!</definedName>
    <definedName name="TABLE16" localSheetId="3">!#REF!</definedName>
    <definedName name="TABLE16" localSheetId="33">!#REF!</definedName>
    <definedName name="TABLE16">!#REF!</definedName>
    <definedName name="TABLE17" localSheetId="32">!#REF!</definedName>
    <definedName name="TABLE17" localSheetId="3">!#REF!</definedName>
    <definedName name="TABLE17" localSheetId="33">!#REF!</definedName>
    <definedName name="TABLE17">!#REF!</definedName>
    <definedName name="TABLE18" localSheetId="32">!#REF!</definedName>
    <definedName name="TABLE18" localSheetId="3">!#REF!</definedName>
    <definedName name="TABLE18" localSheetId="33">!#REF!</definedName>
    <definedName name="TABLE18">!#REF!</definedName>
    <definedName name="TABLE19" localSheetId="32">!#REF!</definedName>
    <definedName name="TABLE19" localSheetId="3">!#REF!</definedName>
    <definedName name="TABLE19" localSheetId="33">!#REF!</definedName>
    <definedName name="TABLE19">!#REF!</definedName>
    <definedName name="TABLE2">#N/A</definedName>
    <definedName name="TABLE21">[7]T23!$A:$IV</definedName>
    <definedName name="TABLE22">[7]T23!$IJ$8191</definedName>
    <definedName name="TABLE24">[7]T24!$B$1:$IL$8141</definedName>
    <definedName name="TABLE2A">#N/A</definedName>
    <definedName name="TABLE2B">#N/A</definedName>
    <definedName name="TABLEJ" localSheetId="32">!#REF!</definedName>
    <definedName name="TABLEJ" localSheetId="3">!#REF!</definedName>
    <definedName name="TABLEJ" localSheetId="33">!#REF!</definedName>
    <definedName name="TABLEJ">!#REF!</definedName>
    <definedName name="TableTitle" localSheetId="32">!#REF!</definedName>
    <definedName name="TableTitle" localSheetId="3">!#REF!</definedName>
    <definedName name="TableTitle" localSheetId="33">!#REF!</definedName>
    <definedName name="TableTitle">!#REF!</definedName>
    <definedName name="testing" localSheetId="32">!#REF!</definedName>
    <definedName name="testing" localSheetId="3">!#REF!</definedName>
    <definedName name="testing" localSheetId="33">!#REF!</definedName>
    <definedName name="testing">!#REF!</definedName>
    <definedName name="Thurrock" localSheetId="32">!#REF!</definedName>
    <definedName name="Thurrock" localSheetId="3">!#REF!</definedName>
    <definedName name="Thurrock" localSheetId="33">!#REF!</definedName>
    <definedName name="Thurrock">!#REF!</definedName>
    <definedName name="TKM" localSheetId="32">!#REF!</definedName>
    <definedName name="TKM" localSheetId="3">!#REF!</definedName>
    <definedName name="TKM" localSheetId="33">!#REF!</definedName>
    <definedName name="TKM">!#REF!</definedName>
    <definedName name="TLOO" localSheetId="32">!#REF!</definedName>
    <definedName name="TLOO" localSheetId="3">!#REF!</definedName>
    <definedName name="TLOO" localSheetId="33">!#REF!</definedName>
    <definedName name="TLOO">!#REF!</definedName>
    <definedName name="TLPH" localSheetId="32">!#REF!</definedName>
    <definedName name="TLPH" localSheetId="3">!#REF!</definedName>
    <definedName name="TLPH" localSheetId="33">!#REF!</definedName>
    <definedName name="TLPH">!#REF!</definedName>
    <definedName name="TMOO" localSheetId="32">!#REF!</definedName>
    <definedName name="TMOO" localSheetId="3">!#REF!</definedName>
    <definedName name="TMOO" localSheetId="33">!#REF!</definedName>
    <definedName name="TMOO">!#REF!</definedName>
    <definedName name="TMPH" localSheetId="32">!#REF!</definedName>
    <definedName name="TMPH" localSheetId="3">!#REF!</definedName>
    <definedName name="TMPH" localSheetId="33">!#REF!</definedName>
    <definedName name="TMPH">!#REF!</definedName>
    <definedName name="TONNE" localSheetId="32">!#REF!</definedName>
    <definedName name="TONNE" localSheetId="3">!#REF!</definedName>
    <definedName name="TONNE" localSheetId="33">!#REF!</definedName>
    <definedName name="TONNE">!#REF!</definedName>
    <definedName name="Total_veh_AADT">'[4]Pro-Forma Scrutiny'!$D$10</definedName>
    <definedName name="Traffic_model">'National Traffic Model'!$C$7:$J$70</definedName>
    <definedName name="TYNE_WEAR" localSheetId="32">!#REF!</definedName>
    <definedName name="TYNE_WEAR" localSheetId="3">!#REF!</definedName>
    <definedName name="TYNE_WEAR" localSheetId="33">!#REF!</definedName>
    <definedName name="TYNE_WEAR">!#REF!</definedName>
    <definedName name="UK">#N/A</definedName>
    <definedName name="UT">#N/A</definedName>
    <definedName name="ValueTitle" localSheetId="32">!#REF!</definedName>
    <definedName name="ValueTitle" localSheetId="3">!#REF!</definedName>
    <definedName name="ValueTitle" localSheetId="33">!#REF!</definedName>
    <definedName name="ValueTitle">!#REF!</definedName>
    <definedName name="VFM" localSheetId="32">'[5]Look Up Values'!$F$17:$F$21</definedName>
    <definedName name="VFM" localSheetId="33">'[5]Look Up Values'!$F$17:$F$21</definedName>
    <definedName name="VFM">'Look Up Values'!$F$17:$F$21</definedName>
    <definedName name="VFM_Cat">[4]LookUp!$B$31:$B$36</definedName>
    <definedName name="VKM" localSheetId="32">!#REF!</definedName>
    <definedName name="VKM" localSheetId="3">!#REF!</definedName>
    <definedName name="VKM" localSheetId="33">!#REF!</definedName>
    <definedName name="VKM">!#REF!</definedName>
    <definedName name="voc_nonfuel" localSheetId="32">'[5]Table 1.3.15'!$B$26:$I$51</definedName>
    <definedName name="voc_nonfuel" localSheetId="33">'[5]Table 1.3.15'!$B$26:$I$51</definedName>
    <definedName name="voc_nonfuel">'Table 1.3.15'!$B$26:$I$51</definedName>
    <definedName name="voc_nonwork" localSheetId="32">'[5]Table A1.3.13'!$B$27:$AI$107</definedName>
    <definedName name="voc_nonwork" localSheetId="33">'[5]Table A1.3.13'!$B$27:$AI$107</definedName>
    <definedName name="voc_nonwork">'Table A1.3.13'!$B$27:$AI$107</definedName>
    <definedName name="voc_work" localSheetId="32">'[5]Table A1.3.12'!$B$26:$BS$106</definedName>
    <definedName name="voc_work" localSheetId="33">'[5]Table A1.3.12'!$B$26:$BS$106</definedName>
    <definedName name="voc_work">'Table A1.3.12'!$B$26:$BS$106</definedName>
    <definedName name="VOT" localSheetId="32">'[5]Table A1.3.6'!$B$29:$CP$108</definedName>
    <definedName name="VOT" localSheetId="33">'[5]Table A1.3.6'!$B$29:$CP$108</definedName>
    <definedName name="VOT">'Table A1.3.6'!$B$29:$CP$108</definedName>
    <definedName name="W_GLAM" localSheetId="32">!#REF!</definedName>
    <definedName name="W_GLAM" localSheetId="3">!#REF!</definedName>
    <definedName name="W_GLAM" localSheetId="33">!#REF!</definedName>
    <definedName name="W_GLAM">!#REF!</definedName>
    <definedName name="W_MIDS" localSheetId="32">!#REF!</definedName>
    <definedName name="W_MIDS" localSheetId="3">!#REF!</definedName>
    <definedName name="W_MIDS" localSheetId="33">!#REF!</definedName>
    <definedName name="W_MIDS">!#REF!</definedName>
    <definedName name="W_SUSSEX" localSheetId="32">!#REF!</definedName>
    <definedName name="W_SUSSEX" localSheetId="3">!#REF!</definedName>
    <definedName name="W_SUSSEX" localSheetId="33">!#REF!</definedName>
    <definedName name="W_SUSSEX">!#REF!</definedName>
    <definedName name="W_YORKS" localSheetId="32">!#REF!</definedName>
    <definedName name="W_YORKS" localSheetId="3">!#REF!</definedName>
    <definedName name="W_YORKS" localSheetId="33">!#REF!</definedName>
    <definedName name="W_YORKS">!#REF!</definedName>
    <definedName name="WARWICKS" localSheetId="32">!#REF!</definedName>
    <definedName name="WARWICKS" localSheetId="3">!#REF!</definedName>
    <definedName name="WARWICKS" localSheetId="33">!#REF!</definedName>
    <definedName name="WARWICKS">!#REF!</definedName>
    <definedName name="WILTS" localSheetId="32">!#REF!</definedName>
    <definedName name="WILTS" localSheetId="3">!#REF!</definedName>
    <definedName name="WILTS" localSheetId="33">!#REF!</definedName>
    <definedName name="WILTS">!#REF!</definedName>
    <definedName name="XAQTS" localSheetId="32">!#REF!</definedName>
    <definedName name="XAQTS" localSheetId="3">!#REF!</definedName>
    <definedName name="XAQTS" localSheetId="33">!#REF!</definedName>
    <definedName name="XAQTS">!#REF!</definedName>
    <definedName name="XATOP">#N/A</definedName>
    <definedName name="XATSGB">#N/A</definedName>
    <definedName name="year" localSheetId="32">!#REF!</definedName>
    <definedName name="year" localSheetId="3">!#REF!</definedName>
    <definedName name="year" localSheetId="33">!#REF!</definedName>
    <definedName name="year">!#REF!</definedName>
    <definedName name="YEARG" localSheetId="32">!#REF!</definedName>
    <definedName name="YEARG" localSheetId="3">!#REF!</definedName>
    <definedName name="YEARG" localSheetId="33">!#REF!</definedName>
    <definedName name="YEARG">!#REF!</definedName>
    <definedName name="YEARS" localSheetId="32">!#REF!</definedName>
    <definedName name="YEARS" localSheetId="3">!#REF!</definedName>
    <definedName name="YEARS" localSheetId="33">!#REF!</definedName>
    <definedName name="YEARS">!#REF!</definedName>
    <definedName name="YEARSF" localSheetId="32">!#REF!</definedName>
    <definedName name="YEARSF" localSheetId="3">!#REF!</definedName>
    <definedName name="YEARSF" localSheetId="33">!#REF!</definedName>
    <definedName name="YEARSF">!#REF!</definedName>
    <definedName name="Yes_no" localSheetId="32">'[5]Look Up Values'!$C$2:$C$4</definedName>
    <definedName name="Yes_no" localSheetId="33">'[5]Look Up Values'!$C$2:$C$4</definedName>
    <definedName name="Yes_no">'Look Up Values'!$C$2:$C$4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13" l="1"/>
  <c r="E13" i="13"/>
  <c r="F13" i="13"/>
  <c r="G13" i="13"/>
  <c r="H13" i="13"/>
  <c r="I13" i="13"/>
  <c r="J13" i="13"/>
  <c r="K13" i="13"/>
  <c r="L13" i="13"/>
  <c r="M13" i="13"/>
  <c r="N13" i="13"/>
  <c r="O13" i="13"/>
  <c r="P13" i="13"/>
  <c r="Q13" i="13"/>
  <c r="R13" i="13"/>
  <c r="S13" i="13"/>
  <c r="T13" i="13"/>
  <c r="U13" i="13"/>
  <c r="V13" i="13"/>
  <c r="W13" i="13"/>
  <c r="X13" i="13"/>
  <c r="Y13" i="13"/>
  <c r="Z13" i="13"/>
  <c r="AA13" i="13"/>
  <c r="AB13" i="13"/>
  <c r="AC13" i="13"/>
  <c r="AD13" i="13"/>
  <c r="AE13" i="13"/>
  <c r="AF13" i="13"/>
  <c r="AG13" i="13"/>
  <c r="AH13" i="13"/>
  <c r="AI13" i="13"/>
  <c r="AJ13" i="13"/>
  <c r="AK13" i="13"/>
  <c r="AL13" i="13"/>
  <c r="AM13" i="13"/>
  <c r="AN13" i="13"/>
  <c r="AO13" i="13"/>
  <c r="AP13" i="13"/>
  <c r="AQ13" i="13"/>
  <c r="AR13" i="13"/>
  <c r="AS13" i="13"/>
  <c r="AT13" i="13"/>
  <c r="AU13" i="13"/>
  <c r="AV13" i="13"/>
  <c r="AW13" i="13"/>
  <c r="AX13" i="13"/>
  <c r="AY13" i="13"/>
  <c r="AZ13" i="13"/>
  <c r="BA13" i="13"/>
  <c r="BB13" i="13"/>
  <c r="BC13" i="13"/>
  <c r="BD13" i="13"/>
  <c r="BE13" i="13"/>
  <c r="BF13" i="13"/>
  <c r="BG13" i="13"/>
  <c r="BH13" i="13"/>
  <c r="BI13" i="13"/>
  <c r="BJ13" i="13"/>
  <c r="BK13" i="13"/>
  <c r="BL13" i="13"/>
  <c r="BM13" i="13"/>
  <c r="BN13" i="13"/>
  <c r="BO13" i="13"/>
  <c r="BP13" i="13"/>
  <c r="BQ13" i="13"/>
  <c r="BR13" i="13"/>
  <c r="BS13" i="13"/>
  <c r="BT13" i="13"/>
  <c r="BU13" i="13"/>
  <c r="BV13" i="13"/>
  <c r="BW13" i="13"/>
  <c r="BX13" i="13"/>
  <c r="BY13" i="13"/>
  <c r="BZ13" i="13"/>
  <c r="CA13" i="13"/>
  <c r="CB13" i="13"/>
  <c r="CC13" i="13"/>
  <c r="CD13" i="13"/>
  <c r="CD18" i="13" s="1"/>
  <c r="CC18" i="13" s="1"/>
  <c r="CB18" i="13" s="1"/>
  <c r="CA18" i="13" s="1"/>
  <c r="BZ18" i="13" s="1"/>
  <c r="BY18" i="13" s="1"/>
  <c r="BX18" i="13" s="1"/>
  <c r="BW18" i="13" s="1"/>
  <c r="BV18" i="13" s="1"/>
  <c r="BU18" i="13" s="1"/>
  <c r="BT18" i="13" s="1"/>
  <c r="BS18" i="13" s="1"/>
  <c r="BR18" i="13" s="1"/>
  <c r="BQ18" i="13" s="1"/>
  <c r="BP18" i="13" s="1"/>
  <c r="BO18" i="13" s="1"/>
  <c r="BN18" i="13" s="1"/>
  <c r="BM18" i="13" s="1"/>
  <c r="BL18" i="13" s="1"/>
  <c r="BK18" i="13" s="1"/>
  <c r="BJ18" i="13" s="1"/>
  <c r="BI18" i="13" s="1"/>
  <c r="BH18" i="13" s="1"/>
  <c r="BG18" i="13" s="1"/>
  <c r="BF18" i="13" s="1"/>
  <c r="BE18" i="13" s="1"/>
  <c r="BD18" i="13" s="1"/>
  <c r="BC18" i="13" s="1"/>
  <c r="BB18" i="13" s="1"/>
  <c r="BA18" i="13" s="1"/>
  <c r="AZ18" i="13" s="1"/>
  <c r="AY18" i="13" s="1"/>
  <c r="AX18" i="13" s="1"/>
  <c r="AW18" i="13" s="1"/>
  <c r="AV18" i="13" s="1"/>
  <c r="AU18" i="13" s="1"/>
  <c r="AT18" i="13" s="1"/>
  <c r="AS18" i="13" s="1"/>
  <c r="AR18" i="13" s="1"/>
  <c r="D14" i="13"/>
  <c r="E14" i="13"/>
  <c r="F14" i="13"/>
  <c r="G14" i="13"/>
  <c r="H14" i="13"/>
  <c r="I14" i="13"/>
  <c r="J14" i="13"/>
  <c r="K14" i="13"/>
  <c r="L14" i="13"/>
  <c r="M14" i="13"/>
  <c r="N14" i="13"/>
  <c r="O14" i="13"/>
  <c r="P14" i="13"/>
  <c r="Q14" i="13"/>
  <c r="R14" i="13"/>
  <c r="S14" i="13"/>
  <c r="T14" i="13"/>
  <c r="U14" i="13"/>
  <c r="V14" i="13"/>
  <c r="W14" i="13"/>
  <c r="X14" i="13"/>
  <c r="Y14" i="13"/>
  <c r="Z14" i="13"/>
  <c r="AA14" i="13"/>
  <c r="AB14" i="13"/>
  <c r="AC14" i="13"/>
  <c r="AD14" i="13"/>
  <c r="AE14" i="13"/>
  <c r="AF14" i="13"/>
  <c r="AG14" i="13"/>
  <c r="AH14" i="13"/>
  <c r="AI14" i="13"/>
  <c r="AJ14" i="13"/>
  <c r="AK14" i="13"/>
  <c r="AL14" i="13"/>
  <c r="AM14" i="13"/>
  <c r="AN14" i="13"/>
  <c r="AO14" i="13"/>
  <c r="AP14" i="13"/>
  <c r="AQ14" i="13"/>
  <c r="AR14" i="13"/>
  <c r="AS14" i="13"/>
  <c r="AT14" i="13"/>
  <c r="AU14" i="13"/>
  <c r="AV14" i="13"/>
  <c r="AW14" i="13"/>
  <c r="AX14" i="13"/>
  <c r="AY14" i="13"/>
  <c r="AZ14" i="13"/>
  <c r="BA14" i="13"/>
  <c r="BB14" i="13"/>
  <c r="BC14" i="13"/>
  <c r="BD14" i="13"/>
  <c r="BE14" i="13"/>
  <c r="BF14" i="13"/>
  <c r="BG14" i="13"/>
  <c r="BH14" i="13"/>
  <c r="BI14" i="13"/>
  <c r="BJ14" i="13"/>
  <c r="BK14" i="13"/>
  <c r="BL14" i="13"/>
  <c r="BM14" i="13"/>
  <c r="BN14" i="13"/>
  <c r="BO14" i="13"/>
  <c r="BP14" i="13"/>
  <c r="BQ14" i="13"/>
  <c r="BR14" i="13"/>
  <c r="BS14" i="13"/>
  <c r="BT14" i="13"/>
  <c r="BU14" i="13"/>
  <c r="BV14" i="13"/>
  <c r="BW14" i="13"/>
  <c r="BX14" i="13"/>
  <c r="BY14" i="13"/>
  <c r="BZ14" i="13"/>
  <c r="CA14" i="13"/>
  <c r="CB14" i="13"/>
  <c r="CC14" i="13"/>
  <c r="CD14" i="13"/>
  <c r="C14" i="13"/>
  <c r="C13" i="13"/>
  <c r="J60" i="31"/>
  <c r="K60" i="31"/>
  <c r="L60" i="31"/>
  <c r="J61" i="31"/>
  <c r="K61" i="31"/>
  <c r="L61" i="31"/>
  <c r="J62" i="31"/>
  <c r="K62" i="31"/>
  <c r="L62" i="31"/>
  <c r="J63" i="31"/>
  <c r="K63" i="31"/>
  <c r="L63" i="31"/>
  <c r="J64" i="31"/>
  <c r="K64" i="31"/>
  <c r="L64" i="31"/>
  <c r="J65" i="31"/>
  <c r="K65" i="31"/>
  <c r="L65" i="31"/>
  <c r="J66" i="31"/>
  <c r="K66" i="31"/>
  <c r="L66" i="31"/>
  <c r="J67" i="31"/>
  <c r="K67" i="31"/>
  <c r="L67" i="31"/>
  <c r="J68" i="31"/>
  <c r="K68" i="31"/>
  <c r="L68" i="31"/>
  <c r="J69" i="31"/>
  <c r="K69" i="31"/>
  <c r="L69" i="31"/>
  <c r="J70" i="31"/>
  <c r="K70" i="31"/>
  <c r="L70" i="31"/>
  <c r="K59" i="31"/>
  <c r="L59" i="31"/>
  <c r="F59" i="31"/>
  <c r="G59" i="31"/>
  <c r="H59" i="31"/>
  <c r="I59" i="31"/>
  <c r="J59" i="31"/>
  <c r="F60" i="31"/>
  <c r="G60" i="31"/>
  <c r="H60" i="31"/>
  <c r="I60" i="31"/>
  <c r="F61" i="31"/>
  <c r="G61" i="31"/>
  <c r="H61" i="31"/>
  <c r="I61" i="31"/>
  <c r="F62" i="31"/>
  <c r="G62" i="31"/>
  <c r="H62" i="31"/>
  <c r="I62" i="31"/>
  <c r="F63" i="31"/>
  <c r="G63" i="31"/>
  <c r="H63" i="31"/>
  <c r="I63" i="31"/>
  <c r="F64" i="31"/>
  <c r="G64" i="31"/>
  <c r="H64" i="31"/>
  <c r="I64" i="31"/>
  <c r="F65" i="31"/>
  <c r="G65" i="31"/>
  <c r="H65" i="31"/>
  <c r="I65" i="31"/>
  <c r="F66" i="31"/>
  <c r="G66" i="31"/>
  <c r="H66" i="31"/>
  <c r="I66" i="31"/>
  <c r="F67" i="31"/>
  <c r="G67" i="31"/>
  <c r="H67" i="31"/>
  <c r="I67" i="31"/>
  <c r="F68" i="31"/>
  <c r="G68" i="31"/>
  <c r="H68" i="31"/>
  <c r="I68" i="31"/>
  <c r="F69" i="31"/>
  <c r="G69" i="31"/>
  <c r="H69" i="31"/>
  <c r="I69" i="31"/>
  <c r="F70" i="31"/>
  <c r="G70" i="31"/>
  <c r="H70" i="31"/>
  <c r="I70" i="31"/>
  <c r="E60" i="31"/>
  <c r="E61" i="31"/>
  <c r="E62" i="31"/>
  <c r="E63" i="31"/>
  <c r="E64" i="31"/>
  <c r="E65" i="31"/>
  <c r="E66" i="31"/>
  <c r="E67" i="31"/>
  <c r="E68" i="31"/>
  <c r="E69" i="31"/>
  <c r="E70" i="31"/>
  <c r="E59" i="31"/>
  <c r="C18" i="13" l="1"/>
  <c r="C17" i="13"/>
  <c r="C15" i="13"/>
  <c r="AQ17" i="13"/>
  <c r="AR17" i="13" s="1"/>
  <c r="AS17" i="13" s="1"/>
  <c r="AT17" i="13" s="1"/>
  <c r="AU17" i="13" s="1"/>
  <c r="AV17" i="13" s="1"/>
  <c r="AW17" i="13" s="1"/>
  <c r="AX17" i="13" s="1"/>
  <c r="AY17" i="13" s="1"/>
  <c r="AZ17" i="13" s="1"/>
  <c r="BA17" i="13" s="1"/>
  <c r="BB17" i="13" s="1"/>
  <c r="BC17" i="13" s="1"/>
  <c r="BD17" i="13" s="1"/>
  <c r="BE17" i="13" s="1"/>
  <c r="BF17" i="13" s="1"/>
  <c r="BG17" i="13" s="1"/>
  <c r="BH17" i="13" s="1"/>
  <c r="BI17" i="13" s="1"/>
  <c r="BJ17" i="13" s="1"/>
  <c r="BK17" i="13" s="1"/>
  <c r="BL17" i="13" s="1"/>
  <c r="BM17" i="13" s="1"/>
  <c r="BN17" i="13" s="1"/>
  <c r="BO17" i="13" s="1"/>
  <c r="BP17" i="13" s="1"/>
  <c r="BQ17" i="13" s="1"/>
  <c r="BR17" i="13" s="1"/>
  <c r="BS17" i="13" s="1"/>
  <c r="BT17" i="13" s="1"/>
  <c r="BU17" i="13" s="1"/>
  <c r="BV17" i="13" s="1"/>
  <c r="BW17" i="13" s="1"/>
  <c r="BX17" i="13" s="1"/>
  <c r="BY17" i="13" s="1"/>
  <c r="BZ17" i="13" s="1"/>
  <c r="CA17" i="13" s="1"/>
  <c r="CB17" i="13" s="1"/>
  <c r="CC17" i="13" s="1"/>
  <c r="CD17" i="13" s="1"/>
  <c r="AQ18" i="13"/>
  <c r="AP18" i="13" s="1"/>
  <c r="AO18" i="13" s="1"/>
  <c r="AN18" i="13" s="1"/>
  <c r="AM18" i="13" s="1"/>
  <c r="AL17" i="13"/>
  <c r="AM17" i="13" s="1"/>
  <c r="AN17" i="13" s="1"/>
  <c r="AO17" i="13" s="1"/>
  <c r="AP17" i="13" s="1"/>
  <c r="AL18" i="13"/>
  <c r="AK18" i="13" s="1"/>
  <c r="AJ18" i="13" s="1"/>
  <c r="AI18" i="13" s="1"/>
  <c r="AH18" i="13" s="1"/>
  <c r="AG17" i="13"/>
  <c r="AH17" i="13" s="1"/>
  <c r="AI17" i="13" s="1"/>
  <c r="AJ17" i="13" s="1"/>
  <c r="AK17" i="13" s="1"/>
  <c r="AG18" i="13"/>
  <c r="AF18" i="13" s="1"/>
  <c r="AE18" i="13" s="1"/>
  <c r="AD18" i="13" s="1"/>
  <c r="AC18" i="13" s="1"/>
  <c r="AB17" i="13"/>
  <c r="AC17" i="13" s="1"/>
  <c r="AD17" i="13" s="1"/>
  <c r="AE17" i="13" s="1"/>
  <c r="AF17" i="13" s="1"/>
  <c r="AB18" i="13"/>
  <c r="AA18" i="13" s="1"/>
  <c r="Z18" i="13" s="1"/>
  <c r="Y18" i="13" s="1"/>
  <c r="X18" i="13" s="1"/>
  <c r="W17" i="13"/>
  <c r="X17" i="13" s="1"/>
  <c r="Y17" i="13" s="1"/>
  <c r="Z17" i="13" s="1"/>
  <c r="AA17" i="13" s="1"/>
  <c r="W18" i="13"/>
  <c r="V18" i="13" s="1"/>
  <c r="U18" i="13" s="1"/>
  <c r="T18" i="13" s="1"/>
  <c r="S18" i="13" s="1"/>
  <c r="R17" i="13"/>
  <c r="S17" i="13" s="1"/>
  <c r="T17" i="13" s="1"/>
  <c r="U17" i="13" s="1"/>
  <c r="V17" i="13" s="1"/>
  <c r="R18" i="13"/>
  <c r="Q18" i="13" s="1"/>
  <c r="P18" i="13" s="1"/>
  <c r="O18" i="13" s="1"/>
  <c r="N18" i="13" s="1"/>
  <c r="M17" i="13"/>
  <c r="N17" i="13" s="1"/>
  <c r="O17" i="13" s="1"/>
  <c r="P17" i="13" s="1"/>
  <c r="Q17" i="13" s="1"/>
  <c r="M18" i="13"/>
  <c r="L18" i="13" s="1"/>
  <c r="K18" i="13" s="1"/>
  <c r="J18" i="13" s="1"/>
  <c r="I18" i="13" s="1"/>
  <c r="H17" i="13"/>
  <c r="I17" i="13" s="1"/>
  <c r="J17" i="13" s="1"/>
  <c r="K17" i="13" s="1"/>
  <c r="L17" i="13" s="1"/>
  <c r="H18" i="13"/>
  <c r="G18" i="13" s="1"/>
  <c r="F18" i="13" s="1"/>
  <c r="E18" i="13" s="1"/>
  <c r="D18" i="13" s="1"/>
  <c r="D17" i="13"/>
  <c r="E17" i="13" s="1"/>
  <c r="F17" i="13" s="1"/>
  <c r="G17" i="13" s="1"/>
  <c r="C3" i="13"/>
  <c r="U10" i="31" l="1"/>
  <c r="V10" i="31"/>
  <c r="U11" i="31"/>
  <c r="V11" i="31"/>
  <c r="U12" i="31"/>
  <c r="V12" i="31"/>
  <c r="U13" i="31"/>
  <c r="V13" i="31"/>
  <c r="U14" i="31"/>
  <c r="V14" i="31"/>
  <c r="U15" i="31"/>
  <c r="V15" i="31"/>
  <c r="U16" i="31"/>
  <c r="V16" i="31"/>
  <c r="U17" i="31"/>
  <c r="V17" i="31"/>
  <c r="U18" i="31"/>
  <c r="V18" i="31"/>
  <c r="U19" i="31"/>
  <c r="V19" i="31"/>
  <c r="U20" i="31"/>
  <c r="V20" i="31"/>
  <c r="U22" i="31"/>
  <c r="V22" i="31"/>
  <c r="U23" i="31"/>
  <c r="V23" i="31"/>
  <c r="U24" i="31"/>
  <c r="V24" i="31"/>
  <c r="U25" i="31"/>
  <c r="V25" i="31"/>
  <c r="U27" i="31"/>
  <c r="V27" i="31"/>
  <c r="U28" i="31"/>
  <c r="V28" i="31"/>
  <c r="U29" i="31"/>
  <c r="V29" i="31"/>
  <c r="U30" i="31"/>
  <c r="V30" i="31"/>
  <c r="U31" i="31"/>
  <c r="V31" i="31"/>
  <c r="U32" i="31"/>
  <c r="V32" i="31"/>
  <c r="U35" i="31"/>
  <c r="V35" i="31"/>
  <c r="U36" i="31"/>
  <c r="V36" i="31"/>
  <c r="U37" i="31"/>
  <c r="V37" i="31"/>
  <c r="U38" i="31"/>
  <c r="V38" i="31"/>
  <c r="U39" i="31"/>
  <c r="V39" i="31"/>
  <c r="U40" i="31"/>
  <c r="V40" i="31"/>
  <c r="U41" i="31"/>
  <c r="V41" i="31"/>
  <c r="U42" i="31"/>
  <c r="V42" i="31"/>
  <c r="U43" i="31"/>
  <c r="V43" i="31"/>
  <c r="U44" i="31"/>
  <c r="V44" i="31"/>
  <c r="U45" i="31"/>
  <c r="V45" i="31"/>
  <c r="U47" i="31"/>
  <c r="V47" i="31"/>
  <c r="U48" i="31"/>
  <c r="V48" i="31"/>
  <c r="U49" i="31"/>
  <c r="V49" i="31"/>
  <c r="U50" i="31"/>
  <c r="V50" i="31"/>
  <c r="U51" i="31"/>
  <c r="V51" i="31"/>
  <c r="U52" i="31"/>
  <c r="V52" i="31"/>
  <c r="U53" i="31"/>
  <c r="V53" i="31"/>
  <c r="U54" i="31"/>
  <c r="V54" i="31"/>
  <c r="U55" i="31"/>
  <c r="V55" i="31"/>
  <c r="U56" i="31"/>
  <c r="V56" i="31"/>
  <c r="U57" i="31"/>
  <c r="V57" i="31"/>
  <c r="O51" i="31"/>
  <c r="P51" i="31"/>
  <c r="Q51" i="31"/>
  <c r="R51" i="31"/>
  <c r="O52" i="31"/>
  <c r="P52" i="31"/>
  <c r="Q52" i="31"/>
  <c r="R52" i="31"/>
  <c r="O11" i="31"/>
  <c r="C14" i="40" l="1"/>
  <c r="C13" i="40"/>
  <c r="C5" i="40"/>
  <c r="C4" i="40"/>
  <c r="Q11" i="31"/>
  <c r="E11" i="8" l="1"/>
  <c r="D7" i="6"/>
  <c r="E6" i="8"/>
  <c r="F75" i="8" s="1"/>
  <c r="E7" i="8"/>
  <c r="H76" i="8" s="1"/>
  <c r="E8" i="8"/>
  <c r="E5" i="8"/>
  <c r="D40" i="6"/>
  <c r="C7" i="2"/>
  <c r="C8" i="2"/>
  <c r="E77" i="8" l="1"/>
  <c r="CD77" i="8"/>
  <c r="CE77" i="8"/>
  <c r="BY77" i="8"/>
  <c r="BV77" i="8"/>
  <c r="BQ77" i="8"/>
  <c r="BI77" i="8"/>
  <c r="E80" i="8"/>
  <c r="CF77" i="8"/>
  <c r="CB77" i="8"/>
  <c r="BT77" i="8"/>
  <c r="BL77" i="8"/>
  <c r="BD77" i="8"/>
  <c r="AV77" i="8"/>
  <c r="AN77" i="8"/>
  <c r="AF77" i="8"/>
  <c r="X77" i="8"/>
  <c r="P77" i="8"/>
  <c r="H77" i="8"/>
  <c r="CA76" i="8"/>
  <c r="BS76" i="8"/>
  <c r="BK76" i="8"/>
  <c r="BC76" i="8"/>
  <c r="AU76" i="8"/>
  <c r="AM76" i="8"/>
  <c r="AE76" i="8"/>
  <c r="W76" i="8"/>
  <c r="O76" i="8"/>
  <c r="F76" i="8"/>
  <c r="BY75" i="8"/>
  <c r="BQ75" i="8"/>
  <c r="BI75" i="8"/>
  <c r="BA75" i="8"/>
  <c r="AS75" i="8"/>
  <c r="AK75" i="8"/>
  <c r="AC75" i="8"/>
  <c r="U75" i="8"/>
  <c r="M75" i="8"/>
  <c r="CF74" i="8"/>
  <c r="BX74" i="8"/>
  <c r="BP74" i="8"/>
  <c r="BH74" i="8"/>
  <c r="AZ74" i="8"/>
  <c r="AR74" i="8"/>
  <c r="AJ74" i="8"/>
  <c r="AB74" i="8"/>
  <c r="T74" i="8"/>
  <c r="L74" i="8"/>
  <c r="E76" i="8"/>
  <c r="CA77" i="8"/>
  <c r="BS77" i="8"/>
  <c r="BK77" i="8"/>
  <c r="BC77" i="8"/>
  <c r="AU77" i="8"/>
  <c r="AM77" i="8"/>
  <c r="AE77" i="8"/>
  <c r="W77" i="8"/>
  <c r="O77" i="8"/>
  <c r="G77" i="8"/>
  <c r="BZ76" i="8"/>
  <c r="BR76" i="8"/>
  <c r="BJ76" i="8"/>
  <c r="BB76" i="8"/>
  <c r="AT76" i="8"/>
  <c r="AL76" i="8"/>
  <c r="AD76" i="8"/>
  <c r="V76" i="8"/>
  <c r="N76" i="8"/>
  <c r="CF75" i="8"/>
  <c r="BX75" i="8"/>
  <c r="BP75" i="8"/>
  <c r="BH75" i="8"/>
  <c r="AZ75" i="8"/>
  <c r="AR75" i="8"/>
  <c r="AJ75" i="8"/>
  <c r="AB75" i="8"/>
  <c r="T75" i="8"/>
  <c r="L75" i="8"/>
  <c r="CE74" i="8"/>
  <c r="BW74" i="8"/>
  <c r="BO74" i="8"/>
  <c r="BG74" i="8"/>
  <c r="AY74" i="8"/>
  <c r="AQ74" i="8"/>
  <c r="AI74" i="8"/>
  <c r="AA74" i="8"/>
  <c r="S74" i="8"/>
  <c r="K74" i="8"/>
  <c r="E75" i="8"/>
  <c r="BZ77" i="8"/>
  <c r="BR77" i="8"/>
  <c r="BJ77" i="8"/>
  <c r="BB77" i="8"/>
  <c r="AT77" i="8"/>
  <c r="AL77" i="8"/>
  <c r="AD77" i="8"/>
  <c r="V77" i="8"/>
  <c r="N77" i="8"/>
  <c r="F77" i="8"/>
  <c r="BY76" i="8"/>
  <c r="BQ76" i="8"/>
  <c r="BI76" i="8"/>
  <c r="BA76" i="8"/>
  <c r="AS76" i="8"/>
  <c r="AK76" i="8"/>
  <c r="AC76" i="8"/>
  <c r="U76" i="8"/>
  <c r="M76" i="8"/>
  <c r="CE75" i="8"/>
  <c r="BW75" i="8"/>
  <c r="BO75" i="8"/>
  <c r="BG75" i="8"/>
  <c r="AY75" i="8"/>
  <c r="AQ75" i="8"/>
  <c r="AI75" i="8"/>
  <c r="AA75" i="8"/>
  <c r="S75" i="8"/>
  <c r="K75" i="8"/>
  <c r="CD74" i="8"/>
  <c r="BV74" i="8"/>
  <c r="BN74" i="8"/>
  <c r="BF74" i="8"/>
  <c r="AX74" i="8"/>
  <c r="AP74" i="8"/>
  <c r="AH74" i="8"/>
  <c r="Z74" i="8"/>
  <c r="R74" i="8"/>
  <c r="J74" i="8"/>
  <c r="E74" i="8"/>
  <c r="BA77" i="8"/>
  <c r="AS77" i="8"/>
  <c r="AK77" i="8"/>
  <c r="AC77" i="8"/>
  <c r="U77" i="8"/>
  <c r="M77" i="8"/>
  <c r="CF76" i="8"/>
  <c r="BX76" i="8"/>
  <c r="BP76" i="8"/>
  <c r="BH76" i="8"/>
  <c r="AZ76" i="8"/>
  <c r="AR76" i="8"/>
  <c r="AJ76" i="8"/>
  <c r="AB76" i="8"/>
  <c r="T76" i="8"/>
  <c r="L76" i="8"/>
  <c r="CD75" i="8"/>
  <c r="BV75" i="8"/>
  <c r="BN75" i="8"/>
  <c r="BF75" i="8"/>
  <c r="AX75" i="8"/>
  <c r="AP75" i="8"/>
  <c r="AH75" i="8"/>
  <c r="Z75" i="8"/>
  <c r="R75" i="8"/>
  <c r="J75" i="8"/>
  <c r="CC74" i="8"/>
  <c r="BU74" i="8"/>
  <c r="BM74" i="8"/>
  <c r="BE74" i="8"/>
  <c r="AW74" i="8"/>
  <c r="AO74" i="8"/>
  <c r="AG74" i="8"/>
  <c r="Y74" i="8"/>
  <c r="Q74" i="8"/>
  <c r="I74" i="8"/>
  <c r="G76" i="8"/>
  <c r="BX77" i="8"/>
  <c r="BP77" i="8"/>
  <c r="BH77" i="8"/>
  <c r="AZ77" i="8"/>
  <c r="AR77" i="8"/>
  <c r="AJ77" i="8"/>
  <c r="AB77" i="8"/>
  <c r="T77" i="8"/>
  <c r="L77" i="8"/>
  <c r="CE76" i="8"/>
  <c r="BW76" i="8"/>
  <c r="BO76" i="8"/>
  <c r="BG76" i="8"/>
  <c r="AY76" i="8"/>
  <c r="AQ76" i="8"/>
  <c r="AI76" i="8"/>
  <c r="AA76" i="8"/>
  <c r="S76" i="8"/>
  <c r="K76" i="8"/>
  <c r="CC75" i="8"/>
  <c r="BU75" i="8"/>
  <c r="BM75" i="8"/>
  <c r="BE75" i="8"/>
  <c r="AW75" i="8"/>
  <c r="AO75" i="8"/>
  <c r="AG75" i="8"/>
  <c r="Y75" i="8"/>
  <c r="Q75" i="8"/>
  <c r="I75" i="8"/>
  <c r="CB74" i="8"/>
  <c r="BT74" i="8"/>
  <c r="BL74" i="8"/>
  <c r="BD74" i="8"/>
  <c r="AV74" i="8"/>
  <c r="AN74" i="8"/>
  <c r="AF74" i="8"/>
  <c r="X74" i="8"/>
  <c r="P74" i="8"/>
  <c r="H74" i="8"/>
  <c r="BW77" i="8"/>
  <c r="BO77" i="8"/>
  <c r="BG77" i="8"/>
  <c r="AY77" i="8"/>
  <c r="AQ77" i="8"/>
  <c r="AI77" i="8"/>
  <c r="AA77" i="8"/>
  <c r="S77" i="8"/>
  <c r="K77" i="8"/>
  <c r="CD76" i="8"/>
  <c r="BV76" i="8"/>
  <c r="BN76" i="8"/>
  <c r="BF76" i="8"/>
  <c r="AX76" i="8"/>
  <c r="AP76" i="8"/>
  <c r="AH76" i="8"/>
  <c r="Z76" i="8"/>
  <c r="R76" i="8"/>
  <c r="J76" i="8"/>
  <c r="CB75" i="8"/>
  <c r="BT75" i="8"/>
  <c r="BL75" i="8"/>
  <c r="BD75" i="8"/>
  <c r="AV75" i="8"/>
  <c r="AN75" i="8"/>
  <c r="AF75" i="8"/>
  <c r="X75" i="8"/>
  <c r="P75" i="8"/>
  <c r="H75" i="8"/>
  <c r="CA74" i="8"/>
  <c r="BS74" i="8"/>
  <c r="BK74" i="8"/>
  <c r="BC74" i="8"/>
  <c r="AU74" i="8"/>
  <c r="AM74" i="8"/>
  <c r="AE74" i="8"/>
  <c r="W74" i="8"/>
  <c r="O74" i="8"/>
  <c r="G74" i="8"/>
  <c r="BN77" i="8"/>
  <c r="BF77" i="8"/>
  <c r="AX77" i="8"/>
  <c r="AP77" i="8"/>
  <c r="AH77" i="8"/>
  <c r="Z77" i="8"/>
  <c r="R77" i="8"/>
  <c r="J77" i="8"/>
  <c r="CC76" i="8"/>
  <c r="BU76" i="8"/>
  <c r="BM76" i="8"/>
  <c r="BE76" i="8"/>
  <c r="AW76" i="8"/>
  <c r="AO76" i="8"/>
  <c r="AG76" i="8"/>
  <c r="Y76" i="8"/>
  <c r="Q76" i="8"/>
  <c r="I76" i="8"/>
  <c r="CA75" i="8"/>
  <c r="BS75" i="8"/>
  <c r="BK75" i="8"/>
  <c r="BC75" i="8"/>
  <c r="AU75" i="8"/>
  <c r="AM75" i="8"/>
  <c r="AE75" i="8"/>
  <c r="W75" i="8"/>
  <c r="O75" i="8"/>
  <c r="G75" i="8"/>
  <c r="BZ74" i="8"/>
  <c r="BR74" i="8"/>
  <c r="BJ74" i="8"/>
  <c r="BB74" i="8"/>
  <c r="AT74" i="8"/>
  <c r="AL74" i="8"/>
  <c r="AD74" i="8"/>
  <c r="V74" i="8"/>
  <c r="N74" i="8"/>
  <c r="F74" i="8"/>
  <c r="E107" i="8"/>
  <c r="CC77" i="8"/>
  <c r="BU77" i="8"/>
  <c r="BM77" i="8"/>
  <c r="BE77" i="8"/>
  <c r="AW77" i="8"/>
  <c r="AO77" i="8"/>
  <c r="AG77" i="8"/>
  <c r="Y77" i="8"/>
  <c r="Q77" i="8"/>
  <c r="I77" i="8"/>
  <c r="CB76" i="8"/>
  <c r="BT76" i="8"/>
  <c r="BL76" i="8"/>
  <c r="BD76" i="8"/>
  <c r="AV76" i="8"/>
  <c r="AN76" i="8"/>
  <c r="AF76" i="8"/>
  <c r="X76" i="8"/>
  <c r="P76" i="8"/>
  <c r="BZ75" i="8"/>
  <c r="BR75" i="8"/>
  <c r="BJ75" i="8"/>
  <c r="BB75" i="8"/>
  <c r="AT75" i="8"/>
  <c r="AL75" i="8"/>
  <c r="AD75" i="8"/>
  <c r="V75" i="8"/>
  <c r="N75" i="8"/>
  <c r="BY74" i="8"/>
  <c r="BQ74" i="8"/>
  <c r="BI74" i="8"/>
  <c r="BA74" i="8"/>
  <c r="AS74" i="8"/>
  <c r="AK74" i="8"/>
  <c r="AC74" i="8"/>
  <c r="U74" i="8"/>
  <c r="M74" i="8"/>
  <c r="E85" i="8" l="1"/>
  <c r="D5" i="11"/>
  <c r="D6" i="11"/>
  <c r="D7" i="11"/>
  <c r="D4" i="11"/>
  <c r="O48" i="31" l="1"/>
  <c r="P48" i="31"/>
  <c r="Q48" i="31"/>
  <c r="R48" i="31"/>
  <c r="S48" i="31"/>
  <c r="T48" i="31"/>
  <c r="O49" i="31"/>
  <c r="P49" i="31"/>
  <c r="Q49" i="31"/>
  <c r="R49" i="31"/>
  <c r="S49" i="31"/>
  <c r="T49" i="31"/>
  <c r="O50" i="31"/>
  <c r="P50" i="31"/>
  <c r="Q50" i="31"/>
  <c r="R50" i="31"/>
  <c r="S50" i="31"/>
  <c r="T50" i="31"/>
  <c r="S51" i="31"/>
  <c r="T51" i="31"/>
  <c r="S52" i="31"/>
  <c r="T52" i="31"/>
  <c r="O53" i="31"/>
  <c r="P53" i="31"/>
  <c r="Q53" i="31"/>
  <c r="R53" i="31"/>
  <c r="S53" i="31"/>
  <c r="T53" i="31"/>
  <c r="O54" i="31"/>
  <c r="P54" i="31"/>
  <c r="Q54" i="31"/>
  <c r="R54" i="31"/>
  <c r="S54" i="31"/>
  <c r="T54" i="31"/>
  <c r="O55" i="31"/>
  <c r="P55" i="31"/>
  <c r="Q55" i="31"/>
  <c r="R55" i="31"/>
  <c r="S55" i="31"/>
  <c r="T55" i="31"/>
  <c r="O56" i="31"/>
  <c r="P56" i="31"/>
  <c r="Q56" i="31"/>
  <c r="R56" i="31"/>
  <c r="S56" i="31"/>
  <c r="T56" i="31"/>
  <c r="O57" i="31"/>
  <c r="P57" i="31"/>
  <c r="Q57" i="31"/>
  <c r="R57" i="31"/>
  <c r="S57" i="31"/>
  <c r="T57" i="31"/>
  <c r="P47" i="31"/>
  <c r="Q47" i="31"/>
  <c r="R47" i="31"/>
  <c r="S47" i="31"/>
  <c r="T47" i="31"/>
  <c r="O47" i="31"/>
  <c r="O36" i="31"/>
  <c r="P36" i="31"/>
  <c r="Q36" i="31"/>
  <c r="R36" i="31"/>
  <c r="S36" i="31"/>
  <c r="T36" i="31"/>
  <c r="O37" i="31"/>
  <c r="P37" i="31"/>
  <c r="Q37" i="31"/>
  <c r="R37" i="31"/>
  <c r="S37" i="31"/>
  <c r="T37" i="31"/>
  <c r="O38" i="31"/>
  <c r="P38" i="31"/>
  <c r="Q38" i="31"/>
  <c r="R38" i="31"/>
  <c r="S38" i="31"/>
  <c r="T38" i="31"/>
  <c r="O39" i="31"/>
  <c r="P39" i="31"/>
  <c r="Q39" i="31"/>
  <c r="R39" i="31"/>
  <c r="S39" i="31"/>
  <c r="T39" i="31"/>
  <c r="O40" i="31"/>
  <c r="P40" i="31"/>
  <c r="Q40" i="31"/>
  <c r="R40" i="31"/>
  <c r="S40" i="31"/>
  <c r="T40" i="31"/>
  <c r="O41" i="31"/>
  <c r="P41" i="31"/>
  <c r="Q41" i="31"/>
  <c r="R41" i="31"/>
  <c r="S41" i="31"/>
  <c r="T41" i="31"/>
  <c r="O42" i="31"/>
  <c r="P42" i="31"/>
  <c r="Q42" i="31"/>
  <c r="R42" i="31"/>
  <c r="S42" i="31"/>
  <c r="T42" i="31"/>
  <c r="O43" i="31"/>
  <c r="P43" i="31"/>
  <c r="Q43" i="31"/>
  <c r="R43" i="31"/>
  <c r="S43" i="31"/>
  <c r="T43" i="31"/>
  <c r="O44" i="31"/>
  <c r="P44" i="31"/>
  <c r="Q44" i="31"/>
  <c r="R44" i="31"/>
  <c r="S44" i="31"/>
  <c r="T44" i="31"/>
  <c r="O45" i="31"/>
  <c r="P45" i="31"/>
  <c r="Q45" i="31"/>
  <c r="R45" i="31"/>
  <c r="S45" i="31"/>
  <c r="T45" i="31"/>
  <c r="P35" i="31"/>
  <c r="Q35" i="31"/>
  <c r="R35" i="31"/>
  <c r="S35" i="31"/>
  <c r="T35" i="31"/>
  <c r="O35" i="31"/>
  <c r="O23" i="31"/>
  <c r="P23" i="31"/>
  <c r="Q23" i="31"/>
  <c r="R23" i="31"/>
  <c r="S23" i="31"/>
  <c r="T23" i="31"/>
  <c r="O24" i="31"/>
  <c r="P24" i="31"/>
  <c r="Q24" i="31"/>
  <c r="R24" i="31"/>
  <c r="S24" i="31"/>
  <c r="T24" i="31"/>
  <c r="O25" i="31"/>
  <c r="P25" i="31"/>
  <c r="Q25" i="31"/>
  <c r="R25" i="31"/>
  <c r="S25" i="31"/>
  <c r="T25" i="31"/>
  <c r="O27" i="31"/>
  <c r="P27" i="31"/>
  <c r="Q27" i="31"/>
  <c r="R27" i="31"/>
  <c r="S27" i="31"/>
  <c r="T27" i="31"/>
  <c r="O28" i="31"/>
  <c r="P28" i="31"/>
  <c r="Q28" i="31"/>
  <c r="R28" i="31"/>
  <c r="S28" i="31"/>
  <c r="T28" i="31"/>
  <c r="O29" i="31"/>
  <c r="P29" i="31"/>
  <c r="Q29" i="31"/>
  <c r="R29" i="31"/>
  <c r="S29" i="31"/>
  <c r="T29" i="31"/>
  <c r="O30" i="31"/>
  <c r="P30" i="31"/>
  <c r="Q30" i="31"/>
  <c r="R30" i="31"/>
  <c r="S30" i="31"/>
  <c r="T30" i="31"/>
  <c r="O31" i="31"/>
  <c r="P31" i="31"/>
  <c r="Q31" i="31"/>
  <c r="R31" i="31"/>
  <c r="S31" i="31"/>
  <c r="T31" i="31"/>
  <c r="O32" i="31"/>
  <c r="P32" i="31"/>
  <c r="Q32" i="31"/>
  <c r="R32" i="31"/>
  <c r="S32" i="31"/>
  <c r="T32" i="31"/>
  <c r="P22" i="31"/>
  <c r="Q22" i="31"/>
  <c r="R22" i="31"/>
  <c r="S22" i="31"/>
  <c r="T22" i="31"/>
  <c r="O22" i="31"/>
  <c r="Q17" i="31"/>
  <c r="O12" i="31"/>
  <c r="P12" i="31"/>
  <c r="Q12" i="31"/>
  <c r="R12" i="31"/>
  <c r="S12" i="31"/>
  <c r="T12" i="31"/>
  <c r="O13" i="31"/>
  <c r="P13" i="31"/>
  <c r="Q13" i="31"/>
  <c r="R13" i="31"/>
  <c r="S13" i="31"/>
  <c r="T13" i="31"/>
  <c r="O14" i="31"/>
  <c r="P14" i="31"/>
  <c r="Q14" i="31"/>
  <c r="R14" i="31"/>
  <c r="S14" i="31"/>
  <c r="T14" i="31"/>
  <c r="O15" i="31"/>
  <c r="P15" i="31"/>
  <c r="Q15" i="31"/>
  <c r="R15" i="31"/>
  <c r="S15" i="31"/>
  <c r="T15" i="31"/>
  <c r="O16" i="31"/>
  <c r="P16" i="31"/>
  <c r="Q16" i="31"/>
  <c r="R16" i="31"/>
  <c r="S16" i="31"/>
  <c r="T16" i="31"/>
  <c r="O17" i="31"/>
  <c r="P17" i="31"/>
  <c r="R17" i="31"/>
  <c r="S17" i="31"/>
  <c r="T17" i="31"/>
  <c r="O18" i="31"/>
  <c r="P18" i="31"/>
  <c r="Q18" i="31"/>
  <c r="R18" i="31"/>
  <c r="S18" i="31"/>
  <c r="T18" i="31"/>
  <c r="O19" i="31"/>
  <c r="P19" i="31"/>
  <c r="Q19" i="31"/>
  <c r="R19" i="31"/>
  <c r="S19" i="31"/>
  <c r="T19" i="31"/>
  <c r="O20" i="31"/>
  <c r="P20" i="31"/>
  <c r="Q20" i="31"/>
  <c r="R20" i="31"/>
  <c r="S20" i="31"/>
  <c r="T20" i="31"/>
  <c r="P11" i="31"/>
  <c r="R11" i="31"/>
  <c r="S11" i="31"/>
  <c r="T11" i="31"/>
  <c r="T10" i="31"/>
  <c r="P10" i="31"/>
  <c r="Q10" i="31"/>
  <c r="R10" i="31"/>
  <c r="S10" i="31"/>
  <c r="O10" i="31"/>
  <c r="Q23" i="32" l="1"/>
  <c r="B25" i="23"/>
  <c r="A23" i="23"/>
  <c r="B27" i="22"/>
  <c r="B26" i="21"/>
  <c r="D23" i="21"/>
  <c r="D23" i="20"/>
  <c r="D23" i="19"/>
  <c r="B26" i="23" l="1"/>
  <c r="B27" i="23" s="1"/>
  <c r="B28" i="23" s="1"/>
  <c r="BM23" i="32"/>
  <c r="A24" i="38"/>
  <c r="CC23" i="32"/>
  <c r="C23" i="32"/>
  <c r="AG23" i="32"/>
  <c r="AW23" i="32"/>
  <c r="B28" i="22"/>
  <c r="B27" i="21"/>
  <c r="A24" i="24"/>
  <c r="B29" i="23" l="1"/>
  <c r="B29" i="22"/>
  <c r="B28" i="21"/>
  <c r="F6" i="5"/>
  <c r="B30" i="23" l="1"/>
  <c r="B30" i="22"/>
  <c r="B29" i="21"/>
  <c r="D73" i="6"/>
  <c r="D72" i="6"/>
  <c r="D68" i="6"/>
  <c r="D66" i="6"/>
  <c r="D25" i="6"/>
  <c r="D30" i="6" s="1"/>
  <c r="D26" i="6"/>
  <c r="D12" i="6"/>
  <c r="D13" i="6"/>
  <c r="D14" i="6"/>
  <c r="D15" i="6"/>
  <c r="B31" i="23" l="1"/>
  <c r="B31" i="22"/>
  <c r="B30" i="21"/>
  <c r="C20" i="2"/>
  <c r="B32" i="23" l="1"/>
  <c r="B32" i="22"/>
  <c r="B31" i="21"/>
  <c r="C21" i="2"/>
  <c r="D11" i="6"/>
  <c r="D18" i="6" s="1"/>
  <c r="E19" i="8" s="1"/>
  <c r="Q26" i="28"/>
  <c r="D57" i="28"/>
  <c r="D56" i="28"/>
  <c r="D55" i="28"/>
  <c r="D54" i="28"/>
  <c r="D53" i="28"/>
  <c r="D52" i="28"/>
  <c r="D51" i="28"/>
  <c r="D50" i="28"/>
  <c r="B57" i="28"/>
  <c r="B56" i="28"/>
  <c r="B55" i="28"/>
  <c r="B54" i="28"/>
  <c r="B53" i="28"/>
  <c r="B52" i="28"/>
  <c r="B51" i="28"/>
  <c r="B50" i="28"/>
  <c r="D46" i="6"/>
  <c r="D5" i="9" s="1"/>
  <c r="C4" i="2"/>
  <c r="D9" i="12"/>
  <c r="D11" i="11"/>
  <c r="H73" i="6"/>
  <c r="H72" i="6"/>
  <c r="H67" i="6"/>
  <c r="H66" i="6"/>
  <c r="H54" i="6"/>
  <c r="H61" i="6"/>
  <c r="H53" i="6"/>
  <c r="H46" i="6"/>
  <c r="H41" i="6"/>
  <c r="H40" i="6"/>
  <c r="H26" i="6"/>
  <c r="H27" i="6"/>
  <c r="H25" i="6"/>
  <c r="H12" i="6"/>
  <c r="H13" i="6"/>
  <c r="H14" i="6"/>
  <c r="H15" i="6"/>
  <c r="H11" i="6"/>
  <c r="H7" i="6"/>
  <c r="B33" i="23" l="1"/>
  <c r="B33" i="22"/>
  <c r="B32" i="21"/>
  <c r="D21" i="6"/>
  <c r="E22" i="8" s="1"/>
  <c r="D20" i="6"/>
  <c r="E21" i="8" s="1"/>
  <c r="D19" i="6"/>
  <c r="E20" i="8" s="1"/>
  <c r="F186" i="10"/>
  <c r="G186" i="10"/>
  <c r="H186" i="10"/>
  <c r="I186" i="10"/>
  <c r="J186" i="10"/>
  <c r="K186" i="10"/>
  <c r="L186" i="10"/>
  <c r="M186" i="10"/>
  <c r="N186" i="10"/>
  <c r="O186" i="10"/>
  <c r="P186" i="10"/>
  <c r="Q186" i="10"/>
  <c r="R186" i="10"/>
  <c r="S186" i="10"/>
  <c r="T186" i="10"/>
  <c r="U186" i="10"/>
  <c r="V186" i="10"/>
  <c r="W186" i="10"/>
  <c r="X186" i="10"/>
  <c r="Y186" i="10"/>
  <c r="Z186" i="10"/>
  <c r="AA186" i="10"/>
  <c r="AB186" i="10"/>
  <c r="AC186" i="10"/>
  <c r="AD186" i="10"/>
  <c r="AE186" i="10"/>
  <c r="AF186" i="10"/>
  <c r="AG186" i="10"/>
  <c r="AH186" i="10"/>
  <c r="AI186" i="10"/>
  <c r="AJ186" i="10"/>
  <c r="AK186" i="10"/>
  <c r="AL186" i="10"/>
  <c r="AM186" i="10"/>
  <c r="AN186" i="10"/>
  <c r="AO186" i="10"/>
  <c r="AP186" i="10"/>
  <c r="AQ186" i="10"/>
  <c r="AR186" i="10"/>
  <c r="AS186" i="10"/>
  <c r="AT186" i="10"/>
  <c r="AU186" i="10"/>
  <c r="AV186" i="10"/>
  <c r="AW186" i="10"/>
  <c r="AX186" i="10"/>
  <c r="AY186" i="10"/>
  <c r="AZ186" i="10"/>
  <c r="BA186" i="10"/>
  <c r="BB186" i="10"/>
  <c r="BC186" i="10"/>
  <c r="BD186" i="10"/>
  <c r="BE186" i="10"/>
  <c r="BF186" i="10"/>
  <c r="BG186" i="10"/>
  <c r="BH186" i="10"/>
  <c r="BI186" i="10"/>
  <c r="BJ186" i="10"/>
  <c r="BK186" i="10"/>
  <c r="BL186" i="10"/>
  <c r="BM186" i="10"/>
  <c r="BN186" i="10"/>
  <c r="BO186" i="10"/>
  <c r="BP186" i="10"/>
  <c r="BQ186" i="10"/>
  <c r="BR186" i="10"/>
  <c r="BS186" i="10"/>
  <c r="BT186" i="10"/>
  <c r="BU186" i="10"/>
  <c r="BV186" i="10"/>
  <c r="BW186" i="10"/>
  <c r="BX186" i="10"/>
  <c r="BY186" i="10"/>
  <c r="BZ186" i="10"/>
  <c r="CA186" i="10"/>
  <c r="CB186" i="10"/>
  <c r="CC186" i="10"/>
  <c r="CD186" i="10"/>
  <c r="CE186" i="10"/>
  <c r="CF186" i="10"/>
  <c r="F187" i="10"/>
  <c r="G187" i="10"/>
  <c r="H187" i="10"/>
  <c r="I187" i="10"/>
  <c r="J187" i="10"/>
  <c r="K187" i="10"/>
  <c r="L187" i="10"/>
  <c r="M187" i="10"/>
  <c r="N187" i="10"/>
  <c r="O187" i="10"/>
  <c r="P187" i="10"/>
  <c r="Q187" i="10"/>
  <c r="R187" i="10"/>
  <c r="S187" i="10"/>
  <c r="T187" i="10"/>
  <c r="U187" i="10"/>
  <c r="V187" i="10"/>
  <c r="W187" i="10"/>
  <c r="X187" i="10"/>
  <c r="Y187" i="10"/>
  <c r="Z187" i="10"/>
  <c r="AA187" i="10"/>
  <c r="AB187" i="10"/>
  <c r="AC187" i="10"/>
  <c r="AD187" i="10"/>
  <c r="AE187" i="10"/>
  <c r="AF187" i="10"/>
  <c r="AG187" i="10"/>
  <c r="AH187" i="10"/>
  <c r="AI187" i="10"/>
  <c r="AJ187" i="10"/>
  <c r="AK187" i="10"/>
  <c r="AL187" i="10"/>
  <c r="AM187" i="10"/>
  <c r="AN187" i="10"/>
  <c r="AO187" i="10"/>
  <c r="AP187" i="10"/>
  <c r="AQ187" i="10"/>
  <c r="AR187" i="10"/>
  <c r="AS187" i="10"/>
  <c r="AT187" i="10"/>
  <c r="AU187" i="10"/>
  <c r="AV187" i="10"/>
  <c r="AW187" i="10"/>
  <c r="AX187" i="10"/>
  <c r="AY187" i="10"/>
  <c r="AZ187" i="10"/>
  <c r="BA187" i="10"/>
  <c r="BB187" i="10"/>
  <c r="BC187" i="10"/>
  <c r="BD187" i="10"/>
  <c r="BE187" i="10"/>
  <c r="BF187" i="10"/>
  <c r="BG187" i="10"/>
  <c r="BH187" i="10"/>
  <c r="BI187" i="10"/>
  <c r="BJ187" i="10"/>
  <c r="BK187" i="10"/>
  <c r="BL187" i="10"/>
  <c r="BM187" i="10"/>
  <c r="BN187" i="10"/>
  <c r="BO187" i="10"/>
  <c r="BP187" i="10"/>
  <c r="BQ187" i="10"/>
  <c r="BR187" i="10"/>
  <c r="BS187" i="10"/>
  <c r="BT187" i="10"/>
  <c r="BU187" i="10"/>
  <c r="BV187" i="10"/>
  <c r="BW187" i="10"/>
  <c r="BX187" i="10"/>
  <c r="BY187" i="10"/>
  <c r="BZ187" i="10"/>
  <c r="CA187" i="10"/>
  <c r="CB187" i="10"/>
  <c r="CC187" i="10"/>
  <c r="CD187" i="10"/>
  <c r="CE187" i="10"/>
  <c r="CF187" i="10"/>
  <c r="F188" i="10"/>
  <c r="G188" i="10"/>
  <c r="H188" i="10"/>
  <c r="I188" i="10"/>
  <c r="J188" i="10"/>
  <c r="K188" i="10"/>
  <c r="L188" i="10"/>
  <c r="M188" i="10"/>
  <c r="N188" i="10"/>
  <c r="O188" i="10"/>
  <c r="P188" i="10"/>
  <c r="Q188" i="10"/>
  <c r="R188" i="10"/>
  <c r="S188" i="10"/>
  <c r="T188" i="10"/>
  <c r="U188" i="10"/>
  <c r="V188" i="10"/>
  <c r="W188" i="10"/>
  <c r="X188" i="10"/>
  <c r="Y188" i="10"/>
  <c r="Z188" i="10"/>
  <c r="AA188" i="10"/>
  <c r="AB188" i="10"/>
  <c r="AC188" i="10"/>
  <c r="AD188" i="10"/>
  <c r="AE188" i="10"/>
  <c r="AF188" i="10"/>
  <c r="AG188" i="10"/>
  <c r="AH188" i="10"/>
  <c r="AI188" i="10"/>
  <c r="AJ188" i="10"/>
  <c r="AK188" i="10"/>
  <c r="AL188" i="10"/>
  <c r="AM188" i="10"/>
  <c r="AN188" i="10"/>
  <c r="AO188" i="10"/>
  <c r="AP188" i="10"/>
  <c r="AQ188" i="10"/>
  <c r="AR188" i="10"/>
  <c r="AS188" i="10"/>
  <c r="AT188" i="10"/>
  <c r="AU188" i="10"/>
  <c r="AV188" i="10"/>
  <c r="AW188" i="10"/>
  <c r="AX188" i="10"/>
  <c r="AY188" i="10"/>
  <c r="AZ188" i="10"/>
  <c r="BA188" i="10"/>
  <c r="BB188" i="10"/>
  <c r="BC188" i="10"/>
  <c r="BD188" i="10"/>
  <c r="BE188" i="10"/>
  <c r="BF188" i="10"/>
  <c r="BG188" i="10"/>
  <c r="BH188" i="10"/>
  <c r="BI188" i="10"/>
  <c r="BJ188" i="10"/>
  <c r="BK188" i="10"/>
  <c r="BL188" i="10"/>
  <c r="BM188" i="10"/>
  <c r="BN188" i="10"/>
  <c r="BO188" i="10"/>
  <c r="BP188" i="10"/>
  <c r="BQ188" i="10"/>
  <c r="BR188" i="10"/>
  <c r="BS188" i="10"/>
  <c r="BT188" i="10"/>
  <c r="BU188" i="10"/>
  <c r="BV188" i="10"/>
  <c r="BW188" i="10"/>
  <c r="BX188" i="10"/>
  <c r="BY188" i="10"/>
  <c r="BZ188" i="10"/>
  <c r="CA188" i="10"/>
  <c r="CB188" i="10"/>
  <c r="CC188" i="10"/>
  <c r="CD188" i="10"/>
  <c r="CE188" i="10"/>
  <c r="CF188" i="10"/>
  <c r="F181" i="10"/>
  <c r="G181" i="10"/>
  <c r="H181" i="10"/>
  <c r="I181" i="10"/>
  <c r="J181" i="10"/>
  <c r="K181" i="10"/>
  <c r="L181" i="10"/>
  <c r="M181" i="10"/>
  <c r="N181" i="10"/>
  <c r="O181" i="10"/>
  <c r="P181" i="10"/>
  <c r="Q181" i="10"/>
  <c r="R181" i="10"/>
  <c r="S181" i="10"/>
  <c r="T181" i="10"/>
  <c r="U181" i="10"/>
  <c r="V181" i="10"/>
  <c r="W181" i="10"/>
  <c r="X181" i="10"/>
  <c r="Y181" i="10"/>
  <c r="Z181" i="10"/>
  <c r="AA181" i="10"/>
  <c r="AB181" i="10"/>
  <c r="AC181" i="10"/>
  <c r="AD181" i="10"/>
  <c r="AE181" i="10"/>
  <c r="AF181" i="10"/>
  <c r="AG181" i="10"/>
  <c r="AH181" i="10"/>
  <c r="AI181" i="10"/>
  <c r="AJ181" i="10"/>
  <c r="AK181" i="10"/>
  <c r="AL181" i="10"/>
  <c r="AM181" i="10"/>
  <c r="AN181" i="10"/>
  <c r="AO181" i="10"/>
  <c r="AP181" i="10"/>
  <c r="AQ181" i="10"/>
  <c r="AR181" i="10"/>
  <c r="AS181" i="10"/>
  <c r="AT181" i="10"/>
  <c r="AU181" i="10"/>
  <c r="AV181" i="10"/>
  <c r="AW181" i="10"/>
  <c r="AX181" i="10"/>
  <c r="AY181" i="10"/>
  <c r="AZ181" i="10"/>
  <c r="BA181" i="10"/>
  <c r="BB181" i="10"/>
  <c r="BC181" i="10"/>
  <c r="BD181" i="10"/>
  <c r="BE181" i="10"/>
  <c r="BF181" i="10"/>
  <c r="BG181" i="10"/>
  <c r="BH181" i="10"/>
  <c r="BI181" i="10"/>
  <c r="BJ181" i="10"/>
  <c r="BK181" i="10"/>
  <c r="BL181" i="10"/>
  <c r="BM181" i="10"/>
  <c r="BN181" i="10"/>
  <c r="BO181" i="10"/>
  <c r="BP181" i="10"/>
  <c r="BQ181" i="10"/>
  <c r="BR181" i="10"/>
  <c r="BS181" i="10"/>
  <c r="BT181" i="10"/>
  <c r="BU181" i="10"/>
  <c r="BV181" i="10"/>
  <c r="BW181" i="10"/>
  <c r="BX181" i="10"/>
  <c r="BY181" i="10"/>
  <c r="BZ181" i="10"/>
  <c r="CA181" i="10"/>
  <c r="CB181" i="10"/>
  <c r="CC181" i="10"/>
  <c r="CD181" i="10"/>
  <c r="CE181" i="10"/>
  <c r="CF181" i="10"/>
  <c r="E188" i="10"/>
  <c r="E186" i="10"/>
  <c r="E181" i="10"/>
  <c r="E187" i="10"/>
  <c r="B34" i="23" l="1"/>
  <c r="B34" i="22"/>
  <c r="B33" i="21"/>
  <c r="D10" i="11"/>
  <c r="D11" i="7"/>
  <c r="D12" i="7"/>
  <c r="D10" i="7"/>
  <c r="B35" i="23" l="1"/>
  <c r="B35" i="22"/>
  <c r="B34" i="21"/>
  <c r="F134" i="10"/>
  <c r="G134" i="10"/>
  <c r="H134" i="10"/>
  <c r="I134" i="10"/>
  <c r="J134" i="10"/>
  <c r="K134" i="10"/>
  <c r="L134" i="10"/>
  <c r="M134" i="10"/>
  <c r="N134" i="10"/>
  <c r="O134" i="10"/>
  <c r="P134" i="10"/>
  <c r="Q134" i="10"/>
  <c r="R134" i="10"/>
  <c r="S134" i="10"/>
  <c r="T134" i="10"/>
  <c r="U134" i="10"/>
  <c r="V134" i="10"/>
  <c r="W134" i="10"/>
  <c r="X134" i="10"/>
  <c r="Y134" i="10"/>
  <c r="Z134" i="10"/>
  <c r="AA134" i="10"/>
  <c r="AB134" i="10"/>
  <c r="AC134" i="10"/>
  <c r="AD134" i="10"/>
  <c r="AE134" i="10"/>
  <c r="AF134" i="10"/>
  <c r="AG134" i="10"/>
  <c r="AH134" i="10"/>
  <c r="AI134" i="10"/>
  <c r="AJ134" i="10"/>
  <c r="AK134" i="10"/>
  <c r="AL134" i="10"/>
  <c r="AM134" i="10"/>
  <c r="AN134" i="10"/>
  <c r="AO134" i="10"/>
  <c r="AP134" i="10"/>
  <c r="AQ134" i="10"/>
  <c r="AR134" i="10"/>
  <c r="AS134" i="10"/>
  <c r="F135" i="10"/>
  <c r="G135" i="10"/>
  <c r="H135" i="10"/>
  <c r="I135" i="10"/>
  <c r="J135" i="10"/>
  <c r="K135" i="10"/>
  <c r="L135" i="10"/>
  <c r="M135" i="10"/>
  <c r="N135" i="10"/>
  <c r="O135" i="10"/>
  <c r="P135" i="10"/>
  <c r="Q135" i="10"/>
  <c r="R135" i="10"/>
  <c r="S135" i="10"/>
  <c r="T135" i="10"/>
  <c r="U135" i="10"/>
  <c r="V135" i="10"/>
  <c r="W135" i="10"/>
  <c r="X135" i="10"/>
  <c r="Y135" i="10"/>
  <c r="Z135" i="10"/>
  <c r="AA135" i="10"/>
  <c r="AB135" i="10"/>
  <c r="AC135" i="10"/>
  <c r="AD135" i="10"/>
  <c r="AE135" i="10"/>
  <c r="AF135" i="10"/>
  <c r="AG135" i="10"/>
  <c r="AH135" i="10"/>
  <c r="AI135" i="10"/>
  <c r="AJ135" i="10"/>
  <c r="AK135" i="10"/>
  <c r="AL135" i="10"/>
  <c r="AM135" i="10"/>
  <c r="AN135" i="10"/>
  <c r="AO135" i="10"/>
  <c r="AP135" i="10"/>
  <c r="AQ135" i="10"/>
  <c r="AR135" i="10"/>
  <c r="AS135" i="10"/>
  <c r="AS130" i="10"/>
  <c r="AT130" i="10" s="1"/>
  <c r="AU130" i="10" s="1"/>
  <c r="AV130" i="10" s="1"/>
  <c r="AW130" i="10" s="1"/>
  <c r="AX130" i="10" s="1"/>
  <c r="AY130" i="10" s="1"/>
  <c r="AZ130" i="10" s="1"/>
  <c r="BA130" i="10" s="1"/>
  <c r="BB130" i="10" s="1"/>
  <c r="BC130" i="10" s="1"/>
  <c r="BD130" i="10" s="1"/>
  <c r="BE130" i="10" s="1"/>
  <c r="BF130" i="10" s="1"/>
  <c r="BG130" i="10" s="1"/>
  <c r="BH130" i="10" s="1"/>
  <c r="BI130" i="10" s="1"/>
  <c r="BJ130" i="10" s="1"/>
  <c r="BK130" i="10" s="1"/>
  <c r="BL130" i="10" s="1"/>
  <c r="BM130" i="10" s="1"/>
  <c r="BN130" i="10" s="1"/>
  <c r="BO130" i="10" s="1"/>
  <c r="BP130" i="10" s="1"/>
  <c r="BQ130" i="10" s="1"/>
  <c r="BR130" i="10" s="1"/>
  <c r="BS130" i="10" s="1"/>
  <c r="BT130" i="10" s="1"/>
  <c r="BU130" i="10" s="1"/>
  <c r="BV130" i="10" s="1"/>
  <c r="BW130" i="10" s="1"/>
  <c r="BX130" i="10" s="1"/>
  <c r="BY130" i="10" s="1"/>
  <c r="BZ130" i="10" s="1"/>
  <c r="CA130" i="10" s="1"/>
  <c r="CB130" i="10" s="1"/>
  <c r="CC130" i="10" s="1"/>
  <c r="CD130" i="10" s="1"/>
  <c r="CE130" i="10" s="1"/>
  <c r="CF130" i="10" s="1"/>
  <c r="AR130" i="10"/>
  <c r="AQ130" i="10"/>
  <c r="AP130" i="10"/>
  <c r="AO130" i="10"/>
  <c r="AN130" i="10"/>
  <c r="AM130" i="10"/>
  <c r="AL130" i="10"/>
  <c r="AK130" i="10"/>
  <c r="AJ130" i="10"/>
  <c r="AI130" i="10"/>
  <c r="AH130" i="10"/>
  <c r="AG130" i="10"/>
  <c r="AF130" i="10"/>
  <c r="AE130" i="10"/>
  <c r="AD130" i="10"/>
  <c r="AC130" i="10"/>
  <c r="AB130" i="10"/>
  <c r="AA130" i="10"/>
  <c r="Z130" i="10"/>
  <c r="Y130" i="10"/>
  <c r="X130" i="10"/>
  <c r="W130" i="10"/>
  <c r="V130" i="10"/>
  <c r="U130" i="10"/>
  <c r="T130" i="10"/>
  <c r="S130" i="10"/>
  <c r="R130" i="10"/>
  <c r="Q130" i="10"/>
  <c r="P130" i="10"/>
  <c r="O130" i="10"/>
  <c r="N130" i="10"/>
  <c r="M130" i="10"/>
  <c r="L130" i="10"/>
  <c r="K130" i="10"/>
  <c r="J130" i="10"/>
  <c r="I130" i="10"/>
  <c r="H130" i="10"/>
  <c r="G130" i="10"/>
  <c r="F130" i="10"/>
  <c r="AS129" i="10"/>
  <c r="AT129" i="10" s="1"/>
  <c r="AU129" i="10" s="1"/>
  <c r="AV129" i="10" s="1"/>
  <c r="AW129" i="10" s="1"/>
  <c r="AX129" i="10" s="1"/>
  <c r="AY129" i="10" s="1"/>
  <c r="AZ129" i="10" s="1"/>
  <c r="BA129" i="10" s="1"/>
  <c r="BB129" i="10" s="1"/>
  <c r="BC129" i="10" s="1"/>
  <c r="BD129" i="10" s="1"/>
  <c r="BE129" i="10" s="1"/>
  <c r="BF129" i="10" s="1"/>
  <c r="BG129" i="10" s="1"/>
  <c r="BH129" i="10" s="1"/>
  <c r="BI129" i="10" s="1"/>
  <c r="BJ129" i="10" s="1"/>
  <c r="BK129" i="10" s="1"/>
  <c r="BL129" i="10" s="1"/>
  <c r="BM129" i="10" s="1"/>
  <c r="BN129" i="10" s="1"/>
  <c r="BO129" i="10" s="1"/>
  <c r="BP129" i="10" s="1"/>
  <c r="BQ129" i="10" s="1"/>
  <c r="BR129" i="10" s="1"/>
  <c r="BS129" i="10" s="1"/>
  <c r="BT129" i="10" s="1"/>
  <c r="BU129" i="10" s="1"/>
  <c r="BV129" i="10" s="1"/>
  <c r="BW129" i="10" s="1"/>
  <c r="BX129" i="10" s="1"/>
  <c r="BY129" i="10" s="1"/>
  <c r="BZ129" i="10" s="1"/>
  <c r="CA129" i="10" s="1"/>
  <c r="CB129" i="10" s="1"/>
  <c r="CC129" i="10" s="1"/>
  <c r="CD129" i="10" s="1"/>
  <c r="CE129" i="10" s="1"/>
  <c r="CF129" i="10" s="1"/>
  <c r="AR129" i="10"/>
  <c r="AQ129" i="10"/>
  <c r="AP129" i="10"/>
  <c r="AO129" i="10"/>
  <c r="AN129" i="10"/>
  <c r="AM129" i="10"/>
  <c r="AL129" i="10"/>
  <c r="AK129" i="10"/>
  <c r="AJ129" i="10"/>
  <c r="AI129" i="10"/>
  <c r="AH129" i="10"/>
  <c r="AG129" i="10"/>
  <c r="AF129" i="10"/>
  <c r="AE129" i="10"/>
  <c r="AD129" i="10"/>
  <c r="AC129" i="10"/>
  <c r="AB129" i="10"/>
  <c r="AA129" i="10"/>
  <c r="Z129" i="10"/>
  <c r="Y129" i="10"/>
  <c r="X129" i="10"/>
  <c r="W129" i="10"/>
  <c r="V129" i="10"/>
  <c r="U129" i="10"/>
  <c r="T129" i="10"/>
  <c r="S129" i="10"/>
  <c r="R129" i="10"/>
  <c r="Q129" i="10"/>
  <c r="P129" i="10"/>
  <c r="O129" i="10"/>
  <c r="N129" i="10"/>
  <c r="M129" i="10"/>
  <c r="L129" i="10"/>
  <c r="K129" i="10"/>
  <c r="J129" i="10"/>
  <c r="I129" i="10"/>
  <c r="H129" i="10"/>
  <c r="G129" i="10"/>
  <c r="F129" i="10"/>
  <c r="E134" i="10"/>
  <c r="B36" i="23" l="1"/>
  <c r="B36" i="22"/>
  <c r="B35" i="21"/>
  <c r="D54" i="6"/>
  <c r="E19" i="10" s="1"/>
  <c r="D53" i="6"/>
  <c r="D27" i="6"/>
  <c r="E11" i="10"/>
  <c r="B37" i="23" l="1"/>
  <c r="B37" i="22"/>
  <c r="B36" i="21"/>
  <c r="D55" i="6"/>
  <c r="E6" i="10"/>
  <c r="E7" i="10"/>
  <c r="E8" i="10"/>
  <c r="E5" i="10"/>
  <c r="B38" i="23" l="1"/>
  <c r="B38" i="22"/>
  <c r="B37" i="21"/>
  <c r="E17" i="10"/>
  <c r="B39" i="23" l="1"/>
  <c r="B39" i="22"/>
  <c r="B38" i="21"/>
  <c r="Q25" i="28"/>
  <c r="E6" i="5"/>
  <c r="G6" i="5"/>
  <c r="H6" i="5"/>
  <c r="E7" i="5"/>
  <c r="F7" i="5"/>
  <c r="G7" i="5"/>
  <c r="H7" i="5"/>
  <c r="E8" i="5"/>
  <c r="F8" i="5"/>
  <c r="G8" i="5"/>
  <c r="H8" i="5"/>
  <c r="D7" i="5"/>
  <c r="D8" i="5"/>
  <c r="D6" i="5"/>
  <c r="H20" i="3"/>
  <c r="G20" i="3"/>
  <c r="F20" i="3"/>
  <c r="E20" i="3"/>
  <c r="D20" i="3"/>
  <c r="I19" i="3"/>
  <c r="I18" i="3"/>
  <c r="I17" i="3"/>
  <c r="D41" i="6"/>
  <c r="D42" i="6" s="1"/>
  <c r="B40" i="23" l="1"/>
  <c r="B40" i="22"/>
  <c r="B39" i="21"/>
  <c r="I20" i="3"/>
  <c r="B41" i="23" l="1"/>
  <c r="B41" i="22"/>
  <c r="B40" i="21"/>
  <c r="E16" i="10"/>
  <c r="D9" i="9"/>
  <c r="D10" i="9"/>
  <c r="D8" i="9"/>
  <c r="E15" i="8"/>
  <c r="E16" i="8"/>
  <c r="B42" i="23" l="1"/>
  <c r="B42" i="22"/>
  <c r="B41" i="21"/>
  <c r="D56" i="6"/>
  <c r="D32" i="6"/>
  <c r="D4" i="9"/>
  <c r="D15" i="9" s="1"/>
  <c r="D18" i="9" s="1"/>
  <c r="D31" i="6"/>
  <c r="E14" i="8"/>
  <c r="D26" i="29"/>
  <c r="D27" i="29"/>
  <c r="D28" i="29"/>
  <c r="D29" i="29"/>
  <c r="D43" i="6" s="1"/>
  <c r="B43" i="23" l="1"/>
  <c r="B43" i="22"/>
  <c r="B42" i="21"/>
  <c r="E15" i="10"/>
  <c r="E14" i="10"/>
  <c r="G21" i="7"/>
  <c r="B12" i="31"/>
  <c r="B44" i="23" l="1"/>
  <c r="B44" i="22"/>
  <c r="B43" i="21"/>
  <c r="G22" i="7"/>
  <c r="G23" i="7" s="1"/>
  <c r="B50" i="7"/>
  <c r="D59" i="7" s="1"/>
  <c r="D20" i="5"/>
  <c r="D17" i="5"/>
  <c r="B45" i="23" l="1"/>
  <c r="B45" i="22"/>
  <c r="B44" i="21"/>
  <c r="I23" i="13"/>
  <c r="J23" i="13"/>
  <c r="K23" i="13"/>
  <c r="L23" i="13"/>
  <c r="M23" i="13"/>
  <c r="N23" i="13"/>
  <c r="O23" i="13"/>
  <c r="P23" i="13"/>
  <c r="Q23" i="13"/>
  <c r="R23" i="13"/>
  <c r="S23" i="13"/>
  <c r="T23" i="13"/>
  <c r="U23" i="13"/>
  <c r="V23" i="13"/>
  <c r="W23" i="13"/>
  <c r="X23" i="13"/>
  <c r="Y23" i="13"/>
  <c r="Z23" i="13"/>
  <c r="AA23" i="13"/>
  <c r="AB23" i="13"/>
  <c r="AC23" i="13"/>
  <c r="AD23" i="13"/>
  <c r="AE23" i="13"/>
  <c r="AF23" i="13"/>
  <c r="AG23" i="13"/>
  <c r="AH23" i="13"/>
  <c r="AI23" i="13"/>
  <c r="AJ23" i="13"/>
  <c r="AK23" i="13"/>
  <c r="AL23" i="13"/>
  <c r="AM23" i="13"/>
  <c r="AN23" i="13"/>
  <c r="AO23" i="13"/>
  <c r="AP23" i="13"/>
  <c r="AQ23" i="13"/>
  <c r="AR23" i="13"/>
  <c r="AS23" i="13"/>
  <c r="AT23" i="13"/>
  <c r="AU23" i="13"/>
  <c r="AV23" i="13"/>
  <c r="AW23" i="13"/>
  <c r="AX23" i="13"/>
  <c r="AY23" i="13"/>
  <c r="AZ23" i="13"/>
  <c r="BA23" i="13"/>
  <c r="BB23" i="13"/>
  <c r="BC23" i="13"/>
  <c r="BD23" i="13"/>
  <c r="BE23" i="13"/>
  <c r="BF23" i="13"/>
  <c r="BG23" i="13"/>
  <c r="BH23" i="13"/>
  <c r="BI23" i="13"/>
  <c r="BJ23" i="13"/>
  <c r="BK23" i="13"/>
  <c r="BL23" i="13"/>
  <c r="BM23" i="13"/>
  <c r="BN23" i="13"/>
  <c r="BO23" i="13"/>
  <c r="BP23" i="13"/>
  <c r="BQ23" i="13"/>
  <c r="BR23" i="13"/>
  <c r="BS23" i="13"/>
  <c r="BT23" i="13"/>
  <c r="BU23" i="13"/>
  <c r="BV23" i="13"/>
  <c r="BW23" i="13"/>
  <c r="BX23" i="13"/>
  <c r="BY23" i="13"/>
  <c r="BZ23" i="13"/>
  <c r="CA23" i="13"/>
  <c r="CB23" i="13"/>
  <c r="CC23" i="13"/>
  <c r="CD23" i="13"/>
  <c r="B46" i="23" l="1"/>
  <c r="B46" i="22"/>
  <c r="B45" i="21"/>
  <c r="F18" i="29"/>
  <c r="F19" i="29"/>
  <c r="F20" i="29"/>
  <c r="F21" i="29"/>
  <c r="F17" i="29"/>
  <c r="B47" i="23" l="1"/>
  <c r="B47" i="22"/>
  <c r="B46" i="21"/>
  <c r="D21" i="5"/>
  <c r="D22" i="5"/>
  <c r="D23" i="5"/>
  <c r="E27" i="5"/>
  <c r="E28" i="5" s="1"/>
  <c r="F27" i="5"/>
  <c r="F28" i="5" s="1"/>
  <c r="G27" i="5"/>
  <c r="G28" i="5" s="1"/>
  <c r="H27" i="5"/>
  <c r="H28" i="5" s="1"/>
  <c r="I27" i="5"/>
  <c r="I28" i="5" s="1"/>
  <c r="J27" i="5"/>
  <c r="J28" i="5" s="1"/>
  <c r="K27" i="5"/>
  <c r="L27" i="5"/>
  <c r="M27" i="5"/>
  <c r="N27" i="5"/>
  <c r="O27" i="5"/>
  <c r="P27" i="5"/>
  <c r="Q27" i="5"/>
  <c r="R27" i="5"/>
  <c r="S27" i="5"/>
  <c r="T27" i="5"/>
  <c r="T28" i="5" s="1"/>
  <c r="U27" i="5"/>
  <c r="U28" i="5" s="1"/>
  <c r="V27" i="5"/>
  <c r="V28" i="5" s="1"/>
  <c r="W27" i="5"/>
  <c r="W28" i="5" s="1"/>
  <c r="X27" i="5"/>
  <c r="X28" i="5" s="1"/>
  <c r="Y27" i="5"/>
  <c r="Y28" i="5" s="1"/>
  <c r="Z27" i="5"/>
  <c r="Z28" i="5" s="1"/>
  <c r="AA27" i="5"/>
  <c r="AA28" i="5" s="1"/>
  <c r="AB27" i="5"/>
  <c r="AB28" i="5" s="1"/>
  <c r="AC27" i="5"/>
  <c r="AC28" i="5" s="1"/>
  <c r="AD27" i="5"/>
  <c r="AD28" i="5" s="1"/>
  <c r="AE27" i="5"/>
  <c r="AE28" i="5" s="1"/>
  <c r="AF27" i="5"/>
  <c r="AF28" i="5" s="1"/>
  <c r="AG27" i="5"/>
  <c r="AG28" i="5" s="1"/>
  <c r="AH27" i="5"/>
  <c r="AH28" i="5" s="1"/>
  <c r="AI27" i="5"/>
  <c r="AI28" i="5" s="1"/>
  <c r="AJ27" i="5"/>
  <c r="AJ28" i="5" s="1"/>
  <c r="AK27" i="5"/>
  <c r="AK28" i="5" s="1"/>
  <c r="AL27" i="5"/>
  <c r="AL28" i="5" s="1"/>
  <c r="AM27" i="5"/>
  <c r="AM28" i="5" s="1"/>
  <c r="AN27" i="5"/>
  <c r="AN28" i="5" s="1"/>
  <c r="AO27" i="5"/>
  <c r="AO28" i="5" s="1"/>
  <c r="AP27" i="5"/>
  <c r="AP28" i="5" s="1"/>
  <c r="AQ27" i="5"/>
  <c r="AQ28" i="5" s="1"/>
  <c r="AR27" i="5"/>
  <c r="AR28" i="5" s="1"/>
  <c r="AS27" i="5"/>
  <c r="AS28" i="5" s="1"/>
  <c r="AT27" i="5"/>
  <c r="AT28" i="5" s="1"/>
  <c r="AU27" i="5"/>
  <c r="AU28" i="5" s="1"/>
  <c r="AV27" i="5"/>
  <c r="AV28" i="5" s="1"/>
  <c r="AW27" i="5"/>
  <c r="AW28" i="5" s="1"/>
  <c r="AX27" i="5"/>
  <c r="AX28" i="5" s="1"/>
  <c r="AY27" i="5"/>
  <c r="AY28" i="5" s="1"/>
  <c r="AZ27" i="5"/>
  <c r="AZ28" i="5" s="1"/>
  <c r="BA27" i="5"/>
  <c r="BA28" i="5" s="1"/>
  <c r="BB27" i="5"/>
  <c r="BB28" i="5" s="1"/>
  <c r="BC27" i="5"/>
  <c r="BC28" i="5" s="1"/>
  <c r="BD27" i="5"/>
  <c r="BD28" i="5" s="1"/>
  <c r="BE27" i="5"/>
  <c r="BE28" i="5" s="1"/>
  <c r="BF27" i="5"/>
  <c r="BF28" i="5" s="1"/>
  <c r="BG27" i="5"/>
  <c r="BG28" i="5" s="1"/>
  <c r="BH27" i="5"/>
  <c r="BH28" i="5" s="1"/>
  <c r="BI27" i="5"/>
  <c r="BI28" i="5" s="1"/>
  <c r="BJ27" i="5"/>
  <c r="BJ28" i="5" s="1"/>
  <c r="BK27" i="5"/>
  <c r="BK28" i="5" s="1"/>
  <c r="BL27" i="5"/>
  <c r="BL28" i="5" s="1"/>
  <c r="BM27" i="5"/>
  <c r="BM28" i="5" s="1"/>
  <c r="BN27" i="5"/>
  <c r="BN28" i="5" s="1"/>
  <c r="BO27" i="5"/>
  <c r="BO28" i="5" s="1"/>
  <c r="BP27" i="5"/>
  <c r="BP28" i="5" s="1"/>
  <c r="BQ27" i="5"/>
  <c r="BQ28" i="5" s="1"/>
  <c r="BR27" i="5"/>
  <c r="BR28" i="5" s="1"/>
  <c r="BS27" i="5"/>
  <c r="BS28" i="5" s="1"/>
  <c r="BT27" i="5"/>
  <c r="BT28" i="5" s="1"/>
  <c r="BU27" i="5"/>
  <c r="BU28" i="5" s="1"/>
  <c r="BV27" i="5"/>
  <c r="BV28" i="5" s="1"/>
  <c r="BW27" i="5"/>
  <c r="BW28" i="5" s="1"/>
  <c r="BX27" i="5"/>
  <c r="BX28" i="5" s="1"/>
  <c r="BY27" i="5"/>
  <c r="BY28" i="5" s="1"/>
  <c r="BZ27" i="5"/>
  <c r="BZ28" i="5" s="1"/>
  <c r="CA27" i="5"/>
  <c r="CA28" i="5" s="1"/>
  <c r="CB27" i="5"/>
  <c r="CB28" i="5" s="1"/>
  <c r="CC27" i="5"/>
  <c r="CC28" i="5" s="1"/>
  <c r="CD27" i="5"/>
  <c r="CD28" i="5" s="1"/>
  <c r="CE27" i="5"/>
  <c r="CE28" i="5" s="1"/>
  <c r="D27" i="5"/>
  <c r="D28" i="5" s="1"/>
  <c r="I7" i="5"/>
  <c r="I8" i="5"/>
  <c r="G9" i="5"/>
  <c r="H9" i="5"/>
  <c r="I6" i="5"/>
  <c r="AT135" i="10"/>
  <c r="AU135" i="10" s="1"/>
  <c r="AV135" i="10" s="1"/>
  <c r="AW135" i="10" s="1"/>
  <c r="AX135" i="10" s="1"/>
  <c r="AY135" i="10" s="1"/>
  <c r="AZ135" i="10" s="1"/>
  <c r="BA135" i="10" s="1"/>
  <c r="BB135" i="10" s="1"/>
  <c r="BC135" i="10" s="1"/>
  <c r="BD135" i="10" s="1"/>
  <c r="BE135" i="10" s="1"/>
  <c r="BF135" i="10" s="1"/>
  <c r="BG135" i="10" s="1"/>
  <c r="BH135" i="10" s="1"/>
  <c r="BI135" i="10" s="1"/>
  <c r="BJ135" i="10" s="1"/>
  <c r="BK135" i="10" s="1"/>
  <c r="BL135" i="10" s="1"/>
  <c r="BM135" i="10" s="1"/>
  <c r="BN135" i="10" s="1"/>
  <c r="BO135" i="10" s="1"/>
  <c r="BP135" i="10" s="1"/>
  <c r="BQ135" i="10" s="1"/>
  <c r="BR135" i="10" s="1"/>
  <c r="BS135" i="10" s="1"/>
  <c r="BT135" i="10" s="1"/>
  <c r="BU135" i="10" s="1"/>
  <c r="BV135" i="10" s="1"/>
  <c r="BW135" i="10" s="1"/>
  <c r="BX135" i="10" s="1"/>
  <c r="BY135" i="10" s="1"/>
  <c r="BZ135" i="10" s="1"/>
  <c r="CA135" i="10" s="1"/>
  <c r="CB135" i="10" s="1"/>
  <c r="CC135" i="10" s="1"/>
  <c r="CD135" i="10" s="1"/>
  <c r="CE135" i="10" s="1"/>
  <c r="CF135" i="10" s="1"/>
  <c r="E135" i="10"/>
  <c r="AT134" i="10"/>
  <c r="AU134" i="10" s="1"/>
  <c r="AV134" i="10" s="1"/>
  <c r="AW134" i="10" s="1"/>
  <c r="AX134" i="10" s="1"/>
  <c r="AY134" i="10" s="1"/>
  <c r="AZ134" i="10" s="1"/>
  <c r="BA134" i="10" s="1"/>
  <c r="BB134" i="10" s="1"/>
  <c r="BC134" i="10" s="1"/>
  <c r="BD134" i="10" s="1"/>
  <c r="BE134" i="10" s="1"/>
  <c r="BF134" i="10" s="1"/>
  <c r="BG134" i="10" s="1"/>
  <c r="BH134" i="10" s="1"/>
  <c r="BI134" i="10" s="1"/>
  <c r="BJ134" i="10" s="1"/>
  <c r="BK134" i="10" s="1"/>
  <c r="BL134" i="10" s="1"/>
  <c r="BM134" i="10" s="1"/>
  <c r="BN134" i="10" s="1"/>
  <c r="BO134" i="10" s="1"/>
  <c r="BP134" i="10" s="1"/>
  <c r="BQ134" i="10" s="1"/>
  <c r="BR134" i="10" s="1"/>
  <c r="BS134" i="10" s="1"/>
  <c r="BT134" i="10" s="1"/>
  <c r="BU134" i="10" s="1"/>
  <c r="BV134" i="10" s="1"/>
  <c r="BW134" i="10" s="1"/>
  <c r="BX134" i="10" s="1"/>
  <c r="BY134" i="10" s="1"/>
  <c r="BZ134" i="10" s="1"/>
  <c r="CA134" i="10" s="1"/>
  <c r="CB134" i="10" s="1"/>
  <c r="CC134" i="10" s="1"/>
  <c r="CD134" i="10" s="1"/>
  <c r="CE134" i="10" s="1"/>
  <c r="CF134" i="10" s="1"/>
  <c r="E130" i="10"/>
  <c r="E129" i="10"/>
  <c r="S28" i="5" l="1"/>
  <c r="R28" i="5"/>
  <c r="N28" i="5"/>
  <c r="B48" i="23"/>
  <c r="B48" i="22"/>
  <c r="B47" i="21"/>
  <c r="I21" i="7"/>
  <c r="B52" i="7" s="1"/>
  <c r="D61" i="7" s="1"/>
  <c r="B49" i="23" l="1"/>
  <c r="B49" i="22"/>
  <c r="B48" i="21"/>
  <c r="J21" i="7"/>
  <c r="H21" i="7"/>
  <c r="I22" i="7"/>
  <c r="I23" i="7" s="1"/>
  <c r="C52" i="7" s="1"/>
  <c r="F21" i="7"/>
  <c r="F22" i="7" s="1"/>
  <c r="F23" i="7" s="1"/>
  <c r="C49" i="7" s="1"/>
  <c r="E21" i="7"/>
  <c r="E22" i="7" s="1"/>
  <c r="E23" i="7" s="1"/>
  <c r="C48" i="7" s="1"/>
  <c r="D48" i="7" s="1"/>
  <c r="G48" i="7" s="1"/>
  <c r="G57" i="7" s="1"/>
  <c r="D21" i="7"/>
  <c r="D22" i="7" s="1"/>
  <c r="D23" i="7" s="1"/>
  <c r="C50" i="7"/>
  <c r="B50" i="23" l="1"/>
  <c r="B50" i="22"/>
  <c r="B49" i="21"/>
  <c r="J22" i="7"/>
  <c r="J23" i="7" s="1"/>
  <c r="C53" i="7" s="1"/>
  <c r="D53" i="7" s="1"/>
  <c r="L53" i="7" s="1"/>
  <c r="L62" i="7" s="1"/>
  <c r="B53" i="7"/>
  <c r="D62" i="7" s="1"/>
  <c r="H22" i="7"/>
  <c r="H23" i="7" s="1"/>
  <c r="C51" i="7" s="1"/>
  <c r="D51" i="7" s="1"/>
  <c r="G51" i="7" s="1"/>
  <c r="G60" i="7" s="1"/>
  <c r="B51" i="7"/>
  <c r="D60" i="7" s="1"/>
  <c r="C47" i="7"/>
  <c r="D47" i="7" s="1"/>
  <c r="D52" i="7"/>
  <c r="J52" i="7" s="1"/>
  <c r="J61" i="7" s="1"/>
  <c r="D49" i="7"/>
  <c r="I49" i="7" s="1"/>
  <c r="I58" i="7" s="1"/>
  <c r="E46" i="8" s="1"/>
  <c r="D50" i="7"/>
  <c r="B51" i="23" l="1"/>
  <c r="B51" i="22"/>
  <c r="B50" i="21"/>
  <c r="G47" i="7"/>
  <c r="G56" i="7" s="1"/>
  <c r="G30" i="8" s="1"/>
  <c r="F47" i="7"/>
  <c r="F56" i="7" s="1"/>
  <c r="F30" i="8" s="1"/>
  <c r="K48" i="7"/>
  <c r="K57" i="7" s="1"/>
  <c r="G45" i="8" s="1"/>
  <c r="F48" i="7"/>
  <c r="F57" i="7" s="1"/>
  <c r="F31" i="8" s="1"/>
  <c r="P49" i="7"/>
  <c r="P58" i="7" s="1"/>
  <c r="H60" i="8" s="1"/>
  <c r="L49" i="7"/>
  <c r="L58" i="7" s="1"/>
  <c r="H46" i="8" s="1"/>
  <c r="H53" i="7"/>
  <c r="H62" i="7" s="1"/>
  <c r="N48" i="7"/>
  <c r="N57" i="7" s="1"/>
  <c r="F59" i="8" s="1"/>
  <c r="K47" i="7"/>
  <c r="K56" i="7" s="1"/>
  <c r="G44" i="8" s="1"/>
  <c r="P47" i="7"/>
  <c r="P56" i="7" s="1"/>
  <c r="H58" i="8" s="1"/>
  <c r="O48" i="7"/>
  <c r="O57" i="7" s="1"/>
  <c r="G59" i="8" s="1"/>
  <c r="P53" i="7"/>
  <c r="P62" i="7" s="1"/>
  <c r="F51" i="7"/>
  <c r="F60" i="7" s="1"/>
  <c r="M53" i="7"/>
  <c r="M62" i="7" s="1"/>
  <c r="E53" i="7"/>
  <c r="E62" i="7" s="1"/>
  <c r="O53" i="7"/>
  <c r="O62" i="7" s="1"/>
  <c r="I53" i="7"/>
  <c r="I62" i="7" s="1"/>
  <c r="H52" i="7"/>
  <c r="H61" i="7" s="1"/>
  <c r="E52" i="7"/>
  <c r="E61" i="7" s="1"/>
  <c r="M52" i="7"/>
  <c r="M61" i="7" s="1"/>
  <c r="L52" i="7"/>
  <c r="L61" i="7" s="1"/>
  <c r="G52" i="7"/>
  <c r="G61" i="7" s="1"/>
  <c r="F52" i="7"/>
  <c r="F61" i="7" s="1"/>
  <c r="O52" i="7"/>
  <c r="O61" i="7" s="1"/>
  <c r="N52" i="7"/>
  <c r="N61" i="7" s="1"/>
  <c r="I52" i="7"/>
  <c r="I61" i="7" s="1"/>
  <c r="P52" i="7"/>
  <c r="P61" i="7" s="1"/>
  <c r="K52" i="7"/>
  <c r="K61" i="7" s="1"/>
  <c r="K53" i="7"/>
  <c r="K62" i="7" s="1"/>
  <c r="G53" i="7"/>
  <c r="G62" i="7" s="1"/>
  <c r="J53" i="7"/>
  <c r="J62" i="7" s="1"/>
  <c r="N53" i="7"/>
  <c r="N62" i="7" s="1"/>
  <c r="F53" i="7"/>
  <c r="F62" i="7" s="1"/>
  <c r="M49" i="7"/>
  <c r="M58" i="7" s="1"/>
  <c r="E60" i="8" s="1"/>
  <c r="J48" i="7"/>
  <c r="J57" i="7" s="1"/>
  <c r="F45" i="8" s="1"/>
  <c r="G31" i="8"/>
  <c r="P51" i="7"/>
  <c r="P60" i="7" s="1"/>
  <c r="J51" i="7"/>
  <c r="J60" i="7" s="1"/>
  <c r="I51" i="7"/>
  <c r="I60" i="7" s="1"/>
  <c r="L51" i="7"/>
  <c r="L60" i="7" s="1"/>
  <c r="O51" i="7"/>
  <c r="O60" i="7" s="1"/>
  <c r="O47" i="7"/>
  <c r="O56" i="7" s="1"/>
  <c r="G58" i="8" s="1"/>
  <c r="E47" i="7"/>
  <c r="J47" i="7"/>
  <c r="J56" i="7" s="1"/>
  <c r="F44" i="8" s="1"/>
  <c r="H47" i="7"/>
  <c r="H56" i="7" s="1"/>
  <c r="H30" i="8" s="1"/>
  <c r="I47" i="7"/>
  <c r="I56" i="7" s="1"/>
  <c r="E44" i="8" s="1"/>
  <c r="N47" i="7"/>
  <c r="N56" i="7" s="1"/>
  <c r="F58" i="8" s="1"/>
  <c r="H51" i="7"/>
  <c r="H60" i="7" s="1"/>
  <c r="E51" i="7"/>
  <c r="E60" i="7" s="1"/>
  <c r="K51" i="7"/>
  <c r="K60" i="7" s="1"/>
  <c r="L47" i="7"/>
  <c r="L56" i="7" s="1"/>
  <c r="H44" i="8" s="1"/>
  <c r="M47" i="7"/>
  <c r="M56" i="7" s="1"/>
  <c r="E58" i="8" s="1"/>
  <c r="N51" i="7"/>
  <c r="N60" i="7" s="1"/>
  <c r="M51" i="7"/>
  <c r="M60" i="7" s="1"/>
  <c r="I48" i="7"/>
  <c r="I57" i="7" s="1"/>
  <c r="E45" i="8" s="1"/>
  <c r="L48" i="7"/>
  <c r="L57" i="7" s="1"/>
  <c r="H45" i="8" s="1"/>
  <c r="E48" i="7"/>
  <c r="E57" i="7" s="1"/>
  <c r="E31" i="8" s="1"/>
  <c r="M48" i="7"/>
  <c r="M57" i="7" s="1"/>
  <c r="E59" i="8" s="1"/>
  <c r="H48" i="7"/>
  <c r="H57" i="7" s="1"/>
  <c r="H31" i="8" s="1"/>
  <c r="P48" i="7"/>
  <c r="P57" i="7" s="1"/>
  <c r="H59" i="8" s="1"/>
  <c r="H49" i="7"/>
  <c r="H58" i="7" s="1"/>
  <c r="H32" i="8" s="1"/>
  <c r="F49" i="7"/>
  <c r="F58" i="7" s="1"/>
  <c r="F32" i="8" s="1"/>
  <c r="N49" i="7"/>
  <c r="N58" i="7" s="1"/>
  <c r="F60" i="8" s="1"/>
  <c r="G49" i="7"/>
  <c r="G58" i="7" s="1"/>
  <c r="G32" i="8" s="1"/>
  <c r="O49" i="7"/>
  <c r="O58" i="7" s="1"/>
  <c r="G60" i="8" s="1"/>
  <c r="J49" i="7"/>
  <c r="J58" i="7" s="1"/>
  <c r="F46" i="8" s="1"/>
  <c r="E49" i="7"/>
  <c r="E58" i="7" s="1"/>
  <c r="E32" i="8" s="1"/>
  <c r="K49" i="7"/>
  <c r="K58" i="7" s="1"/>
  <c r="G46" i="8" s="1"/>
  <c r="H50" i="7"/>
  <c r="H59" i="7" s="1"/>
  <c r="L50" i="7"/>
  <c r="L59" i="7" s="1"/>
  <c r="P50" i="7"/>
  <c r="P59" i="7" s="1"/>
  <c r="E50" i="7"/>
  <c r="E59" i="7" s="1"/>
  <c r="I50" i="7"/>
  <c r="I59" i="7" s="1"/>
  <c r="M50" i="7"/>
  <c r="M59" i="7" s="1"/>
  <c r="G50" i="7"/>
  <c r="G59" i="7" s="1"/>
  <c r="K50" i="7"/>
  <c r="K59" i="7" s="1"/>
  <c r="O50" i="7"/>
  <c r="O59" i="7" s="1"/>
  <c r="F50" i="7"/>
  <c r="F59" i="7" s="1"/>
  <c r="J50" i="7"/>
  <c r="J59" i="7" s="1"/>
  <c r="N50" i="7"/>
  <c r="N59" i="7" s="1"/>
  <c r="B52" i="23" l="1"/>
  <c r="B52" i="22"/>
  <c r="B51" i="21"/>
  <c r="E56" i="7"/>
  <c r="E30" i="8" s="1"/>
  <c r="D34" i="8" s="1" a="1"/>
  <c r="D62" i="8" a="1"/>
  <c r="D48" i="8" a="1"/>
  <c r="D48" i="8" s="1"/>
  <c r="C28" i="13"/>
  <c r="B53" i="23" l="1"/>
  <c r="B53" i="22"/>
  <c r="B52" i="21"/>
  <c r="D62" i="8"/>
  <c r="G66" i="8"/>
  <c r="G64" i="8"/>
  <c r="F65" i="8"/>
  <c r="E65" i="8"/>
  <c r="F62" i="8"/>
  <c r="D63" i="8"/>
  <c r="G63" i="8"/>
  <c r="F64" i="8"/>
  <c r="E64" i="8"/>
  <c r="D66" i="8"/>
  <c r="G62" i="8"/>
  <c r="F63" i="8"/>
  <c r="E63" i="8"/>
  <c r="D65" i="8"/>
  <c r="G65" i="8"/>
  <c r="F66" i="8"/>
  <c r="E66" i="8"/>
  <c r="E62" i="8"/>
  <c r="D64" i="8"/>
  <c r="D51" i="8"/>
  <c r="E48" i="8"/>
  <c r="E50" i="8"/>
  <c r="E143" i="8" s="1"/>
  <c r="E150" i="8" s="1"/>
  <c r="E157" i="8" s="1"/>
  <c r="E49" i="8"/>
  <c r="E142" i="8" s="1"/>
  <c r="E149" i="8" s="1"/>
  <c r="E156" i="8" s="1"/>
  <c r="F49" i="8"/>
  <c r="F142" i="8" s="1"/>
  <c r="F149" i="8" s="1"/>
  <c r="F156" i="8" s="1"/>
  <c r="D52" i="8"/>
  <c r="E52" i="8"/>
  <c r="E145" i="8" s="1"/>
  <c r="E152" i="8" s="1"/>
  <c r="E159" i="8" s="1"/>
  <c r="E51" i="8"/>
  <c r="F48" i="8"/>
  <c r="G48" i="8"/>
  <c r="G49" i="8"/>
  <c r="G142" i="8" s="1"/>
  <c r="G149" i="8" s="1"/>
  <c r="G156" i="8" s="1"/>
  <c r="F51" i="8"/>
  <c r="F144" i="8" s="1"/>
  <c r="F151" i="8" s="1"/>
  <c r="F158" i="8" s="1"/>
  <c r="F50" i="8"/>
  <c r="F143" i="8" s="1"/>
  <c r="F150" i="8" s="1"/>
  <c r="F157" i="8" s="1"/>
  <c r="F52" i="8"/>
  <c r="F145" i="8" s="1"/>
  <c r="F152" i="8" s="1"/>
  <c r="F159" i="8" s="1"/>
  <c r="G52" i="8"/>
  <c r="G145" i="8" s="1"/>
  <c r="G152" i="8" s="1"/>
  <c r="G159" i="8" s="1"/>
  <c r="D49" i="8"/>
  <c r="G50" i="8"/>
  <c r="G143" i="8" s="1"/>
  <c r="G150" i="8" s="1"/>
  <c r="G157" i="8" s="1"/>
  <c r="D50" i="8"/>
  <c r="G51" i="8"/>
  <c r="G144" i="8" s="1"/>
  <c r="G151" i="8" s="1"/>
  <c r="G158" i="8" s="1"/>
  <c r="D34" i="8"/>
  <c r="G39" i="8"/>
  <c r="F36" i="8"/>
  <c r="G38" i="8"/>
  <c r="F35" i="8"/>
  <c r="G37" i="8"/>
  <c r="F34" i="8"/>
  <c r="F37" i="8"/>
  <c r="E34" i="8"/>
  <c r="H38" i="8"/>
  <c r="G35" i="8"/>
  <c r="H37" i="8"/>
  <c r="G34" i="8"/>
  <c r="H36" i="8"/>
  <c r="H39" i="8"/>
  <c r="G36" i="8"/>
  <c r="D38" i="8"/>
  <c r="H34" i="8"/>
  <c r="D37" i="8"/>
  <c r="E39" i="8"/>
  <c r="D36" i="8"/>
  <c r="D39" i="8"/>
  <c r="H35" i="8"/>
  <c r="E37" i="8"/>
  <c r="F39" i="8"/>
  <c r="E36" i="8"/>
  <c r="F38" i="8"/>
  <c r="E35" i="8"/>
  <c r="E38" i="8"/>
  <c r="D35" i="8"/>
  <c r="CB28" i="13"/>
  <c r="BX28" i="13"/>
  <c r="BT28" i="13"/>
  <c r="BP28" i="13"/>
  <c r="BL28" i="13"/>
  <c r="BH28" i="13"/>
  <c r="BD28" i="13"/>
  <c r="AZ28" i="13"/>
  <c r="AV28" i="13"/>
  <c r="AR28" i="13"/>
  <c r="AN28" i="13"/>
  <c r="AJ28" i="13"/>
  <c r="AF28" i="13"/>
  <c r="AB28" i="13"/>
  <c r="X28" i="13"/>
  <c r="T28" i="13"/>
  <c r="P28" i="13"/>
  <c r="L28" i="13"/>
  <c r="H28" i="13"/>
  <c r="D28" i="13"/>
  <c r="BS28" i="13"/>
  <c r="BG28" i="13"/>
  <c r="AY28" i="13"/>
  <c r="AM28" i="13"/>
  <c r="AI28" i="13"/>
  <c r="AA28" i="13"/>
  <c r="W28" i="13"/>
  <c r="S28" i="13"/>
  <c r="O28" i="13"/>
  <c r="K28" i="13"/>
  <c r="G28" i="13"/>
  <c r="CA28" i="13"/>
  <c r="BW28" i="13"/>
  <c r="BO28" i="13"/>
  <c r="BK28" i="13"/>
  <c r="BC28" i="13"/>
  <c r="AU28" i="13"/>
  <c r="AQ28" i="13"/>
  <c r="AE28" i="13"/>
  <c r="CD28" i="13"/>
  <c r="BZ28" i="13"/>
  <c r="BV28" i="13"/>
  <c r="BR28" i="13"/>
  <c r="BN28" i="13"/>
  <c r="BJ28" i="13"/>
  <c r="BF28" i="13"/>
  <c r="BB28" i="13"/>
  <c r="AX28" i="13"/>
  <c r="AT28" i="13"/>
  <c r="AP28" i="13"/>
  <c r="AL28" i="13"/>
  <c r="AH28" i="13"/>
  <c r="AD28" i="13"/>
  <c r="Z28" i="13"/>
  <c r="V28" i="13"/>
  <c r="R28" i="13"/>
  <c r="N28" i="13"/>
  <c r="J28" i="13"/>
  <c r="F28" i="13"/>
  <c r="CC28" i="13"/>
  <c r="BY28" i="13"/>
  <c r="BU28" i="13"/>
  <c r="BQ28" i="13"/>
  <c r="BM28" i="13"/>
  <c r="BI28" i="13"/>
  <c r="BE28" i="13"/>
  <c r="BA28" i="13"/>
  <c r="AW28" i="13"/>
  <c r="AS28" i="13"/>
  <c r="AO28" i="13"/>
  <c r="AK28" i="13"/>
  <c r="AG28" i="13"/>
  <c r="AC28" i="13"/>
  <c r="Y28" i="13"/>
  <c r="U28" i="13"/>
  <c r="Q28" i="13"/>
  <c r="M28" i="13"/>
  <c r="I28" i="13"/>
  <c r="E28" i="13"/>
  <c r="D81" i="31"/>
  <c r="E144" i="8" l="1"/>
  <c r="E151" i="8" s="1"/>
  <c r="E158" i="8" s="1"/>
  <c r="B54" i="23"/>
  <c r="B54" i="22"/>
  <c r="B53" i="21"/>
  <c r="R16" i="13"/>
  <c r="D26" i="31"/>
  <c r="H19" i="13" l="1"/>
  <c r="H20" i="13"/>
  <c r="U26" i="31"/>
  <c r="V26" i="31"/>
  <c r="O26" i="31"/>
  <c r="P26" i="31"/>
  <c r="Q26" i="31"/>
  <c r="R26" i="31"/>
  <c r="S26" i="31"/>
  <c r="T26" i="31"/>
  <c r="B55" i="23"/>
  <c r="B55" i="22"/>
  <c r="B54" i="21"/>
  <c r="W16" i="13"/>
  <c r="V16" i="13" s="1"/>
  <c r="U16" i="13" s="1"/>
  <c r="T16" i="13" s="1"/>
  <c r="S16" i="13" s="1"/>
  <c r="AG16" i="13"/>
  <c r="AF16" i="13" s="1"/>
  <c r="AE16" i="13" s="1"/>
  <c r="AD16" i="13" s="1"/>
  <c r="AC16" i="13" s="1"/>
  <c r="AB19" i="13"/>
  <c r="AB22" i="13"/>
  <c r="AB21" i="13"/>
  <c r="AB20" i="13"/>
  <c r="H22" i="13"/>
  <c r="H21" i="13"/>
  <c r="W22" i="13"/>
  <c r="W21" i="13"/>
  <c r="W20" i="13"/>
  <c r="W19" i="13"/>
  <c r="W15" i="13"/>
  <c r="X15" i="13" s="1"/>
  <c r="Y15" i="13" s="1"/>
  <c r="Z15" i="13" s="1"/>
  <c r="H16" i="13"/>
  <c r="G16" i="13" s="1"/>
  <c r="F16" i="13" s="1"/>
  <c r="E16" i="13" s="1"/>
  <c r="D16" i="13" s="1"/>
  <c r="M21" i="13"/>
  <c r="M20" i="13"/>
  <c r="M19" i="13"/>
  <c r="M22" i="13"/>
  <c r="Q16" i="13"/>
  <c r="P16" i="13" s="1"/>
  <c r="O16" i="13" s="1"/>
  <c r="N16" i="13" s="1"/>
  <c r="H15" i="13"/>
  <c r="I15" i="13" s="1"/>
  <c r="J15" i="13" s="1"/>
  <c r="R15" i="13"/>
  <c r="S15" i="13" s="1"/>
  <c r="T15" i="13" s="1"/>
  <c r="U15" i="13" s="1"/>
  <c r="V15" i="13" s="1"/>
  <c r="M15" i="13"/>
  <c r="N15" i="13" s="1"/>
  <c r="O15" i="13" s="1"/>
  <c r="P15" i="13" s="1"/>
  <c r="CD16" i="13"/>
  <c r="CC16" i="13" s="1"/>
  <c r="CB16" i="13" s="1"/>
  <c r="CA16" i="13" s="1"/>
  <c r="BZ16" i="13" s="1"/>
  <c r="BY16" i="13" s="1"/>
  <c r="BX16" i="13" s="1"/>
  <c r="BW16" i="13" s="1"/>
  <c r="BV16" i="13" s="1"/>
  <c r="BU16" i="13" s="1"/>
  <c r="BT16" i="13" s="1"/>
  <c r="BS16" i="13" s="1"/>
  <c r="BR16" i="13" s="1"/>
  <c r="BQ16" i="13" s="1"/>
  <c r="BP16" i="13" s="1"/>
  <c r="BO16" i="13" s="1"/>
  <c r="BN16" i="13" s="1"/>
  <c r="BM16" i="13" s="1"/>
  <c r="BL16" i="13" s="1"/>
  <c r="BK16" i="13" s="1"/>
  <c r="BJ16" i="13" s="1"/>
  <c r="BI16" i="13" s="1"/>
  <c r="BH16" i="13" s="1"/>
  <c r="BG16" i="13" s="1"/>
  <c r="BF16" i="13" s="1"/>
  <c r="BE16" i="13" s="1"/>
  <c r="BD16" i="13" s="1"/>
  <c r="BC16" i="13" s="1"/>
  <c r="BB16" i="13" s="1"/>
  <c r="BA16" i="13" s="1"/>
  <c r="AZ16" i="13" s="1"/>
  <c r="AY16" i="13" s="1"/>
  <c r="AX16" i="13" s="1"/>
  <c r="AW16" i="13" s="1"/>
  <c r="AV16" i="13" s="1"/>
  <c r="AU16" i="13" s="1"/>
  <c r="AT16" i="13" s="1"/>
  <c r="AS16" i="13" s="1"/>
  <c r="AR16" i="13" s="1"/>
  <c r="AQ16" i="13" s="1"/>
  <c r="AP16" i="13" s="1"/>
  <c r="AO16" i="13" s="1"/>
  <c r="AN16" i="13" s="1"/>
  <c r="AM16" i="13" s="1"/>
  <c r="AL16" i="13" s="1"/>
  <c r="AK16" i="13" s="1"/>
  <c r="AJ16" i="13" s="1"/>
  <c r="AI16" i="13" s="1"/>
  <c r="AH16" i="13" s="1"/>
  <c r="M16" i="13"/>
  <c r="L16" i="13" s="1"/>
  <c r="K16" i="13" s="1"/>
  <c r="J16" i="13" s="1"/>
  <c r="I16" i="13" s="1"/>
  <c r="D15" i="13"/>
  <c r="E15" i="13" s="1"/>
  <c r="AG15" i="13"/>
  <c r="AH15" i="13" s="1"/>
  <c r="AI15" i="13" s="1"/>
  <c r="AJ15" i="13" s="1"/>
  <c r="AK15" i="13" s="1"/>
  <c r="AL15" i="13" s="1"/>
  <c r="AB16" i="13"/>
  <c r="AA16" i="13" s="1"/>
  <c r="Z16" i="13" s="1"/>
  <c r="Y16" i="13" s="1"/>
  <c r="X16" i="13" s="1"/>
  <c r="AB15" i="13"/>
  <c r="AC15" i="13" s="1"/>
  <c r="AD15" i="13" s="1"/>
  <c r="C16" i="13"/>
  <c r="AG22" i="13"/>
  <c r="R22" i="13"/>
  <c r="D29" i="13"/>
  <c r="E29" i="13"/>
  <c r="F29" i="13"/>
  <c r="G29" i="13"/>
  <c r="H29" i="13"/>
  <c r="I29" i="13"/>
  <c r="J29" i="13"/>
  <c r="K29" i="13"/>
  <c r="L29" i="13"/>
  <c r="M29" i="13"/>
  <c r="N29" i="13"/>
  <c r="O29" i="13"/>
  <c r="P29" i="13"/>
  <c r="Q29" i="13"/>
  <c r="R29" i="13"/>
  <c r="S29" i="13"/>
  <c r="T29" i="13"/>
  <c r="U29" i="13"/>
  <c r="V29" i="13"/>
  <c r="W29" i="13"/>
  <c r="X29" i="13"/>
  <c r="Y29" i="13"/>
  <c r="Z29" i="13"/>
  <c r="AA29" i="13"/>
  <c r="AB29" i="13"/>
  <c r="AC29" i="13"/>
  <c r="AD29" i="13"/>
  <c r="AE29" i="13"/>
  <c r="AF29" i="13"/>
  <c r="AG29" i="13"/>
  <c r="AH29" i="13"/>
  <c r="AI29" i="13"/>
  <c r="AJ29" i="13"/>
  <c r="AK29" i="13"/>
  <c r="AL29" i="13"/>
  <c r="AM29" i="13"/>
  <c r="AN29" i="13"/>
  <c r="AO29" i="13"/>
  <c r="AP29" i="13"/>
  <c r="AQ29" i="13"/>
  <c r="AR29" i="13"/>
  <c r="AS29" i="13"/>
  <c r="AT29" i="13"/>
  <c r="AU29" i="13"/>
  <c r="AV29" i="13"/>
  <c r="AW29" i="13"/>
  <c r="AX29" i="13"/>
  <c r="AY29" i="13"/>
  <c r="AZ29" i="13"/>
  <c r="BA29" i="13"/>
  <c r="BB29" i="13"/>
  <c r="BC29" i="13"/>
  <c r="BD29" i="13"/>
  <c r="BE29" i="13"/>
  <c r="BF29" i="13"/>
  <c r="BG29" i="13"/>
  <c r="BH29" i="13"/>
  <c r="BI29" i="13"/>
  <c r="BJ29" i="13"/>
  <c r="BK29" i="13"/>
  <c r="BL29" i="13"/>
  <c r="BM29" i="13"/>
  <c r="BN29" i="13"/>
  <c r="BO29" i="13"/>
  <c r="BP29" i="13"/>
  <c r="BQ29" i="13"/>
  <c r="BR29" i="13"/>
  <c r="BS29" i="13"/>
  <c r="BT29" i="13"/>
  <c r="BU29" i="13"/>
  <c r="BV29" i="13"/>
  <c r="BW29" i="13"/>
  <c r="BX29" i="13"/>
  <c r="BY29" i="13"/>
  <c r="BZ29" i="13"/>
  <c r="CA29" i="13"/>
  <c r="CB29" i="13"/>
  <c r="CC29" i="13"/>
  <c r="CD29" i="13"/>
  <c r="C29" i="13"/>
  <c r="C27" i="13"/>
  <c r="D27" i="13"/>
  <c r="E27" i="13"/>
  <c r="F27" i="13"/>
  <c r="G27" i="13"/>
  <c r="H27" i="13"/>
  <c r="I27" i="13"/>
  <c r="J27" i="13"/>
  <c r="K27" i="13"/>
  <c r="L27" i="13"/>
  <c r="M27" i="13"/>
  <c r="N27" i="13"/>
  <c r="O27" i="13"/>
  <c r="P27" i="13"/>
  <c r="Q27" i="13"/>
  <c r="R27" i="13"/>
  <c r="S27" i="13"/>
  <c r="T27" i="13"/>
  <c r="U27" i="13"/>
  <c r="V27" i="13"/>
  <c r="W27" i="13"/>
  <c r="X27" i="13"/>
  <c r="Y27" i="13"/>
  <c r="Z27" i="13"/>
  <c r="AA27" i="13"/>
  <c r="AB27" i="13"/>
  <c r="AC27" i="13"/>
  <c r="AD27" i="13"/>
  <c r="AE27" i="13"/>
  <c r="AF27" i="13"/>
  <c r="AG27" i="13"/>
  <c r="AH27" i="13"/>
  <c r="AI27" i="13"/>
  <c r="AJ27" i="13"/>
  <c r="AK27" i="13"/>
  <c r="AL27" i="13"/>
  <c r="AM27" i="13"/>
  <c r="AN27" i="13"/>
  <c r="AO27" i="13"/>
  <c r="AP27" i="13"/>
  <c r="AQ27" i="13"/>
  <c r="AR27" i="13"/>
  <c r="AS27" i="13"/>
  <c r="AT27" i="13"/>
  <c r="AU27" i="13"/>
  <c r="AV27" i="13"/>
  <c r="AW27" i="13"/>
  <c r="AX27" i="13"/>
  <c r="AY27" i="13"/>
  <c r="AZ27" i="13"/>
  <c r="BA27" i="13"/>
  <c r="BB27" i="13"/>
  <c r="BC27" i="13"/>
  <c r="BD27" i="13"/>
  <c r="BE27" i="13"/>
  <c r="BF27" i="13"/>
  <c r="BG27" i="13"/>
  <c r="BH27" i="13"/>
  <c r="BI27" i="13"/>
  <c r="BJ27" i="13"/>
  <c r="BK27" i="13"/>
  <c r="BL27" i="13"/>
  <c r="BM27" i="13"/>
  <c r="BN27" i="13"/>
  <c r="BO27" i="13"/>
  <c r="BP27" i="13"/>
  <c r="BQ27" i="13"/>
  <c r="BR27" i="13"/>
  <c r="BS27" i="13"/>
  <c r="BT27" i="13"/>
  <c r="BU27" i="13"/>
  <c r="BV27" i="13"/>
  <c r="BW27" i="13"/>
  <c r="BX27" i="13"/>
  <c r="BY27" i="13"/>
  <c r="BZ27" i="13"/>
  <c r="CA27" i="13"/>
  <c r="CB27" i="13"/>
  <c r="CC27" i="13"/>
  <c r="CD27" i="13"/>
  <c r="AH20" i="13" l="1"/>
  <c r="B56" i="23"/>
  <c r="B56" i="22"/>
  <c r="B55" i="21"/>
  <c r="S22" i="13"/>
  <c r="I19" i="13"/>
  <c r="AG19" i="13"/>
  <c r="AG21" i="13"/>
  <c r="AH19" i="13"/>
  <c r="AH21" i="13"/>
  <c r="I22" i="13"/>
  <c r="I20" i="13"/>
  <c r="X20" i="13"/>
  <c r="I21" i="13"/>
  <c r="X21" i="13"/>
  <c r="X22" i="13"/>
  <c r="R19" i="13"/>
  <c r="R20" i="13"/>
  <c r="S19" i="13"/>
  <c r="S21" i="13"/>
  <c r="R21" i="13"/>
  <c r="AH22" i="13"/>
  <c r="S20" i="13"/>
  <c r="X19" i="13"/>
  <c r="AG20" i="13"/>
  <c r="F15" i="13"/>
  <c r="G15" i="13" s="1"/>
  <c r="Q15" i="13"/>
  <c r="N22" i="13"/>
  <c r="K15" i="13"/>
  <c r="AM15" i="13"/>
  <c r="AE15" i="13"/>
  <c r="AA15" i="13"/>
  <c r="B57" i="23" l="1"/>
  <c r="B57" i="22"/>
  <c r="B56" i="21"/>
  <c r="T19" i="13"/>
  <c r="T21" i="13"/>
  <c r="T22" i="13"/>
  <c r="T20" i="13"/>
  <c r="AD19" i="13"/>
  <c r="AD21" i="13"/>
  <c r="AD20" i="13"/>
  <c r="AD22" i="13"/>
  <c r="AC21" i="13"/>
  <c r="AC19" i="13"/>
  <c r="AC20" i="13"/>
  <c r="O21" i="13"/>
  <c r="AC22" i="13"/>
  <c r="P22" i="13"/>
  <c r="N21" i="13"/>
  <c r="N19" i="13"/>
  <c r="N20" i="13"/>
  <c r="AJ19" i="13"/>
  <c r="AJ21" i="13"/>
  <c r="AJ22" i="13"/>
  <c r="AJ20" i="13"/>
  <c r="Y22" i="13"/>
  <c r="Y21" i="13"/>
  <c r="Y20" i="13"/>
  <c r="Y19" i="13"/>
  <c r="P19" i="13"/>
  <c r="Q21" i="13"/>
  <c r="O22" i="13"/>
  <c r="AI19" i="13"/>
  <c r="AI21" i="13"/>
  <c r="AI22" i="13"/>
  <c r="AI20" i="13"/>
  <c r="Q22" i="13"/>
  <c r="J19" i="13"/>
  <c r="J21" i="13"/>
  <c r="J22" i="13"/>
  <c r="J20" i="13"/>
  <c r="Q19" i="13"/>
  <c r="Q20" i="13"/>
  <c r="O19" i="13"/>
  <c r="P21" i="13"/>
  <c r="O20" i="13"/>
  <c r="P20" i="13"/>
  <c r="AF15" i="13"/>
  <c r="L15" i="13"/>
  <c r="AN15" i="13"/>
  <c r="B58" i="23" l="1"/>
  <c r="B58" i="22"/>
  <c r="B57" i="21"/>
  <c r="U22" i="13"/>
  <c r="U20" i="13"/>
  <c r="U21" i="13"/>
  <c r="U19" i="13"/>
  <c r="Z19" i="13"/>
  <c r="Z21" i="13"/>
  <c r="Z22" i="13"/>
  <c r="Z20" i="13"/>
  <c r="AK22" i="13"/>
  <c r="AK21" i="13"/>
  <c r="AK20" i="13"/>
  <c r="AK19" i="13"/>
  <c r="AE19" i="13"/>
  <c r="AE21" i="13"/>
  <c r="AE20" i="13"/>
  <c r="AE22" i="13"/>
  <c r="K19" i="13"/>
  <c r="K21" i="13"/>
  <c r="K20" i="13"/>
  <c r="K22" i="13"/>
  <c r="AO15" i="13"/>
  <c r="B59" i="23" l="1"/>
  <c r="B59" i="22"/>
  <c r="B58" i="21"/>
  <c r="AA19" i="13"/>
  <c r="AA21" i="13"/>
  <c r="AA22" i="13"/>
  <c r="AA20" i="13"/>
  <c r="V19" i="13"/>
  <c r="V21" i="13"/>
  <c r="V20" i="13"/>
  <c r="V22" i="13"/>
  <c r="L20" i="13"/>
  <c r="L19" i="13"/>
  <c r="L22" i="13"/>
  <c r="L21" i="13"/>
  <c r="AL19" i="13"/>
  <c r="AL21" i="13"/>
  <c r="AL22" i="13"/>
  <c r="AL20" i="13"/>
  <c r="AF20" i="13"/>
  <c r="AF22" i="13"/>
  <c r="AF21" i="13"/>
  <c r="AF19" i="13"/>
  <c r="AP15" i="13"/>
  <c r="B60" i="23" l="1"/>
  <c r="B60" i="22"/>
  <c r="B59" i="21"/>
  <c r="AM19" i="13"/>
  <c r="AM21" i="13"/>
  <c r="AM20" i="13"/>
  <c r="AM22" i="13"/>
  <c r="AQ15" i="13"/>
  <c r="B61" i="23" l="1"/>
  <c r="B61" i="22"/>
  <c r="B60" i="21"/>
  <c r="AN21" i="13"/>
  <c r="AN19" i="13"/>
  <c r="AN20" i="13"/>
  <c r="AN22" i="13"/>
  <c r="AR15" i="13"/>
  <c r="B62" i="23" l="1"/>
  <c r="B62" i="22"/>
  <c r="B61" i="21"/>
  <c r="AO21" i="13"/>
  <c r="AO19" i="13"/>
  <c r="AO20" i="13"/>
  <c r="AO22" i="13"/>
  <c r="AS15" i="13"/>
  <c r="B63" i="23" l="1"/>
  <c r="B63" i="22"/>
  <c r="AP19" i="13"/>
  <c r="AP21" i="13"/>
  <c r="AP22" i="13"/>
  <c r="AP20" i="13"/>
  <c r="AT15" i="13"/>
  <c r="B64" i="23" l="1"/>
  <c r="B64" i="22"/>
  <c r="AQ19" i="13"/>
  <c r="AQ21" i="13"/>
  <c r="AQ22" i="13"/>
  <c r="AQ20" i="13"/>
  <c r="AU15" i="13"/>
  <c r="B65" i="23" l="1"/>
  <c r="B65" i="22"/>
  <c r="AR20" i="13"/>
  <c r="AR22" i="13"/>
  <c r="AR21" i="13"/>
  <c r="AR19" i="13"/>
  <c r="AV15" i="13"/>
  <c r="B66" i="23" l="1"/>
  <c r="B66" i="22"/>
  <c r="AS22" i="13"/>
  <c r="AS21" i="13"/>
  <c r="AS20" i="13"/>
  <c r="AS19" i="13"/>
  <c r="AW15" i="13"/>
  <c r="B67" i="23" l="1"/>
  <c r="B67" i="22"/>
  <c r="AT19" i="13"/>
  <c r="AT21" i="13"/>
  <c r="AT20" i="13"/>
  <c r="AT22" i="13"/>
  <c r="AX15" i="13"/>
  <c r="B68" i="23" l="1"/>
  <c r="B68" i="22"/>
  <c r="AU19" i="13"/>
  <c r="AU21" i="13"/>
  <c r="AU20" i="13"/>
  <c r="AU22" i="13"/>
  <c r="AY15" i="13"/>
  <c r="B69" i="23" l="1"/>
  <c r="B69" i="22"/>
  <c r="AV20" i="13"/>
  <c r="AV22" i="13"/>
  <c r="AV19" i="13"/>
  <c r="AV21" i="13"/>
  <c r="AZ15" i="13"/>
  <c r="B70" i="23" l="1"/>
  <c r="B70" i="22"/>
  <c r="AW19" i="13"/>
  <c r="AW22" i="13"/>
  <c r="AW21" i="13"/>
  <c r="AW20" i="13"/>
  <c r="BA15" i="13"/>
  <c r="B71" i="23" l="1"/>
  <c r="B71" i="22"/>
  <c r="AX19" i="13"/>
  <c r="AX21" i="13"/>
  <c r="AX22" i="13"/>
  <c r="AX20" i="13"/>
  <c r="BB15" i="13"/>
  <c r="B72" i="23" l="1"/>
  <c r="B72" i="22"/>
  <c r="AY19" i="13"/>
  <c r="AY21" i="13"/>
  <c r="AY22" i="13"/>
  <c r="AY20" i="13"/>
  <c r="BC15" i="13"/>
  <c r="B73" i="23" l="1"/>
  <c r="B73" i="22"/>
  <c r="AZ21" i="13"/>
  <c r="AZ19" i="13"/>
  <c r="AZ22" i="13"/>
  <c r="AZ20" i="13"/>
  <c r="BD15" i="13"/>
  <c r="B74" i="23" l="1"/>
  <c r="B74" i="22"/>
  <c r="BA21" i="13"/>
  <c r="BA19" i="13"/>
  <c r="BA22" i="13"/>
  <c r="BA20" i="13"/>
  <c r="BE15" i="13"/>
  <c r="B75" i="23" l="1"/>
  <c r="B75" i="22"/>
  <c r="BB19" i="13"/>
  <c r="BB22" i="13"/>
  <c r="BB21" i="13"/>
  <c r="BB20" i="13"/>
  <c r="BF15" i="13"/>
  <c r="B76" i="23" l="1"/>
  <c r="B76" i="22"/>
  <c r="BC19" i="13"/>
  <c r="BC21" i="13"/>
  <c r="BC20" i="13"/>
  <c r="BC22" i="13"/>
  <c r="BG15" i="13"/>
  <c r="B77" i="23" l="1"/>
  <c r="B77" i="22"/>
  <c r="BD19" i="13"/>
  <c r="BD21" i="13"/>
  <c r="BD20" i="13"/>
  <c r="BD22" i="13"/>
  <c r="BH15" i="13"/>
  <c r="B78" i="23" l="1"/>
  <c r="B78" i="22"/>
  <c r="BE22" i="13"/>
  <c r="BE21" i="13"/>
  <c r="BE20" i="13"/>
  <c r="BE19" i="13"/>
  <c r="BI15" i="13"/>
  <c r="B79" i="23" l="1"/>
  <c r="B79" i="22"/>
  <c r="BF19" i="13"/>
  <c r="BF21" i="13"/>
  <c r="BF22" i="13"/>
  <c r="BF20" i="13"/>
  <c r="BJ15" i="13"/>
  <c r="B80" i="23" l="1"/>
  <c r="B80" i="22"/>
  <c r="BG19" i="13"/>
  <c r="BG21" i="13"/>
  <c r="BG22" i="13"/>
  <c r="BG20" i="13"/>
  <c r="BK15" i="13"/>
  <c r="B81" i="23" l="1"/>
  <c r="B81" i="22"/>
  <c r="BH22" i="13"/>
  <c r="BH20" i="13"/>
  <c r="BH21" i="13"/>
  <c r="BH19" i="13"/>
  <c r="BL15" i="13"/>
  <c r="B82" i="23" l="1"/>
  <c r="B82" i="22"/>
  <c r="BI21" i="13"/>
  <c r="BI19" i="13"/>
  <c r="BI20" i="13"/>
  <c r="BI22" i="13"/>
  <c r="BM15" i="13"/>
  <c r="B83" i="23" l="1"/>
  <c r="B83" i="22"/>
  <c r="BJ19" i="13"/>
  <c r="BJ21" i="13"/>
  <c r="BJ22" i="13"/>
  <c r="BJ20" i="13"/>
  <c r="BN15" i="13"/>
  <c r="B84" i="23" l="1"/>
  <c r="B84" i="22"/>
  <c r="BK19" i="13"/>
  <c r="BK21" i="13"/>
  <c r="BK20" i="13"/>
  <c r="BK22" i="13"/>
  <c r="BO15" i="13"/>
  <c r="B85" i="23" l="1"/>
  <c r="B85" i="22"/>
  <c r="BL19" i="13"/>
  <c r="BL21" i="13"/>
  <c r="BL22" i="13"/>
  <c r="BL20" i="13"/>
  <c r="BP15" i="13"/>
  <c r="B86" i="23" l="1"/>
  <c r="B86" i="22"/>
  <c r="BM19" i="13"/>
  <c r="BM22" i="13"/>
  <c r="BM21" i="13"/>
  <c r="BM20" i="13"/>
  <c r="BQ15" i="13"/>
  <c r="B87" i="23" l="1"/>
  <c r="B87" i="22"/>
  <c r="BN19" i="13"/>
  <c r="BN21" i="13"/>
  <c r="BN22" i="13"/>
  <c r="BN20" i="13"/>
  <c r="BR15" i="13"/>
  <c r="B88" i="23" l="1"/>
  <c r="B88" i="22"/>
  <c r="BO19" i="13"/>
  <c r="BO21" i="13"/>
  <c r="BO22" i="13"/>
  <c r="BO20" i="13"/>
  <c r="BS15" i="13"/>
  <c r="B89" i="23" l="1"/>
  <c r="B89" i="22"/>
  <c r="BP21" i="13"/>
  <c r="BP19" i="13"/>
  <c r="BP22" i="13"/>
  <c r="BP20" i="13"/>
  <c r="BT15" i="13"/>
  <c r="B90" i="23" l="1"/>
  <c r="B90" i="22"/>
  <c r="BQ22" i="13"/>
  <c r="BQ20" i="13"/>
  <c r="BQ19" i="13"/>
  <c r="BQ21" i="13"/>
  <c r="BU15" i="13"/>
  <c r="B91" i="23" l="1"/>
  <c r="B91" i="22"/>
  <c r="BR19" i="13"/>
  <c r="BR21" i="13"/>
  <c r="BR20" i="13"/>
  <c r="BR22" i="13"/>
  <c r="BV15" i="13"/>
  <c r="B92" i="23" l="1"/>
  <c r="B92" i="22"/>
  <c r="BS19" i="13"/>
  <c r="BS21" i="13"/>
  <c r="BS20" i="13"/>
  <c r="BS22" i="13"/>
  <c r="BW15" i="13"/>
  <c r="B93" i="23" l="1"/>
  <c r="B93" i="22"/>
  <c r="BT19" i="13"/>
  <c r="BT21" i="13"/>
  <c r="BT20" i="13"/>
  <c r="BT22" i="13"/>
  <c r="BX15" i="13"/>
  <c r="B94" i="23" l="1"/>
  <c r="B94" i="22"/>
  <c r="BU22" i="13"/>
  <c r="BU21" i="13"/>
  <c r="BU20" i="13"/>
  <c r="BU19" i="13"/>
  <c r="BY15" i="13"/>
  <c r="B95" i="23" l="1"/>
  <c r="B95" i="22"/>
  <c r="BV19" i="13"/>
  <c r="BV21" i="13"/>
  <c r="BV22" i="13"/>
  <c r="BV20" i="13"/>
  <c r="BZ15" i="13"/>
  <c r="B96" i="23" l="1"/>
  <c r="B96" i="22"/>
  <c r="BW19" i="13"/>
  <c r="BW21" i="13"/>
  <c r="BW22" i="13"/>
  <c r="BW20" i="13"/>
  <c r="CA15" i="13"/>
  <c r="B97" i="23" l="1"/>
  <c r="B97" i="22"/>
  <c r="BX20" i="13"/>
  <c r="BX21" i="13"/>
  <c r="BX22" i="13"/>
  <c r="BX19" i="13"/>
  <c r="CB15" i="13"/>
  <c r="B98" i="23" l="1"/>
  <c r="B98" i="22"/>
  <c r="BY21" i="13"/>
  <c r="BY19" i="13"/>
  <c r="BY20" i="13"/>
  <c r="BY22" i="13"/>
  <c r="CC15" i="13"/>
  <c r="B99" i="23" l="1"/>
  <c r="B99" i="22"/>
  <c r="BZ19" i="13"/>
  <c r="BZ21" i="13"/>
  <c r="BZ22" i="13"/>
  <c r="BZ20" i="13"/>
  <c r="CD15" i="13"/>
  <c r="B100" i="23" l="1"/>
  <c r="B100" i="22"/>
  <c r="CA19" i="13"/>
  <c r="CA21" i="13"/>
  <c r="CA20" i="13"/>
  <c r="CA22" i="13"/>
  <c r="B101" i="23" l="1"/>
  <c r="B101" i="22"/>
  <c r="CB20" i="13"/>
  <c r="CB22" i="13"/>
  <c r="CB19" i="13"/>
  <c r="CB21" i="13"/>
  <c r="B102" i="23" l="1"/>
  <c r="B102" i="22"/>
  <c r="CC22" i="13"/>
  <c r="CC20" i="13"/>
  <c r="CC19" i="13"/>
  <c r="CC21" i="13"/>
  <c r="B103" i="23" l="1"/>
  <c r="B103" i="22"/>
  <c r="CD19" i="13"/>
  <c r="CD21" i="13"/>
  <c r="CD22" i="13"/>
  <c r="CD20" i="13"/>
  <c r="B104" i="23" l="1"/>
  <c r="B104" i="22"/>
  <c r="E29" i="5"/>
  <c r="E30" i="5" s="1"/>
  <c r="F29" i="5"/>
  <c r="F30" i="5" s="1"/>
  <c r="G29" i="5"/>
  <c r="G30" i="5" s="1"/>
  <c r="H29" i="5"/>
  <c r="H30" i="5" s="1"/>
  <c r="I29" i="5"/>
  <c r="I30" i="5" s="1"/>
  <c r="J29" i="5"/>
  <c r="J30" i="5" s="1"/>
  <c r="N29" i="5"/>
  <c r="N30" i="5" s="1"/>
  <c r="R29" i="5"/>
  <c r="R30" i="5" s="1"/>
  <c r="S29" i="5"/>
  <c r="S30" i="5" s="1"/>
  <c r="T29" i="5"/>
  <c r="T30" i="5" s="1"/>
  <c r="U29" i="5"/>
  <c r="U30" i="5" s="1"/>
  <c r="V29" i="5"/>
  <c r="V30" i="5" s="1"/>
  <c r="W29" i="5"/>
  <c r="W30" i="5" s="1"/>
  <c r="X29" i="5"/>
  <c r="X30" i="5" s="1"/>
  <c r="Y29" i="5"/>
  <c r="Y30" i="5" s="1"/>
  <c r="Z29" i="5"/>
  <c r="Z30" i="5" s="1"/>
  <c r="AA29" i="5"/>
  <c r="AA30" i="5" s="1"/>
  <c r="AB29" i="5"/>
  <c r="AB30" i="5" s="1"/>
  <c r="AC29" i="5"/>
  <c r="AC30" i="5" s="1"/>
  <c r="AD29" i="5"/>
  <c r="AD30" i="5" s="1"/>
  <c r="AE29" i="5"/>
  <c r="AE30" i="5" s="1"/>
  <c r="AF29" i="5"/>
  <c r="AF30" i="5" s="1"/>
  <c r="AG29" i="5"/>
  <c r="AG30" i="5" s="1"/>
  <c r="AH29" i="5"/>
  <c r="AH30" i="5" s="1"/>
  <c r="AI29" i="5"/>
  <c r="AI30" i="5" s="1"/>
  <c r="AJ29" i="5"/>
  <c r="AJ30" i="5" s="1"/>
  <c r="AK29" i="5"/>
  <c r="AK30" i="5" s="1"/>
  <c r="AL29" i="5"/>
  <c r="AL30" i="5" s="1"/>
  <c r="AM29" i="5"/>
  <c r="AM30" i="5" s="1"/>
  <c r="AN29" i="5"/>
  <c r="AN30" i="5" s="1"/>
  <c r="AO29" i="5"/>
  <c r="AO30" i="5" s="1"/>
  <c r="AP29" i="5"/>
  <c r="AP30" i="5" s="1"/>
  <c r="AQ29" i="5"/>
  <c r="AQ30" i="5" s="1"/>
  <c r="AR29" i="5"/>
  <c r="AR30" i="5" s="1"/>
  <c r="AS29" i="5"/>
  <c r="AS30" i="5" s="1"/>
  <c r="AT29" i="5"/>
  <c r="AT30" i="5" s="1"/>
  <c r="AU29" i="5"/>
  <c r="AU30" i="5" s="1"/>
  <c r="AV29" i="5"/>
  <c r="AV30" i="5" s="1"/>
  <c r="AW29" i="5"/>
  <c r="AW30" i="5" s="1"/>
  <c r="AX29" i="5"/>
  <c r="AX30" i="5" s="1"/>
  <c r="AY29" i="5"/>
  <c r="AY30" i="5" s="1"/>
  <c r="AZ29" i="5"/>
  <c r="AZ30" i="5" s="1"/>
  <c r="BA29" i="5"/>
  <c r="BA30" i="5" s="1"/>
  <c r="BB29" i="5"/>
  <c r="BB30" i="5" s="1"/>
  <c r="BC29" i="5"/>
  <c r="BC30" i="5" s="1"/>
  <c r="BD29" i="5"/>
  <c r="BD30" i="5" s="1"/>
  <c r="BE29" i="5"/>
  <c r="BE30" i="5" s="1"/>
  <c r="BF29" i="5"/>
  <c r="BF30" i="5" s="1"/>
  <c r="BG29" i="5"/>
  <c r="BG30" i="5" s="1"/>
  <c r="BH29" i="5"/>
  <c r="BH30" i="5" s="1"/>
  <c r="BI29" i="5"/>
  <c r="BI30" i="5" s="1"/>
  <c r="BJ29" i="5"/>
  <c r="BJ30" i="5" s="1"/>
  <c r="BK29" i="5"/>
  <c r="BK30" i="5" s="1"/>
  <c r="BL29" i="5"/>
  <c r="BL30" i="5" s="1"/>
  <c r="BM29" i="5"/>
  <c r="BM30" i="5" s="1"/>
  <c r="BN29" i="5"/>
  <c r="BN30" i="5" s="1"/>
  <c r="BO29" i="5"/>
  <c r="BO30" i="5" s="1"/>
  <c r="BP29" i="5"/>
  <c r="BP30" i="5" s="1"/>
  <c r="BQ29" i="5"/>
  <c r="BQ30" i="5" s="1"/>
  <c r="BR29" i="5"/>
  <c r="BR30" i="5" s="1"/>
  <c r="BS29" i="5"/>
  <c r="BS30" i="5" s="1"/>
  <c r="BT29" i="5"/>
  <c r="BT30" i="5" s="1"/>
  <c r="BU29" i="5"/>
  <c r="BU30" i="5" s="1"/>
  <c r="BV29" i="5"/>
  <c r="BV30" i="5" s="1"/>
  <c r="BW29" i="5"/>
  <c r="BW30" i="5" s="1"/>
  <c r="BX29" i="5"/>
  <c r="BX30" i="5" s="1"/>
  <c r="BY29" i="5"/>
  <c r="BY30" i="5" s="1"/>
  <c r="BZ29" i="5"/>
  <c r="BZ30" i="5" s="1"/>
  <c r="CA29" i="5"/>
  <c r="CA30" i="5" s="1"/>
  <c r="CB29" i="5"/>
  <c r="CB30" i="5" s="1"/>
  <c r="CC29" i="5"/>
  <c r="CC30" i="5" s="1"/>
  <c r="CD29" i="5"/>
  <c r="CD30" i="5" s="1"/>
  <c r="CE29" i="5"/>
  <c r="CE30" i="5" s="1"/>
  <c r="D29" i="5"/>
  <c r="D30" i="5" s="1"/>
  <c r="B105" i="23" l="1"/>
  <c r="B105" i="22"/>
  <c r="D31" i="5"/>
  <c r="D32" i="5" s="1"/>
  <c r="CA31" i="5"/>
  <c r="CA32" i="5" s="1"/>
  <c r="BS31" i="5"/>
  <c r="BS32" i="5" s="1"/>
  <c r="BG31" i="5"/>
  <c r="BG32" i="5" s="1"/>
  <c r="CD31" i="5"/>
  <c r="CD32" i="5" s="1"/>
  <c r="BZ31" i="5"/>
  <c r="BZ32" i="5" s="1"/>
  <c r="BV31" i="5"/>
  <c r="BV32" i="5" s="1"/>
  <c r="BR31" i="5"/>
  <c r="BR32" i="5" s="1"/>
  <c r="BN31" i="5"/>
  <c r="BN32" i="5" s="1"/>
  <c r="BJ31" i="5"/>
  <c r="BJ32" i="5" s="1"/>
  <c r="BF31" i="5"/>
  <c r="BF32" i="5" s="1"/>
  <c r="BB31" i="5"/>
  <c r="BB32" i="5" s="1"/>
  <c r="AX31" i="5"/>
  <c r="AX32" i="5" s="1"/>
  <c r="AT31" i="5"/>
  <c r="AT32" i="5" s="1"/>
  <c r="AP31" i="5"/>
  <c r="AP32" i="5" s="1"/>
  <c r="AL31" i="5"/>
  <c r="AL32" i="5" s="1"/>
  <c r="AH31" i="5"/>
  <c r="AH32" i="5" s="1"/>
  <c r="AD31" i="5"/>
  <c r="AD32" i="5" s="1"/>
  <c r="Z31" i="5"/>
  <c r="Z32" i="5" s="1"/>
  <c r="V31" i="5"/>
  <c r="V32" i="5" s="1"/>
  <c r="R31" i="5"/>
  <c r="R32" i="5" s="1"/>
  <c r="N31" i="5"/>
  <c r="N32" i="5" s="1"/>
  <c r="J31" i="5"/>
  <c r="J32" i="5" s="1"/>
  <c r="F31" i="5"/>
  <c r="F32" i="5" s="1"/>
  <c r="CB31" i="5"/>
  <c r="CB32" i="5" s="1"/>
  <c r="BW31" i="5"/>
  <c r="BW32" i="5" s="1"/>
  <c r="BK31" i="5"/>
  <c r="BK32" i="5" s="1"/>
  <c r="CC31" i="5"/>
  <c r="CC32" i="5" s="1"/>
  <c r="BY31" i="5"/>
  <c r="BY32" i="5" s="1"/>
  <c r="BU31" i="5"/>
  <c r="BU32" i="5" s="1"/>
  <c r="BQ31" i="5"/>
  <c r="BQ32" i="5" s="1"/>
  <c r="BM31" i="5"/>
  <c r="BM32" i="5" s="1"/>
  <c r="BI31" i="5"/>
  <c r="BI32" i="5" s="1"/>
  <c r="BE31" i="5"/>
  <c r="BE32" i="5" s="1"/>
  <c r="BA31" i="5"/>
  <c r="BA32" i="5" s="1"/>
  <c r="AW31" i="5"/>
  <c r="AW32" i="5" s="1"/>
  <c r="AS31" i="5"/>
  <c r="AS32" i="5" s="1"/>
  <c r="AO31" i="5"/>
  <c r="AO32" i="5" s="1"/>
  <c r="AK31" i="5"/>
  <c r="AK32" i="5" s="1"/>
  <c r="AG31" i="5"/>
  <c r="AG32" i="5" s="1"/>
  <c r="AC31" i="5"/>
  <c r="AC32" i="5" s="1"/>
  <c r="Y31" i="5"/>
  <c r="Y32" i="5" s="1"/>
  <c r="U31" i="5"/>
  <c r="U32" i="5" s="1"/>
  <c r="BX31" i="5"/>
  <c r="BX32" i="5" s="1"/>
  <c r="BT31" i="5"/>
  <c r="BT32" i="5" s="1"/>
  <c r="BP31" i="5"/>
  <c r="BP32" i="5" s="1"/>
  <c r="BL31" i="5"/>
  <c r="BL32" i="5" s="1"/>
  <c r="BH31" i="5"/>
  <c r="BH32" i="5" s="1"/>
  <c r="BD31" i="5"/>
  <c r="BD32" i="5" s="1"/>
  <c r="AZ31" i="5"/>
  <c r="AZ32" i="5" s="1"/>
  <c r="AV31" i="5"/>
  <c r="AV32" i="5" s="1"/>
  <c r="AR31" i="5"/>
  <c r="AR32" i="5" s="1"/>
  <c r="AN31" i="5"/>
  <c r="AN32" i="5" s="1"/>
  <c r="AJ31" i="5"/>
  <c r="AJ32" i="5" s="1"/>
  <c r="AF31" i="5"/>
  <c r="AF32" i="5" s="1"/>
  <c r="AB31" i="5"/>
  <c r="AB32" i="5" s="1"/>
  <c r="X31" i="5"/>
  <c r="X32" i="5" s="1"/>
  <c r="T31" i="5"/>
  <c r="T32" i="5" s="1"/>
  <c r="H31" i="5"/>
  <c r="H32" i="5" s="1"/>
  <c r="I31" i="5"/>
  <c r="I32" i="5" s="1"/>
  <c r="CE31" i="5"/>
  <c r="CE32" i="5" s="1"/>
  <c r="BO31" i="5"/>
  <c r="BO32" i="5" s="1"/>
  <c r="BC31" i="5"/>
  <c r="BC32" i="5" s="1"/>
  <c r="AY31" i="5"/>
  <c r="AY32" i="5" s="1"/>
  <c r="AU31" i="5"/>
  <c r="AU32" i="5" s="1"/>
  <c r="AQ31" i="5"/>
  <c r="AQ32" i="5" s="1"/>
  <c r="AM31" i="5"/>
  <c r="AM32" i="5" s="1"/>
  <c r="AI31" i="5"/>
  <c r="AI32" i="5" s="1"/>
  <c r="AE31" i="5"/>
  <c r="AE32" i="5" s="1"/>
  <c r="AA31" i="5"/>
  <c r="AA32" i="5" s="1"/>
  <c r="W31" i="5"/>
  <c r="W32" i="5" s="1"/>
  <c r="S31" i="5"/>
  <c r="S32" i="5" s="1"/>
  <c r="G31" i="5"/>
  <c r="G32" i="5" s="1"/>
  <c r="E31" i="5"/>
  <c r="E32" i="5" s="1"/>
  <c r="D9" i="5"/>
  <c r="O28" i="5" s="1"/>
  <c r="O29" i="5" s="1"/>
  <c r="O30" i="5" s="1"/>
  <c r="O31" i="5" s="1"/>
  <c r="O32" i="5" s="1"/>
  <c r="B106" i="23" l="1"/>
  <c r="B106" i="22"/>
  <c r="K28" i="5"/>
  <c r="F9" i="5"/>
  <c r="Q28" i="5" s="1"/>
  <c r="Q29" i="5" s="1"/>
  <c r="Q30" i="5" s="1"/>
  <c r="Q31" i="5" s="1"/>
  <c r="Q32" i="5" s="1"/>
  <c r="E9" i="5"/>
  <c r="P28" i="5" s="1"/>
  <c r="P29" i="5" s="1"/>
  <c r="P30" i="5" s="1"/>
  <c r="P31" i="5" s="1"/>
  <c r="P32" i="5" s="1"/>
  <c r="D11" i="28"/>
  <c r="B107" i="23" l="1"/>
  <c r="B107" i="22"/>
  <c r="K29" i="5"/>
  <c r="K30" i="5" s="1"/>
  <c r="K31" i="5" s="1"/>
  <c r="K32" i="5" s="1"/>
  <c r="M28" i="5"/>
  <c r="M29" i="5" s="1"/>
  <c r="M30" i="5" s="1"/>
  <c r="M31" i="5" s="1"/>
  <c r="M32" i="5" s="1"/>
  <c r="L28" i="5"/>
  <c r="L29" i="5" s="1"/>
  <c r="L30" i="5" s="1"/>
  <c r="L31" i="5" s="1"/>
  <c r="L32" i="5" s="1"/>
  <c r="I9" i="5"/>
  <c r="B108" i="23" l="1"/>
  <c r="B108" i="22"/>
  <c r="AO107" i="10"/>
  <c r="Q107" i="10"/>
  <c r="AA107" i="10"/>
  <c r="AQ108" i="10"/>
  <c r="R108" i="10"/>
  <c r="AK107" i="10"/>
  <c r="E107" i="10"/>
  <c r="AY108" i="10"/>
  <c r="J108" i="10"/>
  <c r="AU107" i="10"/>
  <c r="AS108" i="10"/>
  <c r="CC108" i="10"/>
  <c r="AV107" i="10"/>
  <c r="BQ108" i="10"/>
  <c r="E108" i="10"/>
  <c r="AC108" i="10"/>
  <c r="BT107" i="10"/>
  <c r="BH108" i="10"/>
  <c r="BA108" i="10"/>
  <c r="BX108" i="10"/>
  <c r="AM107" i="10"/>
  <c r="O107" i="10"/>
  <c r="M108" i="10"/>
  <c r="T108" i="10"/>
  <c r="BY108" i="10"/>
  <c r="BN108" i="10"/>
  <c r="BX107" i="10"/>
  <c r="N107" i="10"/>
  <c r="BC107" i="10"/>
  <c r="BI107" i="10"/>
  <c r="E105" i="10"/>
  <c r="AI108" i="10"/>
  <c r="S108" i="10"/>
  <c r="F107" i="10"/>
  <c r="S107" i="10"/>
  <c r="I107" i="10"/>
  <c r="AK108" i="10"/>
  <c r="BK107" i="10"/>
  <c r="BD108" i="10"/>
  <c r="BJ107" i="10"/>
  <c r="AR108" i="10"/>
  <c r="O108" i="10"/>
  <c r="BZ108" i="10"/>
  <c r="BS107" i="10"/>
  <c r="CD108" i="10"/>
  <c r="E106" i="10"/>
  <c r="CA107" i="10"/>
  <c r="H108" i="10"/>
  <c r="AW108" i="10"/>
  <c r="BY107" i="10"/>
  <c r="BQ107" i="10"/>
  <c r="BL107" i="10"/>
  <c r="CB107" i="10"/>
  <c r="AS107" i="10"/>
  <c r="BR108" i="10"/>
  <c r="BU107" i="10"/>
  <c r="AE107" i="10"/>
  <c r="AB108" i="10"/>
  <c r="P108" i="10"/>
  <c r="BP108" i="10"/>
  <c r="AX108" i="10"/>
  <c r="G108" i="10"/>
  <c r="U107" i="10"/>
  <c r="BV107" i="10"/>
  <c r="AN107" i="10"/>
  <c r="BL108" i="10"/>
  <c r="AI107" i="10"/>
  <c r="AJ108" i="10"/>
  <c r="BW108" i="10"/>
  <c r="V108" i="10"/>
  <c r="BE107" i="10"/>
  <c r="AY107" i="10"/>
  <c r="AP108" i="10"/>
  <c r="BD107" i="10"/>
  <c r="AU108" i="10"/>
  <c r="BW107" i="10"/>
  <c r="AW107" i="10"/>
  <c r="F108" i="10"/>
  <c r="X108" i="10"/>
  <c r="U108" i="10"/>
  <c r="CB108" i="10"/>
  <c r="BI108" i="10"/>
  <c r="I108" i="10"/>
  <c r="K108" i="10"/>
  <c r="R107" i="10"/>
  <c r="BN107" i="10"/>
  <c r="BM107" i="10"/>
  <c r="Y107" i="10"/>
  <c r="AA108" i="10"/>
  <c r="CD107" i="10"/>
  <c r="BR107" i="10"/>
  <c r="CF108" i="10"/>
  <c r="BM108" i="10"/>
  <c r="CF107" i="10"/>
  <c r="BT108" i="10"/>
  <c r="BZ107" i="10"/>
  <c r="Q108" i="10"/>
  <c r="AB107" i="10"/>
  <c r="W107" i="10"/>
  <c r="J107" i="10"/>
  <c r="CE107" i="10"/>
  <c r="AR107" i="10"/>
  <c r="AG107" i="10"/>
  <c r="AM108" i="10"/>
  <c r="BH107" i="10"/>
  <c r="BO108" i="10"/>
  <c r="BA107" i="10"/>
  <c r="AG108" i="10"/>
  <c r="AH107" i="10"/>
  <c r="BB108" i="10"/>
  <c r="BJ108" i="10"/>
  <c r="BG107" i="10"/>
  <c r="BK108" i="10"/>
  <c r="AF108" i="10"/>
  <c r="BP107" i="10"/>
  <c r="CC107" i="10"/>
  <c r="N108" i="10"/>
  <c r="AD108" i="10"/>
  <c r="AH108" i="10"/>
  <c r="V107" i="10"/>
  <c r="AT107" i="10"/>
  <c r="BB107" i="10"/>
  <c r="AC107" i="10"/>
  <c r="L108" i="10"/>
  <c r="L107" i="10"/>
  <c r="T107" i="10"/>
  <c r="AX107" i="10"/>
  <c r="Z107" i="10"/>
  <c r="AN108" i="10"/>
  <c r="BC108" i="10"/>
  <c r="AP107" i="10"/>
  <c r="AT108" i="10"/>
  <c r="BO107" i="10"/>
  <c r="H107" i="10"/>
  <c r="AJ107" i="10"/>
  <c r="AL107" i="10"/>
  <c r="M107" i="10"/>
  <c r="CE108" i="10"/>
  <c r="BG108" i="10"/>
  <c r="CA108" i="10"/>
  <c r="G107" i="10"/>
  <c r="X107" i="10"/>
  <c r="AL108" i="10"/>
  <c r="AF107" i="10"/>
  <c r="AZ108" i="10"/>
  <c r="BV108" i="10"/>
  <c r="Y108" i="10"/>
  <c r="AV108" i="10"/>
  <c r="W108" i="10"/>
  <c r="AE108" i="10"/>
  <c r="P107" i="10"/>
  <c r="BE108" i="10"/>
  <c r="AD107" i="10"/>
  <c r="BS108" i="10"/>
  <c r="AZ107" i="10"/>
  <c r="BF108" i="10"/>
  <c r="BU108" i="10"/>
  <c r="AO108" i="10"/>
  <c r="K107" i="10"/>
  <c r="Z108" i="10"/>
  <c r="BF107" i="10"/>
  <c r="AQ107" i="10"/>
  <c r="G120" i="10"/>
  <c r="I106" i="10"/>
  <c r="H105" i="10"/>
  <c r="F106" i="10"/>
  <c r="N105" i="10"/>
  <c r="O105" i="10"/>
  <c r="N106" i="10"/>
  <c r="S106" i="10"/>
  <c r="L106" i="10"/>
  <c r="F105" i="10"/>
  <c r="K119" i="10"/>
  <c r="H106" i="10"/>
  <c r="J119" i="10"/>
  <c r="R105" i="10"/>
  <c r="P106" i="10"/>
  <c r="K106" i="10"/>
  <c r="J106" i="10"/>
  <c r="O119" i="10"/>
  <c r="M106" i="10"/>
  <c r="G106" i="10"/>
  <c r="G105" i="10"/>
  <c r="I105" i="10"/>
  <c r="F119" i="10"/>
  <c r="M105" i="10"/>
  <c r="P119" i="10"/>
  <c r="E119" i="10"/>
  <c r="J120" i="10"/>
  <c r="L105" i="10"/>
  <c r="H120" i="10"/>
  <c r="P120" i="10"/>
  <c r="F120" i="10"/>
  <c r="P105" i="10"/>
  <c r="Q119" i="10"/>
  <c r="N120" i="10"/>
  <c r="G119" i="10"/>
  <c r="I120" i="10"/>
  <c r="I119" i="10"/>
  <c r="K120" i="10"/>
  <c r="M119" i="10"/>
  <c r="L119" i="10"/>
  <c r="Q120" i="10"/>
  <c r="N119" i="10"/>
  <c r="H119" i="10"/>
  <c r="L120" i="10"/>
  <c r="Q105" i="10"/>
  <c r="R106" i="10"/>
  <c r="O120" i="10"/>
  <c r="J105" i="10"/>
  <c r="R120" i="10"/>
  <c r="R119" i="10"/>
  <c r="E120" i="10"/>
  <c r="K105" i="10"/>
  <c r="M120" i="10"/>
  <c r="V105" i="10"/>
  <c r="S120" i="10"/>
  <c r="T105" i="10"/>
  <c r="U105" i="10"/>
  <c r="T119" i="10"/>
  <c r="T120" i="10"/>
  <c r="T106" i="10"/>
  <c r="S119" i="10"/>
  <c r="S105" i="10"/>
  <c r="V120" i="10"/>
  <c r="V106" i="10"/>
  <c r="U120" i="10"/>
  <c r="U106" i="10"/>
  <c r="V119" i="10"/>
  <c r="U119" i="10"/>
  <c r="W106" i="10"/>
  <c r="W105" i="10"/>
  <c r="X106" i="10"/>
  <c r="X120" i="10"/>
  <c r="W119" i="10"/>
  <c r="W120" i="10"/>
  <c r="X105" i="10"/>
  <c r="X119" i="10"/>
  <c r="Z106" i="10"/>
  <c r="Z119" i="10"/>
  <c r="Z105" i="10"/>
  <c r="AB105" i="10"/>
  <c r="Y105" i="10"/>
  <c r="Z120" i="10"/>
  <c r="Y120" i="10"/>
  <c r="AA120" i="10"/>
  <c r="Y119" i="10"/>
  <c r="Y106" i="10"/>
  <c r="AA105" i="10"/>
  <c r="AA119" i="10"/>
  <c r="AB119" i="10"/>
  <c r="AA106" i="10"/>
  <c r="AB106" i="10"/>
  <c r="D35" i="5"/>
  <c r="B109" i="23" l="1"/>
  <c r="B109" i="22"/>
  <c r="D31" i="28"/>
  <c r="S15" i="6"/>
  <c r="CB201" i="8"/>
  <c r="CB189" i="8"/>
  <c r="CB187" i="8"/>
  <c r="E216" i="8"/>
  <c r="F215" i="8"/>
  <c r="G215" i="8"/>
  <c r="H215" i="8"/>
  <c r="I215" i="8"/>
  <c r="J215" i="8"/>
  <c r="K215" i="8"/>
  <c r="L215" i="8"/>
  <c r="M215" i="8"/>
  <c r="N215" i="8"/>
  <c r="O215" i="8"/>
  <c r="P215" i="8"/>
  <c r="Q215" i="8"/>
  <c r="R215" i="8"/>
  <c r="S215" i="8"/>
  <c r="T215" i="8"/>
  <c r="U215" i="8"/>
  <c r="V215" i="8"/>
  <c r="W215" i="8"/>
  <c r="X215" i="8"/>
  <c r="Y215" i="8"/>
  <c r="Z215" i="8"/>
  <c r="AA215" i="8"/>
  <c r="AB215" i="8"/>
  <c r="AC215" i="8"/>
  <c r="AD215" i="8"/>
  <c r="AE215" i="8" s="1"/>
  <c r="AF215" i="8" s="1"/>
  <c r="AG215" i="8" s="1"/>
  <c r="AH215" i="8" s="1"/>
  <c r="AI215" i="8" s="1"/>
  <c r="AJ215" i="8" s="1"/>
  <c r="AK215" i="8" s="1"/>
  <c r="AL215" i="8" s="1"/>
  <c r="AM215" i="8" s="1"/>
  <c r="AN215" i="8" s="1"/>
  <c r="AO215" i="8" s="1"/>
  <c r="AP215" i="8" s="1"/>
  <c r="AQ215" i="8" s="1"/>
  <c r="AR215" i="8" s="1"/>
  <c r="AS215" i="8" s="1"/>
  <c r="AT215" i="8" s="1"/>
  <c r="AU215" i="8" s="1"/>
  <c r="AV215" i="8" s="1"/>
  <c r="AW215" i="8" s="1"/>
  <c r="AX215" i="8" s="1"/>
  <c r="AY215" i="8" s="1"/>
  <c r="AZ215" i="8" s="1"/>
  <c r="BA215" i="8" s="1"/>
  <c r="BB215" i="8" s="1"/>
  <c r="BC215" i="8" s="1"/>
  <c r="BD215" i="8" s="1"/>
  <c r="BE215" i="8" s="1"/>
  <c r="BF215" i="8" s="1"/>
  <c r="BG215" i="8" s="1"/>
  <c r="BH215" i="8" s="1"/>
  <c r="BI215" i="8" s="1"/>
  <c r="BJ215" i="8" s="1"/>
  <c r="BK215" i="8" s="1"/>
  <c r="BL215" i="8" s="1"/>
  <c r="BM215" i="8" s="1"/>
  <c r="BN215" i="8" s="1"/>
  <c r="BO215" i="8" s="1"/>
  <c r="BP215" i="8" s="1"/>
  <c r="BQ215" i="8" s="1"/>
  <c r="BR215" i="8" s="1"/>
  <c r="BS215" i="8" s="1"/>
  <c r="BT215" i="8" s="1"/>
  <c r="BU215" i="8" s="1"/>
  <c r="BV215" i="8" s="1"/>
  <c r="BW215" i="8" s="1"/>
  <c r="BX215" i="8" s="1"/>
  <c r="BY215" i="8" s="1"/>
  <c r="BZ215" i="8" s="1"/>
  <c r="CA215" i="8" s="1"/>
  <c r="CB215" i="8" s="1"/>
  <c r="CC215" i="8" s="1"/>
  <c r="CD215" i="8" s="1"/>
  <c r="CE215" i="8" s="1"/>
  <c r="CF215" i="8" s="1"/>
  <c r="E215" i="8"/>
  <c r="AD216" i="8"/>
  <c r="AE216" i="8" s="1"/>
  <c r="AF216" i="8" s="1"/>
  <c r="AG216" i="8" s="1"/>
  <c r="AH216" i="8" s="1"/>
  <c r="AI216" i="8" s="1"/>
  <c r="AJ216" i="8" s="1"/>
  <c r="AK216" i="8" s="1"/>
  <c r="AL216" i="8" s="1"/>
  <c r="AM216" i="8" s="1"/>
  <c r="AN216" i="8" s="1"/>
  <c r="AO216" i="8" s="1"/>
  <c r="AP216" i="8" s="1"/>
  <c r="AQ216" i="8" s="1"/>
  <c r="AR216" i="8" s="1"/>
  <c r="AS216" i="8" s="1"/>
  <c r="AT216" i="8" s="1"/>
  <c r="AU216" i="8" s="1"/>
  <c r="AV216" i="8" s="1"/>
  <c r="AW216" i="8" s="1"/>
  <c r="AX216" i="8" s="1"/>
  <c r="AY216" i="8" s="1"/>
  <c r="AZ216" i="8" s="1"/>
  <c r="BA216" i="8" s="1"/>
  <c r="BB216" i="8" s="1"/>
  <c r="BC216" i="8" s="1"/>
  <c r="BD216" i="8" s="1"/>
  <c r="BE216" i="8" s="1"/>
  <c r="BF216" i="8" s="1"/>
  <c r="BG216" i="8" s="1"/>
  <c r="BH216" i="8" s="1"/>
  <c r="BI216" i="8" s="1"/>
  <c r="BJ216" i="8" s="1"/>
  <c r="BK216" i="8" s="1"/>
  <c r="BL216" i="8" s="1"/>
  <c r="BM216" i="8" s="1"/>
  <c r="BN216" i="8" s="1"/>
  <c r="BO216" i="8" s="1"/>
  <c r="BP216" i="8" s="1"/>
  <c r="BQ216" i="8" s="1"/>
  <c r="BR216" i="8" s="1"/>
  <c r="BS216" i="8" s="1"/>
  <c r="BT216" i="8" s="1"/>
  <c r="BU216" i="8" s="1"/>
  <c r="BV216" i="8" s="1"/>
  <c r="BW216" i="8" s="1"/>
  <c r="BX216" i="8" s="1"/>
  <c r="BY216" i="8" s="1"/>
  <c r="BZ216" i="8" s="1"/>
  <c r="CA216" i="8" s="1"/>
  <c r="CB216" i="8" s="1"/>
  <c r="CC216" i="8" s="1"/>
  <c r="CD216" i="8" s="1"/>
  <c r="CE216" i="8" s="1"/>
  <c r="CF216" i="8" s="1"/>
  <c r="AC216" i="8"/>
  <c r="AB216" i="8"/>
  <c r="AA216" i="8"/>
  <c r="Z216" i="8"/>
  <c r="Y216" i="8"/>
  <c r="X216" i="8"/>
  <c r="W216" i="8"/>
  <c r="V216" i="8"/>
  <c r="U216" i="8"/>
  <c r="T216" i="8"/>
  <c r="S216" i="8"/>
  <c r="R216" i="8"/>
  <c r="Q216" i="8"/>
  <c r="P216" i="8"/>
  <c r="O216" i="8"/>
  <c r="N216" i="8"/>
  <c r="M216" i="8"/>
  <c r="L216" i="8"/>
  <c r="K216" i="8"/>
  <c r="J216" i="8"/>
  <c r="I216" i="8"/>
  <c r="H216" i="8"/>
  <c r="G216" i="8"/>
  <c r="F216" i="8"/>
  <c r="F210" i="8"/>
  <c r="G210" i="8"/>
  <c r="H210" i="8"/>
  <c r="I210" i="8"/>
  <c r="J210" i="8"/>
  <c r="K210" i="8"/>
  <c r="L210" i="8"/>
  <c r="M210" i="8"/>
  <c r="N210" i="8"/>
  <c r="O210" i="8"/>
  <c r="P210" i="8"/>
  <c r="Q210" i="8"/>
  <c r="R210" i="8"/>
  <c r="S210" i="8"/>
  <c r="T210" i="8"/>
  <c r="U210" i="8"/>
  <c r="V210" i="8"/>
  <c r="W210" i="8"/>
  <c r="X210" i="8"/>
  <c r="Y210" i="8"/>
  <c r="Z210" i="8"/>
  <c r="AA210" i="8"/>
  <c r="AB210" i="8"/>
  <c r="AC210" i="8"/>
  <c r="AD210" i="8"/>
  <c r="AE210" i="8" s="1"/>
  <c r="AF210" i="8" s="1"/>
  <c r="AG210" i="8" s="1"/>
  <c r="AH210" i="8" s="1"/>
  <c r="AI210" i="8" s="1"/>
  <c r="AJ210" i="8" s="1"/>
  <c r="AK210" i="8" s="1"/>
  <c r="AL210" i="8" s="1"/>
  <c r="AM210" i="8" s="1"/>
  <c r="AN210" i="8" s="1"/>
  <c r="AO210" i="8" s="1"/>
  <c r="AP210" i="8" s="1"/>
  <c r="AQ210" i="8" s="1"/>
  <c r="AR210" i="8" s="1"/>
  <c r="AS210" i="8" s="1"/>
  <c r="AT210" i="8" s="1"/>
  <c r="AU210" i="8" s="1"/>
  <c r="AV210" i="8" s="1"/>
  <c r="AW210" i="8" s="1"/>
  <c r="AX210" i="8" s="1"/>
  <c r="AY210" i="8" s="1"/>
  <c r="AZ210" i="8" s="1"/>
  <c r="BA210" i="8" s="1"/>
  <c r="BB210" i="8" s="1"/>
  <c r="BC210" i="8" s="1"/>
  <c r="BD210" i="8" s="1"/>
  <c r="BE210" i="8" s="1"/>
  <c r="BF210" i="8" s="1"/>
  <c r="BG210" i="8" s="1"/>
  <c r="BH210" i="8" s="1"/>
  <c r="BI210" i="8" s="1"/>
  <c r="BJ210" i="8" s="1"/>
  <c r="BK210" i="8" s="1"/>
  <c r="BL210" i="8" s="1"/>
  <c r="BM210" i="8" s="1"/>
  <c r="BN210" i="8" s="1"/>
  <c r="BO210" i="8" s="1"/>
  <c r="BP210" i="8" s="1"/>
  <c r="BQ210" i="8" s="1"/>
  <c r="BR210" i="8" s="1"/>
  <c r="BS210" i="8" s="1"/>
  <c r="BT210" i="8" s="1"/>
  <c r="BU210" i="8" s="1"/>
  <c r="BV210" i="8" s="1"/>
  <c r="BW210" i="8" s="1"/>
  <c r="BX210" i="8" s="1"/>
  <c r="BY210" i="8" s="1"/>
  <c r="BZ210" i="8" s="1"/>
  <c r="CA210" i="8" s="1"/>
  <c r="CB210" i="8" s="1"/>
  <c r="CC210" i="8" s="1"/>
  <c r="CD210" i="8" s="1"/>
  <c r="CE210" i="8" s="1"/>
  <c r="CF210" i="8" s="1"/>
  <c r="F211" i="8"/>
  <c r="G211" i="8"/>
  <c r="H211" i="8"/>
  <c r="I211" i="8"/>
  <c r="J211" i="8"/>
  <c r="K211" i="8"/>
  <c r="L211" i="8"/>
  <c r="M211" i="8"/>
  <c r="N211" i="8"/>
  <c r="O211" i="8"/>
  <c r="P211" i="8"/>
  <c r="Q211" i="8"/>
  <c r="R211" i="8"/>
  <c r="S211" i="8"/>
  <c r="T211" i="8"/>
  <c r="U211" i="8"/>
  <c r="V211" i="8"/>
  <c r="W211" i="8"/>
  <c r="X211" i="8"/>
  <c r="Y211" i="8"/>
  <c r="Z211" i="8"/>
  <c r="AA211" i="8"/>
  <c r="AB211" i="8"/>
  <c r="AC211" i="8"/>
  <c r="AD211" i="8"/>
  <c r="AE211" i="8" s="1"/>
  <c r="AF211" i="8" s="1"/>
  <c r="AG211" i="8" s="1"/>
  <c r="AH211" i="8" s="1"/>
  <c r="AI211" i="8" s="1"/>
  <c r="AJ211" i="8" s="1"/>
  <c r="AK211" i="8" s="1"/>
  <c r="AL211" i="8" s="1"/>
  <c r="AM211" i="8" s="1"/>
  <c r="AN211" i="8" s="1"/>
  <c r="AO211" i="8" s="1"/>
  <c r="AP211" i="8" s="1"/>
  <c r="AQ211" i="8" s="1"/>
  <c r="AR211" i="8" s="1"/>
  <c r="AS211" i="8" s="1"/>
  <c r="AT211" i="8" s="1"/>
  <c r="AU211" i="8" s="1"/>
  <c r="AV211" i="8" s="1"/>
  <c r="AW211" i="8" s="1"/>
  <c r="AX211" i="8" s="1"/>
  <c r="AY211" i="8" s="1"/>
  <c r="AZ211" i="8" s="1"/>
  <c r="BA211" i="8" s="1"/>
  <c r="BB211" i="8" s="1"/>
  <c r="BC211" i="8" s="1"/>
  <c r="BD211" i="8" s="1"/>
  <c r="BE211" i="8" s="1"/>
  <c r="BF211" i="8" s="1"/>
  <c r="BG211" i="8" s="1"/>
  <c r="BH211" i="8" s="1"/>
  <c r="BI211" i="8" s="1"/>
  <c r="BJ211" i="8" s="1"/>
  <c r="BK211" i="8" s="1"/>
  <c r="BL211" i="8" s="1"/>
  <c r="BM211" i="8" s="1"/>
  <c r="BN211" i="8" s="1"/>
  <c r="BO211" i="8" s="1"/>
  <c r="BP211" i="8" s="1"/>
  <c r="BQ211" i="8" s="1"/>
  <c r="BR211" i="8" s="1"/>
  <c r="BS211" i="8" s="1"/>
  <c r="BT211" i="8" s="1"/>
  <c r="BU211" i="8" s="1"/>
  <c r="BV211" i="8" s="1"/>
  <c r="BW211" i="8" s="1"/>
  <c r="BX211" i="8" s="1"/>
  <c r="BY211" i="8" s="1"/>
  <c r="BZ211" i="8" s="1"/>
  <c r="CA211" i="8" s="1"/>
  <c r="CB211" i="8" s="1"/>
  <c r="CC211" i="8" s="1"/>
  <c r="CD211" i="8" s="1"/>
  <c r="CE211" i="8" s="1"/>
  <c r="CF211" i="8" s="1"/>
  <c r="E211" i="8"/>
  <c r="E210" i="8"/>
  <c r="F201" i="8"/>
  <c r="G201" i="8"/>
  <c r="H201" i="8"/>
  <c r="I201" i="8"/>
  <c r="J201" i="8"/>
  <c r="K201" i="8"/>
  <c r="L201" i="8"/>
  <c r="M201" i="8"/>
  <c r="N201" i="8"/>
  <c r="O201" i="8"/>
  <c r="P201" i="8"/>
  <c r="Q201" i="8"/>
  <c r="R201" i="8"/>
  <c r="S201" i="8"/>
  <c r="T201" i="8"/>
  <c r="U201" i="8"/>
  <c r="V201" i="8"/>
  <c r="W201" i="8"/>
  <c r="X201" i="8"/>
  <c r="Y201" i="8"/>
  <c r="Z201" i="8"/>
  <c r="AA201" i="8"/>
  <c r="AB201" i="8"/>
  <c r="AC201" i="8"/>
  <c r="AD201" i="8"/>
  <c r="AE201" i="8"/>
  <c r="AF201" i="8"/>
  <c r="AG201" i="8"/>
  <c r="AH201" i="8"/>
  <c r="AI201" i="8"/>
  <c r="AJ201" i="8"/>
  <c r="AK201" i="8"/>
  <c r="AL201" i="8"/>
  <c r="AM201" i="8"/>
  <c r="AN201" i="8"/>
  <c r="AO201" i="8"/>
  <c r="AP201" i="8"/>
  <c r="AQ201" i="8"/>
  <c r="AR201" i="8"/>
  <c r="AS201" i="8"/>
  <c r="AT201" i="8"/>
  <c r="AU201" i="8"/>
  <c r="AV201" i="8"/>
  <c r="AW201" i="8"/>
  <c r="AX201" i="8"/>
  <c r="AY201" i="8"/>
  <c r="AZ201" i="8"/>
  <c r="BA201" i="8"/>
  <c r="BB201" i="8"/>
  <c r="BC201" i="8"/>
  <c r="BD201" i="8"/>
  <c r="BE201" i="8"/>
  <c r="BF201" i="8"/>
  <c r="BG201" i="8"/>
  <c r="BH201" i="8"/>
  <c r="BI201" i="8"/>
  <c r="BJ201" i="8"/>
  <c r="BK201" i="8"/>
  <c r="BL201" i="8"/>
  <c r="BM201" i="8"/>
  <c r="BN201" i="8"/>
  <c r="BO201" i="8"/>
  <c r="BP201" i="8"/>
  <c r="BQ201" i="8"/>
  <c r="BR201" i="8"/>
  <c r="BS201" i="8"/>
  <c r="BT201" i="8"/>
  <c r="BU201" i="8"/>
  <c r="BV201" i="8"/>
  <c r="BW201" i="8"/>
  <c r="BX201" i="8"/>
  <c r="BY201" i="8"/>
  <c r="BZ201" i="8"/>
  <c r="CA201" i="8"/>
  <c r="E201" i="8"/>
  <c r="F187" i="8"/>
  <c r="G187" i="8"/>
  <c r="H187" i="8"/>
  <c r="I187" i="8"/>
  <c r="J187" i="8"/>
  <c r="K187" i="8"/>
  <c r="L187" i="8"/>
  <c r="M187" i="8"/>
  <c r="N187" i="8"/>
  <c r="O187" i="8"/>
  <c r="P187" i="8"/>
  <c r="Q187" i="8"/>
  <c r="R187" i="8"/>
  <c r="S187" i="8"/>
  <c r="T187" i="8"/>
  <c r="U187" i="8"/>
  <c r="V187" i="8"/>
  <c r="W187" i="8"/>
  <c r="X187" i="8"/>
  <c r="Y187" i="8"/>
  <c r="Z187" i="8"/>
  <c r="AA187" i="8"/>
  <c r="AB187" i="8"/>
  <c r="AC187" i="8"/>
  <c r="AD187" i="8"/>
  <c r="AE187" i="8"/>
  <c r="AF187" i="8"/>
  <c r="AG187" i="8"/>
  <c r="AH187" i="8"/>
  <c r="AI187" i="8"/>
  <c r="AJ187" i="8"/>
  <c r="AK187" i="8"/>
  <c r="AL187" i="8"/>
  <c r="AM187" i="8"/>
  <c r="AN187" i="8"/>
  <c r="AO187" i="8"/>
  <c r="AP187" i="8"/>
  <c r="AQ187" i="8"/>
  <c r="AR187" i="8"/>
  <c r="AS187" i="8"/>
  <c r="AT187" i="8"/>
  <c r="AU187" i="8"/>
  <c r="AV187" i="8"/>
  <c r="AW187" i="8"/>
  <c r="AX187" i="8"/>
  <c r="AY187" i="8"/>
  <c r="AZ187" i="8"/>
  <c r="BA187" i="8"/>
  <c r="BB187" i="8"/>
  <c r="BC187" i="8"/>
  <c r="BD187" i="8"/>
  <c r="BE187" i="8"/>
  <c r="BF187" i="8"/>
  <c r="BG187" i="8"/>
  <c r="BH187" i="8"/>
  <c r="BI187" i="8"/>
  <c r="BJ187" i="8"/>
  <c r="BK187" i="8"/>
  <c r="BL187" i="8"/>
  <c r="BM187" i="8"/>
  <c r="BN187" i="8"/>
  <c r="BO187" i="8"/>
  <c r="BP187" i="8"/>
  <c r="BQ187" i="8"/>
  <c r="BR187" i="8"/>
  <c r="BS187" i="8"/>
  <c r="BT187" i="8"/>
  <c r="BU187" i="8"/>
  <c r="BV187" i="8"/>
  <c r="BW187" i="8"/>
  <c r="BX187" i="8"/>
  <c r="BY187" i="8"/>
  <c r="BZ187" i="8"/>
  <c r="CA187" i="8"/>
  <c r="E187" i="8"/>
  <c r="F186" i="8"/>
  <c r="G186" i="8"/>
  <c r="H186" i="8"/>
  <c r="I186" i="8"/>
  <c r="J186" i="8"/>
  <c r="K186" i="8"/>
  <c r="L186" i="8"/>
  <c r="M186" i="8"/>
  <c r="N186" i="8"/>
  <c r="O186" i="8"/>
  <c r="P186" i="8"/>
  <c r="Q186" i="8"/>
  <c r="R186" i="8"/>
  <c r="S186" i="8"/>
  <c r="T186" i="8"/>
  <c r="U186" i="8"/>
  <c r="V186" i="8"/>
  <c r="W186" i="8"/>
  <c r="X186" i="8"/>
  <c r="Y186" i="8"/>
  <c r="Z186" i="8"/>
  <c r="AA186" i="8"/>
  <c r="AB186" i="8"/>
  <c r="AC186" i="8"/>
  <c r="AD186" i="8"/>
  <c r="AE186" i="8"/>
  <c r="AF186" i="8"/>
  <c r="AG186" i="8"/>
  <c r="AH186" i="8"/>
  <c r="AI186" i="8"/>
  <c r="AJ186" i="8"/>
  <c r="AK186" i="8"/>
  <c r="AL186" i="8"/>
  <c r="AM186" i="8"/>
  <c r="AN186" i="8"/>
  <c r="AO186" i="8"/>
  <c r="AP186" i="8"/>
  <c r="AQ186" i="8"/>
  <c r="AR186" i="8"/>
  <c r="AS186" i="8"/>
  <c r="AT186" i="8"/>
  <c r="AU186" i="8"/>
  <c r="AV186" i="8"/>
  <c r="AW186" i="8"/>
  <c r="AX186" i="8"/>
  <c r="AY186" i="8"/>
  <c r="AZ186" i="8"/>
  <c r="BA186" i="8"/>
  <c r="BB186" i="8"/>
  <c r="BC186" i="8"/>
  <c r="BD186" i="8"/>
  <c r="BE186" i="8"/>
  <c r="BF186" i="8"/>
  <c r="BG186" i="8"/>
  <c r="BH186" i="8"/>
  <c r="BI186" i="8"/>
  <c r="BJ186" i="8"/>
  <c r="BK186" i="8"/>
  <c r="BL186" i="8"/>
  <c r="BM186" i="8"/>
  <c r="BN186" i="8"/>
  <c r="BO186" i="8"/>
  <c r="BP186" i="8"/>
  <c r="BQ186" i="8"/>
  <c r="BR186" i="8"/>
  <c r="BS186" i="8"/>
  <c r="BT186" i="8"/>
  <c r="BU186" i="8"/>
  <c r="BV186" i="8"/>
  <c r="BW186" i="8"/>
  <c r="BX186" i="8"/>
  <c r="BY186" i="8"/>
  <c r="BZ186" i="8"/>
  <c r="CA186" i="8"/>
  <c r="CB186" i="8"/>
  <c r="E186" i="8"/>
  <c r="F200" i="8"/>
  <c r="G200" i="8"/>
  <c r="H200" i="8"/>
  <c r="I200" i="8"/>
  <c r="J200" i="8"/>
  <c r="K200" i="8"/>
  <c r="L200" i="8"/>
  <c r="M200" i="8"/>
  <c r="N200" i="8"/>
  <c r="O200" i="8"/>
  <c r="P200" i="8"/>
  <c r="Q200" i="8"/>
  <c r="R200" i="8"/>
  <c r="S200" i="8"/>
  <c r="T200" i="8"/>
  <c r="U200" i="8"/>
  <c r="V200" i="8"/>
  <c r="W200" i="8"/>
  <c r="X200" i="8"/>
  <c r="Y200" i="8"/>
  <c r="Z200" i="8"/>
  <c r="AA200" i="8"/>
  <c r="AB200" i="8"/>
  <c r="AC200" i="8"/>
  <c r="AD200" i="8"/>
  <c r="AE200" i="8"/>
  <c r="AF200" i="8"/>
  <c r="AG200" i="8"/>
  <c r="AH200" i="8"/>
  <c r="AI200" i="8"/>
  <c r="AJ200" i="8"/>
  <c r="AK200" i="8"/>
  <c r="AL200" i="8"/>
  <c r="AM200" i="8"/>
  <c r="AN200" i="8"/>
  <c r="AO200" i="8"/>
  <c r="AP200" i="8"/>
  <c r="AQ200" i="8"/>
  <c r="AR200" i="8"/>
  <c r="AS200" i="8"/>
  <c r="AT200" i="8"/>
  <c r="AU200" i="8"/>
  <c r="AV200" i="8"/>
  <c r="AW200" i="8"/>
  <c r="AX200" i="8"/>
  <c r="AY200" i="8"/>
  <c r="AZ200" i="8"/>
  <c r="BA200" i="8"/>
  <c r="BB200" i="8"/>
  <c r="BC200" i="8"/>
  <c r="BD200" i="8"/>
  <c r="BE200" i="8"/>
  <c r="BF200" i="8"/>
  <c r="BG200" i="8"/>
  <c r="BH200" i="8"/>
  <c r="BI200" i="8"/>
  <c r="BJ200" i="8"/>
  <c r="BK200" i="8"/>
  <c r="BL200" i="8"/>
  <c r="BM200" i="8"/>
  <c r="BN200" i="8"/>
  <c r="BO200" i="8"/>
  <c r="BP200" i="8"/>
  <c r="BQ200" i="8"/>
  <c r="BR200" i="8"/>
  <c r="BS200" i="8"/>
  <c r="BT200" i="8"/>
  <c r="BU200" i="8"/>
  <c r="BV200" i="8"/>
  <c r="BW200" i="8"/>
  <c r="BX200" i="8"/>
  <c r="BY200" i="8"/>
  <c r="BZ200" i="8"/>
  <c r="CA200" i="8"/>
  <c r="CB200" i="8"/>
  <c r="E200" i="8"/>
  <c r="F189" i="8"/>
  <c r="G189" i="8"/>
  <c r="H189" i="8"/>
  <c r="I189" i="8"/>
  <c r="J189" i="8"/>
  <c r="K189" i="8"/>
  <c r="L189" i="8"/>
  <c r="M189" i="8"/>
  <c r="N189" i="8"/>
  <c r="O189" i="8"/>
  <c r="P189" i="8"/>
  <c r="Q189" i="8"/>
  <c r="R189" i="8"/>
  <c r="S189" i="8"/>
  <c r="T189" i="8"/>
  <c r="U189" i="8"/>
  <c r="V189" i="8"/>
  <c r="W189" i="8"/>
  <c r="X189" i="8"/>
  <c r="Y189" i="8"/>
  <c r="Z189" i="8"/>
  <c r="AA189" i="8"/>
  <c r="AB189" i="8"/>
  <c r="AC189" i="8"/>
  <c r="AD189" i="8"/>
  <c r="AE189" i="8"/>
  <c r="AF189" i="8"/>
  <c r="AG189" i="8"/>
  <c r="AH189" i="8"/>
  <c r="AI189" i="8"/>
  <c r="AJ189" i="8"/>
  <c r="AK189" i="8"/>
  <c r="AL189" i="8"/>
  <c r="AM189" i="8"/>
  <c r="AN189" i="8"/>
  <c r="AO189" i="8"/>
  <c r="AP189" i="8"/>
  <c r="AQ189" i="8"/>
  <c r="AR189" i="8"/>
  <c r="AS189" i="8"/>
  <c r="AT189" i="8"/>
  <c r="AU189" i="8"/>
  <c r="AV189" i="8"/>
  <c r="AW189" i="8"/>
  <c r="AX189" i="8"/>
  <c r="AY189" i="8"/>
  <c r="AZ189" i="8"/>
  <c r="BA189" i="8"/>
  <c r="BB189" i="8"/>
  <c r="BC189" i="8"/>
  <c r="BD189" i="8"/>
  <c r="BE189" i="8"/>
  <c r="BF189" i="8"/>
  <c r="BG189" i="8"/>
  <c r="BH189" i="8"/>
  <c r="BI189" i="8"/>
  <c r="BJ189" i="8"/>
  <c r="BK189" i="8"/>
  <c r="BL189" i="8"/>
  <c r="BM189" i="8"/>
  <c r="BN189" i="8"/>
  <c r="BO189" i="8"/>
  <c r="BP189" i="8"/>
  <c r="BQ189" i="8"/>
  <c r="BR189" i="8"/>
  <c r="BS189" i="8"/>
  <c r="BT189" i="8"/>
  <c r="BU189" i="8"/>
  <c r="BV189" i="8"/>
  <c r="BW189" i="8"/>
  <c r="BX189" i="8"/>
  <c r="BY189" i="8"/>
  <c r="BZ189" i="8"/>
  <c r="CA189" i="8"/>
  <c r="E189" i="8"/>
  <c r="F188" i="8"/>
  <c r="G188" i="8"/>
  <c r="H188" i="8"/>
  <c r="I188" i="8"/>
  <c r="J188" i="8"/>
  <c r="K188" i="8"/>
  <c r="L188" i="8"/>
  <c r="M188" i="8"/>
  <c r="N188" i="8"/>
  <c r="O188" i="8"/>
  <c r="P188" i="8"/>
  <c r="Q188" i="8"/>
  <c r="R188" i="8"/>
  <c r="S188" i="8"/>
  <c r="T188" i="8"/>
  <c r="U188" i="8"/>
  <c r="V188" i="8"/>
  <c r="W188" i="8"/>
  <c r="X188" i="8"/>
  <c r="Y188" i="8"/>
  <c r="Z188" i="8"/>
  <c r="AA188" i="8"/>
  <c r="AB188" i="8"/>
  <c r="AC188" i="8"/>
  <c r="AD188" i="8"/>
  <c r="AE188" i="8"/>
  <c r="AF188" i="8"/>
  <c r="AG188" i="8"/>
  <c r="AH188" i="8"/>
  <c r="AI188" i="8"/>
  <c r="AJ188" i="8"/>
  <c r="AK188" i="8"/>
  <c r="AL188" i="8"/>
  <c r="AM188" i="8"/>
  <c r="AN188" i="8"/>
  <c r="AO188" i="8"/>
  <c r="AP188" i="8"/>
  <c r="AQ188" i="8"/>
  <c r="AR188" i="8"/>
  <c r="AS188" i="8"/>
  <c r="AT188" i="8"/>
  <c r="AU188" i="8"/>
  <c r="AV188" i="8"/>
  <c r="AW188" i="8"/>
  <c r="AX188" i="8"/>
  <c r="AY188" i="8"/>
  <c r="AZ188" i="8"/>
  <c r="BA188" i="8"/>
  <c r="BB188" i="8"/>
  <c r="BC188" i="8"/>
  <c r="BD188" i="8"/>
  <c r="BE188" i="8"/>
  <c r="BF188" i="8"/>
  <c r="BG188" i="8"/>
  <c r="BH188" i="8"/>
  <c r="BI188" i="8"/>
  <c r="BJ188" i="8"/>
  <c r="BK188" i="8"/>
  <c r="BL188" i="8"/>
  <c r="BM188" i="8"/>
  <c r="BN188" i="8"/>
  <c r="BO188" i="8"/>
  <c r="BP188" i="8"/>
  <c r="BQ188" i="8"/>
  <c r="BR188" i="8"/>
  <c r="BS188" i="8"/>
  <c r="BT188" i="8"/>
  <c r="BU188" i="8"/>
  <c r="BV188" i="8"/>
  <c r="BW188" i="8"/>
  <c r="BX188" i="8"/>
  <c r="BY188" i="8"/>
  <c r="BZ188" i="8"/>
  <c r="CA188" i="8"/>
  <c r="CB188" i="8"/>
  <c r="E188" i="8"/>
  <c r="C22" i="25"/>
  <c r="D22" i="25" s="1"/>
  <c r="E22" i="25" s="1"/>
  <c r="F22" i="25" s="1"/>
  <c r="G22" i="25" s="1"/>
  <c r="H22" i="25" s="1"/>
  <c r="I22" i="25" s="1"/>
  <c r="J22" i="25" s="1"/>
  <c r="K22" i="25" s="1"/>
  <c r="L22" i="25" s="1"/>
  <c r="M22" i="25" s="1"/>
  <c r="N22" i="25" s="1"/>
  <c r="O22" i="25" s="1"/>
  <c r="P22" i="25" s="1"/>
  <c r="Q22" i="25" s="1"/>
  <c r="R22" i="25" s="1"/>
  <c r="S22" i="25" s="1"/>
  <c r="T22" i="25" s="1"/>
  <c r="U22" i="25" s="1"/>
  <c r="V22" i="25" s="1"/>
  <c r="W22" i="25" s="1"/>
  <c r="X22" i="25" s="1"/>
  <c r="Y22" i="25" s="1"/>
  <c r="Z22" i="25" s="1"/>
  <c r="AA22" i="25" s="1"/>
  <c r="AB22" i="25" s="1"/>
  <c r="AC22" i="25" s="1"/>
  <c r="AD22" i="25" s="1"/>
  <c r="AE22" i="25" s="1"/>
  <c r="AF22" i="25" s="1"/>
  <c r="AG22" i="25" s="1"/>
  <c r="AH22" i="25" s="1"/>
  <c r="AI22" i="25" s="1"/>
  <c r="AJ22" i="25" s="1"/>
  <c r="AK22" i="25" s="1"/>
  <c r="AL22" i="25" s="1"/>
  <c r="AM22" i="25" s="1"/>
  <c r="Q23" i="28" l="1"/>
  <c r="C10" i="40"/>
  <c r="B110" i="23"/>
  <c r="B110" i="22"/>
  <c r="CC189" i="8"/>
  <c r="B111" i="23" l="1"/>
  <c r="B111" i="22"/>
  <c r="CC201" i="8"/>
  <c r="CD189" i="8"/>
  <c r="CD201" i="8"/>
  <c r="CD187" i="8"/>
  <c r="CD186" i="8"/>
  <c r="CD200" i="8"/>
  <c r="CD188" i="8"/>
  <c r="CC186" i="8"/>
  <c r="CC188" i="8"/>
  <c r="CC187" i="8"/>
  <c r="CC200" i="8"/>
  <c r="B112" i="23" l="1"/>
  <c r="B112" i="22"/>
  <c r="CE189" i="8"/>
  <c r="CE188" i="8"/>
  <c r="B113" i="23" l="1"/>
  <c r="B113" i="22"/>
  <c r="CE187" i="8"/>
  <c r="CE200" i="8"/>
  <c r="CE201" i="8"/>
  <c r="CF187" i="8"/>
  <c r="CF200" i="8"/>
  <c r="CF188" i="8"/>
  <c r="CF189" i="8"/>
  <c r="CF186" i="8"/>
  <c r="CF201" i="8"/>
  <c r="CE186" i="8"/>
  <c r="D19" i="9"/>
  <c r="D22" i="9" s="1"/>
  <c r="D23" i="18"/>
  <c r="A23" i="17"/>
  <c r="CR5" i="17"/>
  <c r="B114" i="23" l="1"/>
  <c r="B114" i="22"/>
  <c r="L33" i="13"/>
  <c r="L75" i="13" s="1"/>
  <c r="N33" i="13"/>
  <c r="N75" i="13" s="1"/>
  <c r="Q106" i="10"/>
  <c r="O106" i="10"/>
  <c r="BX120" i="10"/>
  <c r="CB120" i="10"/>
  <c r="BD105" i="10"/>
  <c r="AN105" i="10"/>
  <c r="BP106" i="10"/>
  <c r="AZ120" i="10"/>
  <c r="AJ120" i="10"/>
  <c r="AV119" i="10"/>
  <c r="AR120" i="10"/>
  <c r="AZ106" i="10"/>
  <c r="BH120" i="10"/>
  <c r="BL119" i="10"/>
  <c r="AJ106" i="10"/>
  <c r="CF119" i="10"/>
  <c r="BP120" i="10"/>
  <c r="AF119" i="10"/>
  <c r="AH120" i="10"/>
  <c r="AN119" i="10"/>
  <c r="BD119" i="10"/>
  <c r="AB120" i="10"/>
  <c r="CC119" i="10"/>
  <c r="BJ106" i="10"/>
  <c r="BU106" i="10"/>
  <c r="CB119" i="10"/>
  <c r="CF120" i="10"/>
  <c r="BY120" i="10"/>
  <c r="AW106" i="10"/>
  <c r="AR119" i="10"/>
  <c r="BX106" i="10"/>
  <c r="BT105" i="10"/>
  <c r="BT119" i="10"/>
  <c r="BV105" i="10"/>
  <c r="AM106" i="10"/>
  <c r="BR120" i="10"/>
  <c r="CF106" i="10"/>
  <c r="AX120" i="10"/>
  <c r="AI119" i="10"/>
  <c r="AP106" i="10"/>
  <c r="AY119" i="10"/>
  <c r="AU105" i="10"/>
  <c r="CD105" i="10"/>
  <c r="AD105" i="10"/>
  <c r="CA119" i="10"/>
  <c r="AM120" i="10"/>
  <c r="BD106" i="10"/>
  <c r="BL120" i="10"/>
  <c r="AQ119" i="10"/>
  <c r="AE120" i="10"/>
  <c r="BY119" i="10"/>
  <c r="BA105" i="10"/>
  <c r="BU119" i="10"/>
  <c r="BO106" i="10"/>
  <c r="BK105" i="10"/>
  <c r="BY106" i="10"/>
  <c r="BI120" i="10"/>
  <c r="AI105" i="10"/>
  <c r="AF106" i="10"/>
  <c r="CA120" i="10"/>
  <c r="BJ105" i="10"/>
  <c r="BL105" i="10"/>
  <c r="BH105" i="10"/>
  <c r="BV120" i="10"/>
  <c r="BA119" i="10"/>
  <c r="BZ106" i="10"/>
  <c r="AU120" i="10"/>
  <c r="AN120" i="10"/>
  <c r="BO119" i="10"/>
  <c r="AU106" i="10"/>
  <c r="AX119" i="10"/>
  <c r="AR105" i="10"/>
  <c r="CD120" i="10"/>
  <c r="CF105" i="10"/>
  <c r="BG120" i="10"/>
  <c r="BC106" i="10"/>
  <c r="BE106" i="10"/>
  <c r="AF120" i="10"/>
  <c r="AM105" i="10"/>
  <c r="BN105" i="10"/>
  <c r="BN106" i="10"/>
  <c r="AT120" i="10"/>
  <c r="BG106" i="10"/>
  <c r="AC120" i="10"/>
  <c r="CA105" i="10"/>
  <c r="AL105" i="10"/>
  <c r="AF105" i="10"/>
  <c r="CC120" i="10"/>
  <c r="AL106" i="10"/>
  <c r="AY120" i="10"/>
  <c r="AK105" i="10"/>
  <c r="AO119" i="10"/>
  <c r="BE119" i="10"/>
  <c r="AJ105" i="10"/>
  <c r="AG106" i="10"/>
  <c r="BM120" i="10"/>
  <c r="BQ119" i="10"/>
  <c r="AL120" i="10"/>
  <c r="BS119" i="10"/>
  <c r="BG119" i="10"/>
  <c r="CE105" i="10"/>
  <c r="AY106" i="10"/>
  <c r="BV119" i="10"/>
  <c r="BE105" i="10"/>
  <c r="AU119" i="10"/>
  <c r="AV120" i="10"/>
  <c r="AD119" i="10"/>
  <c r="BN120" i="10"/>
  <c r="AI106" i="10"/>
  <c r="BE120" i="10"/>
  <c r="CB105" i="10"/>
  <c r="CB106" i="10"/>
  <c r="AT119" i="10"/>
  <c r="AD120" i="10"/>
  <c r="BB106" i="10"/>
  <c r="AW120" i="10"/>
  <c r="BI119" i="10"/>
  <c r="AM119" i="10"/>
  <c r="BA120" i="10"/>
  <c r="CC105" i="10"/>
  <c r="AY105" i="10"/>
  <c r="AJ119" i="10"/>
  <c r="AC106" i="10"/>
  <c r="AG120" i="10"/>
  <c r="CE120" i="10"/>
  <c r="BF119" i="10"/>
  <c r="BM105" i="10"/>
  <c r="BI106" i="10"/>
  <c r="AQ106" i="10"/>
  <c r="BF106" i="10"/>
  <c r="AO105" i="10"/>
  <c r="CD106" i="10"/>
  <c r="CE106" i="10"/>
  <c r="BH119" i="10"/>
  <c r="BJ120" i="10"/>
  <c r="BW119" i="10"/>
  <c r="BC119" i="10"/>
  <c r="BW106" i="10"/>
  <c r="BD120" i="10"/>
  <c r="BB105" i="10"/>
  <c r="BJ119" i="10"/>
  <c r="AW119" i="10"/>
  <c r="BZ105" i="10"/>
  <c r="AT106" i="10"/>
  <c r="BR105" i="10"/>
  <c r="AK120" i="10"/>
  <c r="AH106" i="10"/>
  <c r="BM106" i="10"/>
  <c r="BW105" i="10"/>
  <c r="AI120" i="10"/>
  <c r="BR106" i="10"/>
  <c r="AZ105" i="10"/>
  <c r="AS120" i="10"/>
  <c r="BS106" i="10"/>
  <c r="BQ120" i="10"/>
  <c r="BX119" i="10"/>
  <c r="AE105" i="10"/>
  <c r="CA106" i="10"/>
  <c r="BM119" i="10"/>
  <c r="BU105" i="10"/>
  <c r="CD119" i="10"/>
  <c r="BT120" i="10"/>
  <c r="BC120" i="10"/>
  <c r="BG105" i="10"/>
  <c r="AO120" i="10"/>
  <c r="AV105" i="10"/>
  <c r="BR119" i="10"/>
  <c r="BK119" i="10"/>
  <c r="AR106" i="10"/>
  <c r="AC105" i="10"/>
  <c r="AG119" i="10"/>
  <c r="BP119" i="10"/>
  <c r="CE119" i="10"/>
  <c r="AS105" i="10"/>
  <c r="AH119" i="10"/>
  <c r="BZ120" i="10"/>
  <c r="BV106" i="10"/>
  <c r="BA106" i="10"/>
  <c r="BZ119" i="10"/>
  <c r="AW105" i="10"/>
  <c r="AK106" i="10"/>
  <c r="BC105" i="10"/>
  <c r="AG105" i="10"/>
  <c r="BO105" i="10"/>
  <c r="AQ120" i="10"/>
  <c r="AX105" i="10"/>
  <c r="BS105" i="10"/>
  <c r="BQ106" i="10"/>
  <c r="AK119" i="10"/>
  <c r="BS120" i="10"/>
  <c r="AP119" i="10"/>
  <c r="AV106" i="10"/>
  <c r="AX106" i="10"/>
  <c r="AC119" i="10"/>
  <c r="AN106" i="10"/>
  <c r="AL119" i="10"/>
  <c r="BH106" i="10"/>
  <c r="BP105" i="10"/>
  <c r="AQ105" i="10"/>
  <c r="AE106" i="10"/>
  <c r="BK120" i="10"/>
  <c r="AT105" i="10"/>
  <c r="AS119" i="10"/>
  <c r="AD106" i="10"/>
  <c r="AZ119" i="10"/>
  <c r="BL106" i="10"/>
  <c r="BW120" i="10"/>
  <c r="AH105" i="10"/>
  <c r="AO106" i="10"/>
  <c r="BF105" i="10"/>
  <c r="BB120" i="10"/>
  <c r="AP105" i="10"/>
  <c r="AE119" i="10"/>
  <c r="BY105" i="10"/>
  <c r="AP120" i="10"/>
  <c r="BO120" i="10"/>
  <c r="BF120" i="10"/>
  <c r="CC106" i="10"/>
  <c r="BX105" i="10"/>
  <c r="AS106" i="10"/>
  <c r="BI105" i="10"/>
  <c r="BQ105" i="10"/>
  <c r="BT106" i="10"/>
  <c r="BU120" i="10"/>
  <c r="BN119" i="10"/>
  <c r="BK106" i="10"/>
  <c r="BB119" i="10"/>
  <c r="BU33" i="13"/>
  <c r="BU75" i="13" s="1"/>
  <c r="BQ33" i="13"/>
  <c r="BQ75" i="13" s="1"/>
  <c r="BL33" i="13"/>
  <c r="BL75" i="13" s="1"/>
  <c r="AF33" i="13"/>
  <c r="AF75" i="13" s="1"/>
  <c r="X33" i="13"/>
  <c r="X75" i="13" s="1"/>
  <c r="E33" i="13"/>
  <c r="E75" i="13" s="1"/>
  <c r="BX33" i="13"/>
  <c r="BX75" i="13" s="1"/>
  <c r="BH33" i="13"/>
  <c r="BH75" i="13" s="1"/>
  <c r="AR33" i="13"/>
  <c r="AR75" i="13" s="1"/>
  <c r="CB33" i="13"/>
  <c r="CB75" i="13" s="1"/>
  <c r="AZ33" i="13"/>
  <c r="AZ75" i="13" s="1"/>
  <c r="AV33" i="13"/>
  <c r="AV75" i="13" s="1"/>
  <c r="H33" i="13"/>
  <c r="H75" i="13" s="1"/>
  <c r="BA33" i="13"/>
  <c r="BA75" i="13" s="1"/>
  <c r="I33" i="13"/>
  <c r="I75" i="13" s="1"/>
  <c r="BO33" i="13"/>
  <c r="BO75" i="13" s="1"/>
  <c r="Q33" i="13"/>
  <c r="Q75" i="13" s="1"/>
  <c r="BT33" i="13"/>
  <c r="BT75" i="13" s="1"/>
  <c r="AN33" i="13"/>
  <c r="AN75" i="13" s="1"/>
  <c r="P33" i="13"/>
  <c r="P75" i="13" s="1"/>
  <c r="AG33" i="13"/>
  <c r="AG75" i="13" s="1"/>
  <c r="U33" i="13"/>
  <c r="U75" i="13" s="1"/>
  <c r="CA33" i="13"/>
  <c r="CA75" i="13" s="1"/>
  <c r="BG33" i="13"/>
  <c r="BG75" i="13" s="1"/>
  <c r="AU33" i="13"/>
  <c r="AU75" i="13" s="1"/>
  <c r="AQ33" i="13"/>
  <c r="AQ75" i="13" s="1"/>
  <c r="AE33" i="13"/>
  <c r="AE75" i="13" s="1"/>
  <c r="O33" i="13"/>
  <c r="O75" i="13" s="1"/>
  <c r="BY33" i="13"/>
  <c r="BY75" i="13" s="1"/>
  <c r="AW33" i="13"/>
  <c r="AW75" i="13" s="1"/>
  <c r="AS33" i="13"/>
  <c r="AS75" i="13" s="1"/>
  <c r="BE33" i="13"/>
  <c r="BE75" i="13" s="1"/>
  <c r="Y33" i="13"/>
  <c r="Y75" i="13" s="1"/>
  <c r="BD33" i="13"/>
  <c r="BD75" i="13" s="1"/>
  <c r="AC33" i="13"/>
  <c r="AC75" i="13" s="1"/>
  <c r="M33" i="13"/>
  <c r="M75" i="13" s="1"/>
  <c r="BS33" i="13"/>
  <c r="BS75" i="13" s="1"/>
  <c r="BK33" i="13"/>
  <c r="BK75" i="13" s="1"/>
  <c r="BC33" i="13"/>
  <c r="BC75" i="13" s="1"/>
  <c r="AY33" i="13"/>
  <c r="AY75" i="13" s="1"/>
  <c r="AM33" i="13"/>
  <c r="AM75" i="13" s="1"/>
  <c r="AI33" i="13"/>
  <c r="AI75" i="13" s="1"/>
  <c r="W33" i="13"/>
  <c r="W75" i="13" s="1"/>
  <c r="G33" i="13"/>
  <c r="G75" i="13" s="1"/>
  <c r="AK33" i="13"/>
  <c r="AK75" i="13" s="1"/>
  <c r="AJ33" i="13"/>
  <c r="AJ75" i="13" s="1"/>
  <c r="AB33" i="13"/>
  <c r="AB75" i="13" s="1"/>
  <c r="T33" i="13"/>
  <c r="T75" i="13" s="1"/>
  <c r="CD33" i="13"/>
  <c r="CD75" i="13" s="1"/>
  <c r="BN33" i="13"/>
  <c r="BN75" i="13" s="1"/>
  <c r="AX33" i="13"/>
  <c r="AX75" i="13" s="1"/>
  <c r="BW33" i="13"/>
  <c r="BW75" i="13" s="1"/>
  <c r="S33" i="13"/>
  <c r="S75" i="13" s="1"/>
  <c r="AD33" i="13"/>
  <c r="AD75" i="13" s="1"/>
  <c r="D33" i="13"/>
  <c r="D75" i="13" s="1"/>
  <c r="CC33" i="13"/>
  <c r="CC75" i="13" s="1"/>
  <c r="BM33" i="13"/>
  <c r="BM75" i="13" s="1"/>
  <c r="AO33" i="13"/>
  <c r="AO75" i="13" s="1"/>
  <c r="C33" i="13"/>
  <c r="BI33" i="13"/>
  <c r="BI75" i="13" s="1"/>
  <c r="BZ33" i="13"/>
  <c r="BZ75" i="13" s="1"/>
  <c r="BJ33" i="13"/>
  <c r="BJ75" i="13" s="1"/>
  <c r="BF33" i="13"/>
  <c r="BF75" i="13" s="1"/>
  <c r="AT33" i="13"/>
  <c r="AT75" i="13" s="1"/>
  <c r="AH33" i="13"/>
  <c r="AH75" i="13" s="1"/>
  <c r="R33" i="13"/>
  <c r="R75" i="13" s="1"/>
  <c r="F33" i="13"/>
  <c r="F75" i="13" s="1"/>
  <c r="BP33" i="13"/>
  <c r="BP75" i="13" s="1"/>
  <c r="AA33" i="13"/>
  <c r="AA75" i="13" s="1"/>
  <c r="K33" i="13"/>
  <c r="K75" i="13" s="1"/>
  <c r="BR33" i="13"/>
  <c r="BR75" i="13" s="1"/>
  <c r="BB33" i="13"/>
  <c r="BB75" i="13" s="1"/>
  <c r="AL33" i="13"/>
  <c r="AL75" i="13" s="1"/>
  <c r="Z33" i="13"/>
  <c r="Z75" i="13" s="1"/>
  <c r="V33" i="13"/>
  <c r="V75" i="13" s="1"/>
  <c r="BV33" i="13"/>
  <c r="BV75" i="13" s="1"/>
  <c r="AP33" i="13"/>
  <c r="AP75" i="13" s="1"/>
  <c r="J33" i="13"/>
  <c r="J75" i="13" s="1"/>
  <c r="E125" i="10"/>
  <c r="B115" i="23" l="1"/>
  <c r="B115" i="22"/>
  <c r="E206" i="8"/>
  <c r="D27" i="28"/>
  <c r="C75" i="13"/>
  <c r="B116" i="22" l="1"/>
  <c r="F206" i="8"/>
  <c r="F125" i="10"/>
  <c r="B117" i="22" l="1"/>
  <c r="G206" i="8"/>
  <c r="G125" i="10"/>
  <c r="E114" i="10" l="1"/>
  <c r="E141" i="10" s="1"/>
  <c r="E124" i="10" l="1"/>
  <c r="E113" i="10"/>
  <c r="E140" i="10" s="1"/>
  <c r="P115" i="10"/>
  <c r="P142" i="10" s="1"/>
  <c r="P156" i="10" s="1"/>
  <c r="L115" i="10"/>
  <c r="L142" i="10" s="1"/>
  <c r="L156" i="10" s="1"/>
  <c r="H115" i="10"/>
  <c r="H142" i="10" s="1"/>
  <c r="R114" i="10"/>
  <c r="R141" i="10" s="1"/>
  <c r="R155" i="10" s="1"/>
  <c r="N114" i="10"/>
  <c r="N141" i="10" s="1"/>
  <c r="N155" i="10" s="1"/>
  <c r="J114" i="10"/>
  <c r="J141" i="10" s="1"/>
  <c r="J155" i="10" s="1"/>
  <c r="F114" i="10"/>
  <c r="F141" i="10" s="1"/>
  <c r="O115" i="10"/>
  <c r="O142" i="10" s="1"/>
  <c r="O156" i="10" s="1"/>
  <c r="K115" i="10"/>
  <c r="K142" i="10" s="1"/>
  <c r="K156" i="10" s="1"/>
  <c r="G115" i="10"/>
  <c r="G142" i="10" s="1"/>
  <c r="Q114" i="10"/>
  <c r="Q141" i="10" s="1"/>
  <c r="Q155" i="10" s="1"/>
  <c r="M114" i="10"/>
  <c r="M141" i="10" s="1"/>
  <c r="M155" i="10" s="1"/>
  <c r="I114" i="10"/>
  <c r="I141" i="10" s="1"/>
  <c r="I155" i="10" s="1"/>
  <c r="R115" i="10"/>
  <c r="R142" i="10" s="1"/>
  <c r="R156" i="10" s="1"/>
  <c r="N115" i="10"/>
  <c r="N142" i="10" s="1"/>
  <c r="N156" i="10" s="1"/>
  <c r="J115" i="10"/>
  <c r="J142" i="10" s="1"/>
  <c r="J156" i="10" s="1"/>
  <c r="F115" i="10"/>
  <c r="F142" i="10" s="1"/>
  <c r="P114" i="10"/>
  <c r="P141" i="10" s="1"/>
  <c r="P155" i="10" s="1"/>
  <c r="L114" i="10"/>
  <c r="L141" i="10" s="1"/>
  <c r="L155" i="10" s="1"/>
  <c r="H114" i="10"/>
  <c r="H141" i="10" s="1"/>
  <c r="E112" i="10"/>
  <c r="E139" i="10" s="1"/>
  <c r="Q115" i="10"/>
  <c r="Q142" i="10" s="1"/>
  <c r="Q156" i="10" s="1"/>
  <c r="M115" i="10"/>
  <c r="M142" i="10" s="1"/>
  <c r="M156" i="10" s="1"/>
  <c r="I115" i="10"/>
  <c r="I142" i="10" s="1"/>
  <c r="I156" i="10" s="1"/>
  <c r="E115" i="10"/>
  <c r="E142" i="10" s="1"/>
  <c r="O114" i="10"/>
  <c r="O141" i="10" s="1"/>
  <c r="O155" i="10" s="1"/>
  <c r="K114" i="10"/>
  <c r="K141" i="10" s="1"/>
  <c r="K155" i="10" s="1"/>
  <c r="G114" i="10"/>
  <c r="G141" i="10" s="1"/>
  <c r="H112" i="10"/>
  <c r="H139" i="10" s="1"/>
  <c r="K113" i="10"/>
  <c r="O124" i="10"/>
  <c r="I112" i="10"/>
  <c r="I139" i="10" s="1"/>
  <c r="I153" i="10" s="1"/>
  <c r="L113" i="10"/>
  <c r="P124" i="10"/>
  <c r="R112" i="10"/>
  <c r="R139" i="10" s="1"/>
  <c r="R153" i="10" s="1"/>
  <c r="M124" i="10"/>
  <c r="F113" i="10"/>
  <c r="F140" i="10" s="1"/>
  <c r="J124" i="10"/>
  <c r="L112" i="10"/>
  <c r="L139" i="10" s="1"/>
  <c r="L153" i="10" s="1"/>
  <c r="P113" i="10"/>
  <c r="M112" i="10"/>
  <c r="M139" i="10" s="1"/>
  <c r="M153" i="10" s="1"/>
  <c r="R113" i="10"/>
  <c r="F112" i="10"/>
  <c r="F139" i="10" s="1"/>
  <c r="I113" i="10"/>
  <c r="Q124" i="10"/>
  <c r="G112" i="10"/>
  <c r="G139" i="10" s="1"/>
  <c r="J113" i="10"/>
  <c r="N124" i="10"/>
  <c r="P112" i="10"/>
  <c r="P139" i="10" s="1"/>
  <c r="P153" i="10" s="1"/>
  <c r="G124" i="10"/>
  <c r="Q112" i="10"/>
  <c r="Q139" i="10" s="1"/>
  <c r="Q153" i="10" s="1"/>
  <c r="H124" i="10"/>
  <c r="J112" i="10"/>
  <c r="J139" i="10" s="1"/>
  <c r="J153" i="10" s="1"/>
  <c r="M113" i="10"/>
  <c r="K112" i="10"/>
  <c r="K139" i="10" s="1"/>
  <c r="K153" i="10" s="1"/>
  <c r="N113" i="10"/>
  <c r="R124" i="10"/>
  <c r="G113" i="10"/>
  <c r="G140" i="10" s="1"/>
  <c r="K124" i="10"/>
  <c r="H113" i="10"/>
  <c r="L124" i="10"/>
  <c r="N112" i="10"/>
  <c r="N139" i="10" s="1"/>
  <c r="N153" i="10" s="1"/>
  <c r="I124" i="10"/>
  <c r="O112" i="10"/>
  <c r="O139" i="10" s="1"/>
  <c r="O153" i="10" s="1"/>
  <c r="F124" i="10"/>
  <c r="S115" i="10"/>
  <c r="S142" i="10" s="1"/>
  <c r="S156" i="10" s="1"/>
  <c r="S114" i="10"/>
  <c r="S141" i="10" s="1"/>
  <c r="S155" i="10" s="1"/>
  <c r="T114" i="10"/>
  <c r="T141" i="10" s="1"/>
  <c r="T155" i="10" s="1"/>
  <c r="T115" i="10"/>
  <c r="T142" i="10" s="1"/>
  <c r="T156" i="10" s="1"/>
  <c r="S124" i="10"/>
  <c r="S112" i="10"/>
  <c r="S139" i="10" s="1"/>
  <c r="S153" i="10" s="1"/>
  <c r="S113" i="10"/>
  <c r="T124" i="10"/>
  <c r="T113" i="10"/>
  <c r="T112" i="10"/>
  <c r="T139" i="10" s="1"/>
  <c r="T153" i="10" s="1"/>
  <c r="U115" i="10"/>
  <c r="U142" i="10" s="1"/>
  <c r="U156" i="10" s="1"/>
  <c r="U114" i="10"/>
  <c r="U141" i="10" s="1"/>
  <c r="U155" i="10" s="1"/>
  <c r="V114" i="10"/>
  <c r="V141" i="10" s="1"/>
  <c r="V155" i="10" s="1"/>
  <c r="V115" i="10"/>
  <c r="V142" i="10" s="1"/>
  <c r="V156" i="10" s="1"/>
  <c r="U113" i="10"/>
  <c r="V113" i="10"/>
  <c r="V124" i="10"/>
  <c r="V112" i="10"/>
  <c r="V139" i="10" s="1"/>
  <c r="V153" i="10" s="1"/>
  <c r="U124" i="10"/>
  <c r="W114" i="10"/>
  <c r="W141" i="10" s="1"/>
  <c r="W155" i="10" s="1"/>
  <c r="U112" i="10"/>
  <c r="U139" i="10" s="1"/>
  <c r="U153" i="10" s="1"/>
  <c r="X114" i="10"/>
  <c r="X141" i="10" s="1"/>
  <c r="X155" i="10" s="1"/>
  <c r="W115" i="10"/>
  <c r="W142" i="10" s="1"/>
  <c r="W156" i="10" s="1"/>
  <c r="X115" i="10"/>
  <c r="X142" i="10" s="1"/>
  <c r="X156" i="10" s="1"/>
  <c r="W113" i="10"/>
  <c r="W112" i="10"/>
  <c r="W139" i="10" s="1"/>
  <c r="W153" i="10" s="1"/>
  <c r="X113" i="10"/>
  <c r="X112" i="10"/>
  <c r="X139" i="10" s="1"/>
  <c r="X153" i="10" s="1"/>
  <c r="X124" i="10"/>
  <c r="W124" i="10"/>
  <c r="Y115" i="10"/>
  <c r="Y142" i="10" s="1"/>
  <c r="Y156" i="10" s="1"/>
  <c r="Z114" i="10"/>
  <c r="Z141" i="10" s="1"/>
  <c r="Z155" i="10" s="1"/>
  <c r="Y114" i="10"/>
  <c r="Y141" i="10" s="1"/>
  <c r="Y155" i="10" s="1"/>
  <c r="Z115" i="10"/>
  <c r="Z142" i="10" s="1"/>
  <c r="Z156" i="10" s="1"/>
  <c r="Y113" i="10"/>
  <c r="Z113" i="10"/>
  <c r="Y124" i="10"/>
  <c r="Z124" i="10"/>
  <c r="Z112" i="10"/>
  <c r="Z139" i="10" s="1"/>
  <c r="Z153" i="10" s="1"/>
  <c r="Y112" i="10"/>
  <c r="Y139" i="10" s="1"/>
  <c r="Y153" i="10" s="1"/>
  <c r="AA114" i="10"/>
  <c r="AA141" i="10" s="1"/>
  <c r="AA155" i="10" s="1"/>
  <c r="AB114" i="10"/>
  <c r="AB141" i="10" s="1"/>
  <c r="AB155" i="10" s="1"/>
  <c r="AA115" i="10"/>
  <c r="AA142" i="10" s="1"/>
  <c r="AA156" i="10" s="1"/>
  <c r="AA113" i="10"/>
  <c r="AB112" i="10"/>
  <c r="AB139" i="10" s="1"/>
  <c r="AB153" i="10" s="1"/>
  <c r="AA112" i="10"/>
  <c r="AA139" i="10" s="1"/>
  <c r="AA153" i="10" s="1"/>
  <c r="AA124" i="10"/>
  <c r="AB124" i="10"/>
  <c r="AB113" i="10"/>
  <c r="AI195" i="8"/>
  <c r="AI222" i="8" s="1"/>
  <c r="AI229" i="8" s="1"/>
  <c r="AI236" i="8" s="1"/>
  <c r="K195" i="8"/>
  <c r="K222" i="8" s="1"/>
  <c r="K229" i="8" s="1"/>
  <c r="K236" i="8" s="1"/>
  <c r="Z196" i="8"/>
  <c r="Z223" i="8" s="1"/>
  <c r="Z230" i="8" s="1"/>
  <c r="Z237" i="8" s="1"/>
  <c r="AC205" i="8"/>
  <c r="Y193" i="8"/>
  <c r="Y220" i="8" s="1"/>
  <c r="Y227" i="8" s="1"/>
  <c r="Y234" i="8" s="1"/>
  <c r="L194" i="8"/>
  <c r="AK195" i="8"/>
  <c r="AK222" i="8" s="1"/>
  <c r="AK229" i="8" s="1"/>
  <c r="AK236" i="8" s="1"/>
  <c r="Q195" i="8"/>
  <c r="Q222" i="8" s="1"/>
  <c r="Q229" i="8" s="1"/>
  <c r="Q236" i="8" s="1"/>
  <c r="AF196" i="8"/>
  <c r="AF223" i="8" s="1"/>
  <c r="AF230" i="8" s="1"/>
  <c r="AF237" i="8" s="1"/>
  <c r="P196" i="8"/>
  <c r="P223" i="8" s="1"/>
  <c r="P230" i="8" s="1"/>
  <c r="P237" i="8" s="1"/>
  <c r="AE205" i="8"/>
  <c r="K205" i="8"/>
  <c r="AF195" i="8"/>
  <c r="AF222" i="8" s="1"/>
  <c r="AF229" i="8" s="1"/>
  <c r="AF236" i="8" s="1"/>
  <c r="P195" i="8"/>
  <c r="P222" i="8" s="1"/>
  <c r="P229" i="8" s="1"/>
  <c r="P236" i="8" s="1"/>
  <c r="AQ196" i="8"/>
  <c r="AQ223" i="8" s="1"/>
  <c r="AQ230" i="8" s="1"/>
  <c r="AQ237" i="8" s="1"/>
  <c r="AA196" i="8"/>
  <c r="AA223" i="8" s="1"/>
  <c r="AA230" i="8" s="1"/>
  <c r="AA237" i="8" s="1"/>
  <c r="K196" i="8"/>
  <c r="K223" i="8" s="1"/>
  <c r="K230" i="8" s="1"/>
  <c r="K237" i="8" s="1"/>
  <c r="AL205" i="8"/>
  <c r="V205" i="8"/>
  <c r="F205" i="8"/>
  <c r="AH193" i="8"/>
  <c r="AH220" i="8" s="1"/>
  <c r="AH227" i="8" s="1"/>
  <c r="AH234" i="8" s="1"/>
  <c r="R193" i="8"/>
  <c r="R220" i="8" s="1"/>
  <c r="R227" i="8" s="1"/>
  <c r="R234" i="8" s="1"/>
  <c r="AC194" i="8"/>
  <c r="M194" i="8"/>
  <c r="G195" i="8"/>
  <c r="G222" i="8" s="1"/>
  <c r="G229" i="8" s="1"/>
  <c r="G236" i="8" s="1"/>
  <c r="R196" i="8"/>
  <c r="R223" i="8" s="1"/>
  <c r="R230" i="8" s="1"/>
  <c r="R237" i="8" s="1"/>
  <c r="AK205" i="8"/>
  <c r="AH195" i="8"/>
  <c r="AH222" i="8" s="1"/>
  <c r="AH229" i="8" s="1"/>
  <c r="AH236" i="8" s="1"/>
  <c r="R195" i="8"/>
  <c r="R222" i="8" s="1"/>
  <c r="R229" i="8" s="1"/>
  <c r="R236" i="8" s="1"/>
  <c r="AC196" i="8"/>
  <c r="AC223" i="8" s="1"/>
  <c r="AC230" i="8" s="1"/>
  <c r="AC237" i="8" s="1"/>
  <c r="M196" i="8"/>
  <c r="M223" i="8" s="1"/>
  <c r="M230" i="8" s="1"/>
  <c r="M237" i="8" s="1"/>
  <c r="AN205" i="8"/>
  <c r="X205" i="8"/>
  <c r="H205" i="8"/>
  <c r="AJ193" i="8"/>
  <c r="AJ220" i="8" s="1"/>
  <c r="AJ227" i="8" s="1"/>
  <c r="AJ234" i="8" s="1"/>
  <c r="T193" i="8"/>
  <c r="T220" i="8" s="1"/>
  <c r="T227" i="8" s="1"/>
  <c r="T234" i="8" s="1"/>
  <c r="AE194" i="8"/>
  <c r="O194" i="8"/>
  <c r="W195" i="8"/>
  <c r="W222" i="8" s="1"/>
  <c r="W229" i="8" s="1"/>
  <c r="W236" i="8" s="1"/>
  <c r="J196" i="8"/>
  <c r="J223" i="8" s="1"/>
  <c r="J230" i="8" s="1"/>
  <c r="J237" i="8" s="1"/>
  <c r="X194" i="8"/>
  <c r="AO195" i="8"/>
  <c r="AO222" i="8" s="1"/>
  <c r="AO229" i="8" s="1"/>
  <c r="AO236" i="8" s="1"/>
  <c r="AJ196" i="8"/>
  <c r="AJ223" i="8" s="1"/>
  <c r="AJ230" i="8" s="1"/>
  <c r="AJ237" i="8" s="1"/>
  <c r="S205" i="8"/>
  <c r="AE193" i="8"/>
  <c r="AE220" i="8" s="1"/>
  <c r="AE227" i="8" s="1"/>
  <c r="AE234" i="8" s="1"/>
  <c r="O193" i="8"/>
  <c r="O220" i="8" s="1"/>
  <c r="O227" i="8" s="1"/>
  <c r="O234" i="8" s="1"/>
  <c r="AP194" i="8"/>
  <c r="Z194" i="8"/>
  <c r="J194" i="8"/>
  <c r="AE195" i="8"/>
  <c r="AE222" i="8" s="1"/>
  <c r="AE229" i="8" s="1"/>
  <c r="AE236" i="8" s="1"/>
  <c r="V196" i="8"/>
  <c r="V223" i="8" s="1"/>
  <c r="V230" i="8" s="1"/>
  <c r="V237" i="8" s="1"/>
  <c r="Q205" i="8"/>
  <c r="AO193" i="8"/>
  <c r="AO220" i="8" s="1"/>
  <c r="AO227" i="8" s="1"/>
  <c r="AO234" i="8" s="1"/>
  <c r="U193" i="8"/>
  <c r="U220" i="8" s="1"/>
  <c r="U227" i="8" s="1"/>
  <c r="U234" i="8" s="1"/>
  <c r="AJ194" i="8"/>
  <c r="AG195" i="8"/>
  <c r="AG222" i="8" s="1"/>
  <c r="AG229" i="8" s="1"/>
  <c r="AG236" i="8" s="1"/>
  <c r="M195" i="8"/>
  <c r="M222" i="8" s="1"/>
  <c r="M229" i="8" s="1"/>
  <c r="M236" i="8" s="1"/>
  <c r="AB196" i="8"/>
  <c r="AB223" i="8" s="1"/>
  <c r="AB230" i="8" s="1"/>
  <c r="AB237" i="8" s="1"/>
  <c r="L196" i="8"/>
  <c r="L223" i="8" s="1"/>
  <c r="L230" i="8" s="1"/>
  <c r="L237" i="8" s="1"/>
  <c r="AA205" i="8"/>
  <c r="G205" i="8"/>
  <c r="AB195" i="8"/>
  <c r="AB222" i="8" s="1"/>
  <c r="AB229" i="8" s="1"/>
  <c r="AB236" i="8" s="1"/>
  <c r="L195" i="8"/>
  <c r="L222" i="8" s="1"/>
  <c r="L229" i="8" s="1"/>
  <c r="L236" i="8" s="1"/>
  <c r="AM196" i="8"/>
  <c r="AM223" i="8" s="1"/>
  <c r="AM230" i="8" s="1"/>
  <c r="AM237" i="8" s="1"/>
  <c r="W196" i="8"/>
  <c r="W223" i="8" s="1"/>
  <c r="W230" i="8" s="1"/>
  <c r="W237" i="8" s="1"/>
  <c r="G196" i="8"/>
  <c r="G223" i="8" s="1"/>
  <c r="G230" i="8" s="1"/>
  <c r="G237" i="8" s="1"/>
  <c r="AH205" i="8"/>
  <c r="R205" i="8"/>
  <c r="AD193" i="8"/>
  <c r="AD220" i="8" s="1"/>
  <c r="AD227" i="8" s="1"/>
  <c r="AD234" i="8" s="1"/>
  <c r="N193" i="8"/>
  <c r="N220" i="8" s="1"/>
  <c r="N227" i="8" s="1"/>
  <c r="N234" i="8" s="1"/>
  <c r="AO194" i="8"/>
  <c r="Y194" i="8"/>
  <c r="I194" i="8"/>
  <c r="F196" i="8"/>
  <c r="F223" i="8" s="1"/>
  <c r="F230" i="8" s="1"/>
  <c r="F237" i="8" s="1"/>
  <c r="Y205" i="8"/>
  <c r="AK193" i="8"/>
  <c r="AK220" i="8" s="1"/>
  <c r="AK227" i="8" s="1"/>
  <c r="AK234" i="8" s="1"/>
  <c r="AN194" i="8"/>
  <c r="AD195" i="8"/>
  <c r="AD222" i="8" s="1"/>
  <c r="AD229" i="8" s="1"/>
  <c r="AD236" i="8" s="1"/>
  <c r="N195" i="8"/>
  <c r="N222" i="8" s="1"/>
  <c r="N229" i="8" s="1"/>
  <c r="N236" i="8" s="1"/>
  <c r="AO196" i="8"/>
  <c r="AO223" i="8" s="1"/>
  <c r="AO230" i="8" s="1"/>
  <c r="AO237" i="8" s="1"/>
  <c r="Y196" i="8"/>
  <c r="Y223" i="8" s="1"/>
  <c r="Y230" i="8" s="1"/>
  <c r="Y237" i="8" s="1"/>
  <c r="I196" i="8"/>
  <c r="I223" i="8" s="1"/>
  <c r="I230" i="8" s="1"/>
  <c r="I237" i="8" s="1"/>
  <c r="AJ205" i="8"/>
  <c r="T205" i="8"/>
  <c r="AF193" i="8"/>
  <c r="AF220" i="8" s="1"/>
  <c r="AF227" i="8" s="1"/>
  <c r="AF234" i="8" s="1"/>
  <c r="P193" i="8"/>
  <c r="P220" i="8" s="1"/>
  <c r="P227" i="8" s="1"/>
  <c r="P234" i="8" s="1"/>
  <c r="AQ194" i="8"/>
  <c r="AA194" i="8"/>
  <c r="K194" i="8"/>
  <c r="Q193" i="8"/>
  <c r="Q220" i="8" s="1"/>
  <c r="Q227" i="8" s="1"/>
  <c r="Q234" i="8" s="1"/>
  <c r="H194" i="8"/>
  <c r="Y195" i="8"/>
  <c r="Y222" i="8" s="1"/>
  <c r="Y229" i="8" s="1"/>
  <c r="Y236" i="8" s="1"/>
  <c r="H196" i="8"/>
  <c r="H223" i="8" s="1"/>
  <c r="H230" i="8" s="1"/>
  <c r="H237" i="8" s="1"/>
  <c r="AQ193" i="8"/>
  <c r="AQ220" i="8" s="1"/>
  <c r="AQ227" i="8" s="1"/>
  <c r="AQ234" i="8" s="1"/>
  <c r="AA193" i="8"/>
  <c r="AA220" i="8" s="1"/>
  <c r="AA227" i="8" s="1"/>
  <c r="AA234" i="8" s="1"/>
  <c r="K193" i="8"/>
  <c r="K220" i="8" s="1"/>
  <c r="K227" i="8" s="1"/>
  <c r="K234" i="8" s="1"/>
  <c r="AL194" i="8"/>
  <c r="V194" i="8"/>
  <c r="F194" i="8"/>
  <c r="F221" i="8" s="1"/>
  <c r="F228" i="8" s="1"/>
  <c r="F235" i="8" s="1"/>
  <c r="S195" i="8"/>
  <c r="S222" i="8" s="1"/>
  <c r="S229" i="8" s="1"/>
  <c r="S236" i="8" s="1"/>
  <c r="AP196" i="8"/>
  <c r="AP223" i="8" s="1"/>
  <c r="AP230" i="8" s="1"/>
  <c r="AP237" i="8" s="1"/>
  <c r="N196" i="8"/>
  <c r="N223" i="8" s="1"/>
  <c r="N230" i="8" s="1"/>
  <c r="N237" i="8" s="1"/>
  <c r="AO205" i="8"/>
  <c r="I205" i="8"/>
  <c r="AG193" i="8"/>
  <c r="AG220" i="8" s="1"/>
  <c r="AG227" i="8" s="1"/>
  <c r="AG234" i="8" s="1"/>
  <c r="I193" i="8"/>
  <c r="I220" i="8" s="1"/>
  <c r="I227" i="8" s="1"/>
  <c r="I234" i="8" s="1"/>
  <c r="AF194" i="8"/>
  <c r="AC195" i="8"/>
  <c r="AC222" i="8" s="1"/>
  <c r="AC229" i="8" s="1"/>
  <c r="AC236" i="8" s="1"/>
  <c r="I195" i="8"/>
  <c r="I222" i="8" s="1"/>
  <c r="I229" i="8" s="1"/>
  <c r="I236" i="8" s="1"/>
  <c r="X196" i="8"/>
  <c r="X223" i="8" s="1"/>
  <c r="X230" i="8" s="1"/>
  <c r="X237" i="8" s="1"/>
  <c r="AQ205" i="8"/>
  <c r="W205" i="8"/>
  <c r="AN195" i="8"/>
  <c r="AN222" i="8" s="1"/>
  <c r="AN229" i="8" s="1"/>
  <c r="AN236" i="8" s="1"/>
  <c r="X195" i="8"/>
  <c r="X222" i="8" s="1"/>
  <c r="X229" i="8" s="1"/>
  <c r="X236" i="8" s="1"/>
  <c r="H195" i="8"/>
  <c r="AI196" i="8"/>
  <c r="AI223" i="8" s="1"/>
  <c r="AI230" i="8" s="1"/>
  <c r="AI237" i="8" s="1"/>
  <c r="S196" i="8"/>
  <c r="S223" i="8" s="1"/>
  <c r="S230" i="8" s="1"/>
  <c r="S237" i="8" s="1"/>
  <c r="AD205" i="8"/>
  <c r="N205" i="8"/>
  <c r="AP193" i="8"/>
  <c r="AP220" i="8" s="1"/>
  <c r="AP227" i="8" s="1"/>
  <c r="AP234" i="8" s="1"/>
  <c r="Z193" i="8"/>
  <c r="Z220" i="8" s="1"/>
  <c r="Z227" i="8" s="1"/>
  <c r="Z234" i="8" s="1"/>
  <c r="J193" i="8"/>
  <c r="J220" i="8" s="1"/>
  <c r="J227" i="8" s="1"/>
  <c r="J234" i="8" s="1"/>
  <c r="AK194" i="8"/>
  <c r="U194" i="8"/>
  <c r="AM195" i="8"/>
  <c r="AM222" i="8" s="1"/>
  <c r="AM229" i="8" s="1"/>
  <c r="AM236" i="8" s="1"/>
  <c r="M205" i="8"/>
  <c r="M193" i="8"/>
  <c r="M220" i="8" s="1"/>
  <c r="M227" i="8" s="1"/>
  <c r="M234" i="8" s="1"/>
  <c r="AB194" i="8"/>
  <c r="AP195" i="8"/>
  <c r="AP222" i="8" s="1"/>
  <c r="AP229" i="8" s="1"/>
  <c r="AP236" i="8" s="1"/>
  <c r="Z195" i="8"/>
  <c r="Z222" i="8" s="1"/>
  <c r="Z229" i="8" s="1"/>
  <c r="Z236" i="8" s="1"/>
  <c r="J195" i="8"/>
  <c r="J222" i="8" s="1"/>
  <c r="J229" i="8" s="1"/>
  <c r="J236" i="8" s="1"/>
  <c r="AK196" i="8"/>
  <c r="AK223" i="8" s="1"/>
  <c r="AK230" i="8" s="1"/>
  <c r="AK237" i="8" s="1"/>
  <c r="U196" i="8"/>
  <c r="U223" i="8" s="1"/>
  <c r="U230" i="8" s="1"/>
  <c r="U237" i="8" s="1"/>
  <c r="AF205" i="8"/>
  <c r="P205" i="8"/>
  <c r="AQ195" i="8"/>
  <c r="AQ222" i="8" s="1"/>
  <c r="AQ229" i="8" s="1"/>
  <c r="AQ236" i="8" s="1"/>
  <c r="O195" i="8"/>
  <c r="O222" i="8" s="1"/>
  <c r="O229" i="8" s="1"/>
  <c r="O236" i="8" s="1"/>
  <c r="AD196" i="8"/>
  <c r="AD223" i="8" s="1"/>
  <c r="AD230" i="8" s="1"/>
  <c r="AD237" i="8" s="1"/>
  <c r="E205" i="8"/>
  <c r="AG205" i="8"/>
  <c r="E193" i="8"/>
  <c r="E220" i="8" s="1"/>
  <c r="E227" i="8" s="1"/>
  <c r="E234" i="8" s="1"/>
  <c r="AC193" i="8"/>
  <c r="AC220" i="8" s="1"/>
  <c r="AC227" i="8" s="1"/>
  <c r="AC234" i="8" s="1"/>
  <c r="E194" i="8"/>
  <c r="E221" i="8" s="1"/>
  <c r="E228" i="8" s="1"/>
  <c r="E235" i="8" s="1"/>
  <c r="T194" i="8"/>
  <c r="E195" i="8"/>
  <c r="E222" i="8" s="1"/>
  <c r="E229" i="8" s="1"/>
  <c r="E236" i="8" s="1"/>
  <c r="U195" i="8"/>
  <c r="U222" i="8" s="1"/>
  <c r="U229" i="8" s="1"/>
  <c r="U236" i="8" s="1"/>
  <c r="AN196" i="8"/>
  <c r="AN223" i="8" s="1"/>
  <c r="AN230" i="8" s="1"/>
  <c r="AN237" i="8" s="1"/>
  <c r="T196" i="8"/>
  <c r="T223" i="8" s="1"/>
  <c r="T230" i="8" s="1"/>
  <c r="T237" i="8" s="1"/>
  <c r="AI205" i="8"/>
  <c r="O205" i="8"/>
  <c r="AJ195" i="8"/>
  <c r="AJ222" i="8" s="1"/>
  <c r="AJ229" i="8" s="1"/>
  <c r="AJ236" i="8" s="1"/>
  <c r="T195" i="8"/>
  <c r="T222" i="8" s="1"/>
  <c r="T229" i="8" s="1"/>
  <c r="T236" i="8" s="1"/>
  <c r="AE196" i="8"/>
  <c r="AE223" i="8" s="1"/>
  <c r="AE230" i="8" s="1"/>
  <c r="AE237" i="8" s="1"/>
  <c r="O196" i="8"/>
  <c r="O223" i="8" s="1"/>
  <c r="O230" i="8" s="1"/>
  <c r="O237" i="8" s="1"/>
  <c r="AP205" i="8"/>
  <c r="Z205" i="8"/>
  <c r="J205" i="8"/>
  <c r="AL193" i="8"/>
  <c r="AL220" i="8" s="1"/>
  <c r="AL227" i="8" s="1"/>
  <c r="AL234" i="8" s="1"/>
  <c r="V193" i="8"/>
  <c r="V220" i="8" s="1"/>
  <c r="V227" i="8" s="1"/>
  <c r="V234" i="8" s="1"/>
  <c r="F193" i="8"/>
  <c r="F220" i="8" s="1"/>
  <c r="F227" i="8" s="1"/>
  <c r="F234" i="8" s="1"/>
  <c r="AG194" i="8"/>
  <c r="Q194" i="8"/>
  <c r="AA195" i="8"/>
  <c r="AA222" i="8" s="1"/>
  <c r="AA229" i="8" s="1"/>
  <c r="AA236" i="8" s="1"/>
  <c r="AH196" i="8"/>
  <c r="AH223" i="8" s="1"/>
  <c r="AH230" i="8" s="1"/>
  <c r="AH237" i="8" s="1"/>
  <c r="P194" i="8"/>
  <c r="AL195" i="8"/>
  <c r="AL222" i="8" s="1"/>
  <c r="AL229" i="8" s="1"/>
  <c r="AL236" i="8" s="1"/>
  <c r="V195" i="8"/>
  <c r="V222" i="8" s="1"/>
  <c r="V229" i="8" s="1"/>
  <c r="V236" i="8" s="1"/>
  <c r="F195" i="8"/>
  <c r="F222" i="8" s="1"/>
  <c r="F229" i="8" s="1"/>
  <c r="F236" i="8" s="1"/>
  <c r="AG196" i="8"/>
  <c r="AG223" i="8" s="1"/>
  <c r="AG230" i="8" s="1"/>
  <c r="AG237" i="8" s="1"/>
  <c r="Q196" i="8"/>
  <c r="Q223" i="8" s="1"/>
  <c r="Q230" i="8" s="1"/>
  <c r="Q237" i="8" s="1"/>
  <c r="AB205" i="8"/>
  <c r="L205" i="8"/>
  <c r="AN193" i="8"/>
  <c r="AN220" i="8" s="1"/>
  <c r="AN227" i="8" s="1"/>
  <c r="AN234" i="8" s="1"/>
  <c r="X193" i="8"/>
  <c r="X220" i="8" s="1"/>
  <c r="X227" i="8" s="1"/>
  <c r="X234" i="8" s="1"/>
  <c r="H193" i="8"/>
  <c r="H220" i="8" s="1"/>
  <c r="H227" i="8" s="1"/>
  <c r="H234" i="8" s="1"/>
  <c r="AI194" i="8"/>
  <c r="S194" i="8"/>
  <c r="AL196" i="8"/>
  <c r="AL223" i="8" s="1"/>
  <c r="AL230" i="8" s="1"/>
  <c r="AL237" i="8" s="1"/>
  <c r="AM205" i="8"/>
  <c r="AI193" i="8"/>
  <c r="AI220" i="8" s="1"/>
  <c r="AI227" i="8" s="1"/>
  <c r="AI234" i="8" s="1"/>
  <c r="S193" i="8"/>
  <c r="S220" i="8" s="1"/>
  <c r="S227" i="8" s="1"/>
  <c r="S234" i="8" s="1"/>
  <c r="AD194" i="8"/>
  <c r="N194" i="8"/>
  <c r="G194" i="8"/>
  <c r="G221" i="8" s="1"/>
  <c r="G228" i="8" s="1"/>
  <c r="G235" i="8" s="1"/>
  <c r="E196" i="8"/>
  <c r="E223" i="8" s="1"/>
  <c r="E230" i="8" s="1"/>
  <c r="E237" i="8" s="1"/>
  <c r="AM193" i="8"/>
  <c r="AM220" i="8" s="1"/>
  <c r="AM227" i="8" s="1"/>
  <c r="AM234" i="8" s="1"/>
  <c r="W193" i="8"/>
  <c r="W220" i="8" s="1"/>
  <c r="W227" i="8" s="1"/>
  <c r="W234" i="8" s="1"/>
  <c r="AH194" i="8"/>
  <c r="AB193" i="8"/>
  <c r="AB220" i="8" s="1"/>
  <c r="AB227" i="8" s="1"/>
  <c r="AB234" i="8" s="1"/>
  <c r="AM194" i="8"/>
  <c r="G193" i="8"/>
  <c r="G220" i="8" s="1"/>
  <c r="G227" i="8" s="1"/>
  <c r="G234" i="8" s="1"/>
  <c r="R194" i="8"/>
  <c r="L193" i="8"/>
  <c r="L220" i="8" s="1"/>
  <c r="L227" i="8" s="1"/>
  <c r="L234" i="8" s="1"/>
  <c r="W194" i="8"/>
  <c r="U205" i="8"/>
  <c r="AJ115" i="10"/>
  <c r="AJ142" i="10" s="1"/>
  <c r="AJ156" i="10" s="1"/>
  <c r="AM114" i="10"/>
  <c r="AM141" i="10" s="1"/>
  <c r="AM155" i="10" s="1"/>
  <c r="AP114" i="10"/>
  <c r="AP141" i="10" s="1"/>
  <c r="AP155" i="10" s="1"/>
  <c r="AG115" i="10"/>
  <c r="AG142" i="10" s="1"/>
  <c r="AG156" i="10" s="1"/>
  <c r="AK115" i="10"/>
  <c r="AK142" i="10" s="1"/>
  <c r="AK156" i="10" s="1"/>
  <c r="AH114" i="10"/>
  <c r="AH141" i="10" s="1"/>
  <c r="AH155" i="10" s="1"/>
  <c r="AM115" i="10"/>
  <c r="AM142" i="10" s="1"/>
  <c r="AM156" i="10" s="1"/>
  <c r="AI114" i="10"/>
  <c r="AI141" i="10" s="1"/>
  <c r="AI155" i="10" s="1"/>
  <c r="AB115" i="10"/>
  <c r="AB142" i="10" s="1"/>
  <c r="AB156" i="10" s="1"/>
  <c r="AK114" i="10"/>
  <c r="AK141" i="10" s="1"/>
  <c r="AK155" i="10" s="1"/>
  <c r="AI115" i="10"/>
  <c r="AI142" i="10" s="1"/>
  <c r="AI156" i="10" s="1"/>
  <c r="AL114" i="10"/>
  <c r="AL141" i="10" s="1"/>
  <c r="AL155" i="10" s="1"/>
  <c r="AF115" i="10"/>
  <c r="AF142" i="10" s="1"/>
  <c r="AF156" i="10" s="1"/>
  <c r="AO114" i="10"/>
  <c r="AO141" i="10" s="1"/>
  <c r="AO155" i="10" s="1"/>
  <c r="AD115" i="10"/>
  <c r="AD142" i="10" s="1"/>
  <c r="AD156" i="10" s="1"/>
  <c r="AQ114" i="10"/>
  <c r="AQ141" i="10" s="1"/>
  <c r="AQ155" i="10" s="1"/>
  <c r="AH115" i="10"/>
  <c r="AH142" i="10" s="1"/>
  <c r="AH156" i="10" s="1"/>
  <c r="AF114" i="10"/>
  <c r="AF141" i="10" s="1"/>
  <c r="AF155" i="10" s="1"/>
  <c r="AG114" i="10"/>
  <c r="AG141" i="10" s="1"/>
  <c r="AG155" i="10" s="1"/>
  <c r="AE114" i="10"/>
  <c r="AE141" i="10" s="1"/>
  <c r="AE155" i="10" s="1"/>
  <c r="AE115" i="10"/>
  <c r="AE142" i="10" s="1"/>
  <c r="AE156" i="10" s="1"/>
  <c r="AN115" i="10"/>
  <c r="AN142" i="10" s="1"/>
  <c r="AN156" i="10" s="1"/>
  <c r="AO115" i="10"/>
  <c r="AO142" i="10" s="1"/>
  <c r="AO156" i="10" s="1"/>
  <c r="AD114" i="10"/>
  <c r="AD141" i="10" s="1"/>
  <c r="AD155" i="10" s="1"/>
  <c r="AC115" i="10"/>
  <c r="AC142" i="10" s="1"/>
  <c r="AC156" i="10" s="1"/>
  <c r="AQ115" i="10"/>
  <c r="AQ142" i="10" s="1"/>
  <c r="AQ156" i="10" s="1"/>
  <c r="AJ114" i="10"/>
  <c r="AJ141" i="10" s="1"/>
  <c r="AJ155" i="10" s="1"/>
  <c r="AP115" i="10"/>
  <c r="AP142" i="10" s="1"/>
  <c r="AP156" i="10" s="1"/>
  <c r="AL115" i="10"/>
  <c r="AL142" i="10" s="1"/>
  <c r="AL156" i="10" s="1"/>
  <c r="AC114" i="10"/>
  <c r="AC141" i="10" s="1"/>
  <c r="AC155" i="10" s="1"/>
  <c r="AN114" i="10"/>
  <c r="AN141" i="10" s="1"/>
  <c r="AN155" i="10" s="1"/>
  <c r="AG113" i="10"/>
  <c r="AC113" i="10"/>
  <c r="AP124" i="10"/>
  <c r="AK112" i="10"/>
  <c r="AK139" i="10" s="1"/>
  <c r="AK153" i="10" s="1"/>
  <c r="AM113" i="10"/>
  <c r="AD113" i="10"/>
  <c r="AG124" i="10"/>
  <c r="AE112" i="10"/>
  <c r="AE139" i="10" s="1"/>
  <c r="AE153" i="10" s="1"/>
  <c r="AQ124" i="10"/>
  <c r="AQ112" i="10"/>
  <c r="AQ139" i="10" s="1"/>
  <c r="AQ153" i="10" s="1"/>
  <c r="AM124" i="10"/>
  <c r="AC112" i="10"/>
  <c r="AC139" i="10" s="1"/>
  <c r="AC153" i="10" s="1"/>
  <c r="AL124" i="10"/>
  <c r="AO112" i="10"/>
  <c r="AO139" i="10" s="1"/>
  <c r="AO153" i="10" s="1"/>
  <c r="AI113" i="10"/>
  <c r="AF112" i="10"/>
  <c r="AF139" i="10" s="1"/>
  <c r="AF153" i="10" s="1"/>
  <c r="AI112" i="10"/>
  <c r="AI139" i="10" s="1"/>
  <c r="AI153" i="10" s="1"/>
  <c r="AD112" i="10"/>
  <c r="AD139" i="10" s="1"/>
  <c r="AD153" i="10" s="1"/>
  <c r="AE124" i="10"/>
  <c r="AK113" i="10"/>
  <c r="AC124" i="10"/>
  <c r="AH124" i="10"/>
  <c r="AJ112" i="10"/>
  <c r="AJ139" i="10" s="1"/>
  <c r="AJ153" i="10" s="1"/>
  <c r="AF113" i="10"/>
  <c r="AP113" i="10"/>
  <c r="AH112" i="10"/>
  <c r="AH139" i="10" s="1"/>
  <c r="AH153" i="10" s="1"/>
  <c r="AH113" i="10"/>
  <c r="AQ113" i="10"/>
  <c r="AM112" i="10"/>
  <c r="AM139" i="10" s="1"/>
  <c r="AM153" i="10" s="1"/>
  <c r="AI124" i="10"/>
  <c r="AJ124" i="10"/>
  <c r="AO124" i="10"/>
  <c r="AJ113" i="10"/>
  <c r="AO113" i="10"/>
  <c r="AE113" i="10"/>
  <c r="AN112" i="10"/>
  <c r="AN139" i="10" s="1"/>
  <c r="AN153" i="10" s="1"/>
  <c r="AP112" i="10"/>
  <c r="AP139" i="10" s="1"/>
  <c r="AP153" i="10" s="1"/>
  <c r="AD124" i="10"/>
  <c r="AL113" i="10"/>
  <c r="AK124" i="10"/>
  <c r="O113" i="10"/>
  <c r="AN124" i="10"/>
  <c r="Q113" i="10"/>
  <c r="AL112" i="10"/>
  <c r="AL139" i="10" s="1"/>
  <c r="AL153" i="10" s="1"/>
  <c r="AN113" i="10"/>
  <c r="AG112" i="10"/>
  <c r="AG139" i="10" s="1"/>
  <c r="AG153" i="10" s="1"/>
  <c r="AF124" i="10"/>
  <c r="H222" i="8" l="1"/>
  <c r="H229" i="8" s="1"/>
  <c r="H236" i="8" s="1"/>
  <c r="AR114" i="10"/>
  <c r="AR141" i="10" s="1"/>
  <c r="AR155" i="10" s="1"/>
  <c r="AR124" i="10"/>
  <c r="AR195" i="8"/>
  <c r="AR222" i="8" s="1"/>
  <c r="AR229" i="8" s="1"/>
  <c r="AR236" i="8" s="1"/>
  <c r="E153" i="10"/>
  <c r="F156" i="10"/>
  <c r="AR112" i="10"/>
  <c r="AR139" i="10" s="1"/>
  <c r="AR153" i="10" s="1"/>
  <c r="AR115" i="10"/>
  <c r="AR142" i="10" s="1"/>
  <c r="AR156" i="10" s="1"/>
  <c r="G154" i="10"/>
  <c r="G153" i="10"/>
  <c r="F155" i="10"/>
  <c r="H156" i="10"/>
  <c r="AR193" i="8"/>
  <c r="AR220" i="8" s="1"/>
  <c r="AR227" i="8" s="1"/>
  <c r="AR234" i="8" s="1"/>
  <c r="AR196" i="8"/>
  <c r="AR223" i="8" s="1"/>
  <c r="AR230" i="8" s="1"/>
  <c r="AR237" i="8" s="1"/>
  <c r="AR194" i="8"/>
  <c r="G155" i="10"/>
  <c r="H155" i="10"/>
  <c r="AR205" i="8"/>
  <c r="F154" i="10"/>
  <c r="H153" i="10"/>
  <c r="E156" i="10"/>
  <c r="E155" i="10"/>
  <c r="G156" i="10"/>
  <c r="AR113" i="10"/>
  <c r="F153" i="10"/>
  <c r="E154" i="10"/>
  <c r="AX196" i="8" l="1"/>
  <c r="AX223" i="8" s="1"/>
  <c r="AX230" i="8" s="1"/>
  <c r="AX237" i="8" s="1"/>
  <c r="AV195" i="8"/>
  <c r="AV222" i="8" s="1"/>
  <c r="AV229" i="8" s="1"/>
  <c r="AV236" i="8" s="1"/>
  <c r="BG196" i="8"/>
  <c r="BG223" i="8" s="1"/>
  <c r="BG230" i="8" s="1"/>
  <c r="BG237" i="8" s="1"/>
  <c r="AX195" i="8"/>
  <c r="AX222" i="8" s="1"/>
  <c r="AX229" i="8" s="1"/>
  <c r="AX236" i="8" s="1"/>
  <c r="BI196" i="8"/>
  <c r="BI223" i="8" s="1"/>
  <c r="BI230" i="8" s="1"/>
  <c r="BI237" i="8" s="1"/>
  <c r="AS193" i="8"/>
  <c r="AS220" i="8" s="1"/>
  <c r="AS227" i="8" s="1"/>
  <c r="AS234" i="8" s="1"/>
  <c r="AY195" i="8"/>
  <c r="AY222" i="8" s="1"/>
  <c r="AY229" i="8" s="1"/>
  <c r="AY236" i="8" s="1"/>
  <c r="BK205" i="8"/>
  <c r="AT193" i="8"/>
  <c r="AT220" i="8" s="1"/>
  <c r="AT227" i="8" s="1"/>
  <c r="AT234" i="8" s="1"/>
  <c r="BE194" i="8"/>
  <c r="BG195" i="8"/>
  <c r="BG222" i="8" s="1"/>
  <c r="BG229" i="8" s="1"/>
  <c r="BG236" i="8" s="1"/>
  <c r="AT195" i="8"/>
  <c r="AT222" i="8" s="1"/>
  <c r="AT229" i="8" s="1"/>
  <c r="AT236" i="8" s="1"/>
  <c r="BE196" i="8"/>
  <c r="BE223" i="8" s="1"/>
  <c r="BE230" i="8" s="1"/>
  <c r="BE237" i="8" s="1"/>
  <c r="AU195" i="8"/>
  <c r="AU222" i="8" s="1"/>
  <c r="AU229" i="8" s="1"/>
  <c r="AU236" i="8" s="1"/>
  <c r="BE193" i="8"/>
  <c r="BE220" i="8" s="1"/>
  <c r="BE227" i="8" s="1"/>
  <c r="BE234" i="8" s="1"/>
  <c r="BG205" i="8"/>
  <c r="BA194" i="8"/>
  <c r="BJ196" i="8"/>
  <c r="BJ223" i="8" s="1"/>
  <c r="BJ230" i="8" s="1"/>
  <c r="BJ237" i="8" s="1"/>
  <c r="AV205" i="8"/>
  <c r="BH193" i="8"/>
  <c r="BH220" i="8" s="1"/>
  <c r="BH227" i="8" s="1"/>
  <c r="BH234" i="8" s="1"/>
  <c r="BB196" i="8"/>
  <c r="BB223" i="8" s="1"/>
  <c r="BB230" i="8" s="1"/>
  <c r="BB237" i="8" s="1"/>
  <c r="AS195" i="8"/>
  <c r="AS222" i="8" s="1"/>
  <c r="AS229" i="8" s="1"/>
  <c r="AS236" i="8" s="1"/>
  <c r="AU196" i="8"/>
  <c r="AU223" i="8" s="1"/>
  <c r="AU230" i="8" s="1"/>
  <c r="AU237" i="8" s="1"/>
  <c r="BF205" i="8"/>
  <c r="BB195" i="8"/>
  <c r="BB222" i="8" s="1"/>
  <c r="BB229" i="8" s="1"/>
  <c r="BB236" i="8" s="1"/>
  <c r="BH196" i="8"/>
  <c r="BH223" i="8" s="1"/>
  <c r="BH230" i="8" s="1"/>
  <c r="BH237" i="8" s="1"/>
  <c r="AT194" i="8"/>
  <c r="AX194" i="8"/>
  <c r="AV114" i="10"/>
  <c r="AV141" i="10" s="1"/>
  <c r="AV155" i="10" s="1"/>
  <c r="BG115" i="10"/>
  <c r="BG142" i="10" s="1"/>
  <c r="BG156" i="10" s="1"/>
  <c r="BJ115" i="10"/>
  <c r="BJ142" i="10" s="1"/>
  <c r="BJ156" i="10" s="1"/>
  <c r="BB115" i="10"/>
  <c r="BB142" i="10" s="1"/>
  <c r="BB156" i="10" s="1"/>
  <c r="AY114" i="10"/>
  <c r="AY141" i="10" s="1"/>
  <c r="AY155" i="10" s="1"/>
  <c r="AZ115" i="10"/>
  <c r="AZ142" i="10" s="1"/>
  <c r="AZ156" i="10" s="1"/>
  <c r="AU115" i="10"/>
  <c r="AU142" i="10" s="1"/>
  <c r="AU156" i="10" s="1"/>
  <c r="BC115" i="10"/>
  <c r="BC142" i="10" s="1"/>
  <c r="BC156" i="10" s="1"/>
  <c r="AT115" i="10"/>
  <c r="AT142" i="10" s="1"/>
  <c r="AT156" i="10" s="1"/>
  <c r="BD114" i="10"/>
  <c r="BD141" i="10" s="1"/>
  <c r="BD155" i="10" s="1"/>
  <c r="AW115" i="10"/>
  <c r="AW142" i="10" s="1"/>
  <c r="AW156" i="10" s="1"/>
  <c r="AX112" i="10"/>
  <c r="AX139" i="10" s="1"/>
  <c r="AX153" i="10" s="1"/>
  <c r="BA124" i="10"/>
  <c r="AT113" i="10"/>
  <c r="BG112" i="10"/>
  <c r="BG139" i="10" s="1"/>
  <c r="BG153" i="10" s="1"/>
  <c r="BH113" i="10"/>
  <c r="AW193" i="8"/>
  <c r="AW220" i="8" s="1"/>
  <c r="AW227" i="8" s="1"/>
  <c r="AW234" i="8" s="1"/>
  <c r="BI194" i="8"/>
  <c r="BD194" i="8"/>
  <c r="BK193" i="8"/>
  <c r="BK220" i="8" s="1"/>
  <c r="BK227" i="8" s="1"/>
  <c r="BK234" i="8" s="1"/>
  <c r="AV193" i="8"/>
  <c r="AV220" i="8" s="1"/>
  <c r="AV227" i="8" s="1"/>
  <c r="AV234" i="8" s="1"/>
  <c r="BA193" i="8"/>
  <c r="BA220" i="8" s="1"/>
  <c r="BA227" i="8" s="1"/>
  <c r="BA234" i="8" s="1"/>
  <c r="BD193" i="8"/>
  <c r="BD220" i="8" s="1"/>
  <c r="BD227" i="8" s="1"/>
  <c r="BD234" i="8" s="1"/>
  <c r="BC193" i="8"/>
  <c r="BC220" i="8" s="1"/>
  <c r="BC227" i="8" s="1"/>
  <c r="BC234" i="8" s="1"/>
  <c r="BC114" i="10"/>
  <c r="BC141" i="10" s="1"/>
  <c r="BC155" i="10" s="1"/>
  <c r="BJ112" i="10"/>
  <c r="BJ139" i="10" s="1"/>
  <c r="BJ153" i="10" s="1"/>
  <c r="BI112" i="10"/>
  <c r="BI139" i="10" s="1"/>
  <c r="BI153" i="10" s="1"/>
  <c r="AV113" i="10"/>
  <c r="BK195" i="8"/>
  <c r="BK222" i="8" s="1"/>
  <c r="BK229" i="8" s="1"/>
  <c r="BK236" i="8" s="1"/>
  <c r="BB205" i="8"/>
  <c r="BI193" i="8"/>
  <c r="BI220" i="8" s="1"/>
  <c r="BI227" i="8" s="1"/>
  <c r="BI234" i="8" s="1"/>
  <c r="AS196" i="8"/>
  <c r="AS223" i="8" s="1"/>
  <c r="AS230" i="8" s="1"/>
  <c r="AS237" i="8" s="1"/>
  <c r="BD205" i="8"/>
  <c r="BI195" i="8"/>
  <c r="BI222" i="8" s="1"/>
  <c r="BI229" i="8" s="1"/>
  <c r="BI236" i="8" s="1"/>
  <c r="AV196" i="8"/>
  <c r="AV223" i="8" s="1"/>
  <c r="AV230" i="8" s="1"/>
  <c r="AV237" i="8" s="1"/>
  <c r="AU205" i="8"/>
  <c r="BH195" i="8"/>
  <c r="BH222" i="8" s="1"/>
  <c r="BH229" i="8" s="1"/>
  <c r="BH236" i="8" s="1"/>
  <c r="AZ205" i="8"/>
  <c r="BA195" i="8"/>
  <c r="BA222" i="8" s="1"/>
  <c r="BA229" i="8" s="1"/>
  <c r="BA236" i="8" s="1"/>
  <c r="BD195" i="8"/>
  <c r="BD222" i="8" s="1"/>
  <c r="BD229" i="8" s="1"/>
  <c r="BD236" i="8" s="1"/>
  <c r="AZ194" i="8"/>
  <c r="BB193" i="8"/>
  <c r="BB220" i="8" s="1"/>
  <c r="BB227" i="8" s="1"/>
  <c r="BB234" i="8" s="1"/>
  <c r="AW196" i="8"/>
  <c r="AW223" i="8" s="1"/>
  <c r="AW230" i="8" s="1"/>
  <c r="AW237" i="8" s="1"/>
  <c r="BH205" i="8"/>
  <c r="AV194" i="8"/>
  <c r="BF196" i="8"/>
  <c r="BF223" i="8" s="1"/>
  <c r="BF230" i="8" s="1"/>
  <c r="BF237" i="8" s="1"/>
  <c r="BE195" i="8"/>
  <c r="BE222" i="8" s="1"/>
  <c r="BE229" i="8" s="1"/>
  <c r="BE236" i="8" s="1"/>
  <c r="BH115" i="10"/>
  <c r="BH142" i="10" s="1"/>
  <c r="BH156" i="10" s="1"/>
  <c r="BD115" i="10"/>
  <c r="BD142" i="10" s="1"/>
  <c r="BD156" i="10" s="1"/>
  <c r="AZ114" i="10"/>
  <c r="AZ141" i="10" s="1"/>
  <c r="AZ155" i="10" s="1"/>
  <c r="BE114" i="10"/>
  <c r="BE141" i="10" s="1"/>
  <c r="BE155" i="10" s="1"/>
  <c r="BB114" i="10"/>
  <c r="BB141" i="10" s="1"/>
  <c r="BB155" i="10" s="1"/>
  <c r="BK114" i="10"/>
  <c r="BK141" i="10" s="1"/>
  <c r="BK155" i="10" s="1"/>
  <c r="BA114" i="10"/>
  <c r="BA141" i="10" s="1"/>
  <c r="BA155" i="10" s="1"/>
  <c r="AY115" i="10"/>
  <c r="AY142" i="10" s="1"/>
  <c r="AY156" i="10" s="1"/>
  <c r="AU114" i="10"/>
  <c r="AU141" i="10" s="1"/>
  <c r="AU155" i="10" s="1"/>
  <c r="AS114" i="10"/>
  <c r="AS141" i="10" s="1"/>
  <c r="AS155" i="10" s="1"/>
  <c r="BG114" i="10"/>
  <c r="BG141" i="10" s="1"/>
  <c r="BG155" i="10" s="1"/>
  <c r="AX115" i="10"/>
  <c r="AX142" i="10" s="1"/>
  <c r="AX156" i="10" s="1"/>
  <c r="AV115" i="10"/>
  <c r="AV142" i="10" s="1"/>
  <c r="AV156" i="10" s="1"/>
  <c r="AT112" i="10"/>
  <c r="AT139" i="10" s="1"/>
  <c r="AT153" i="10" s="1"/>
  <c r="BC113" i="10"/>
  <c r="BA112" i="10"/>
  <c r="BA139" i="10" s="1"/>
  <c r="BA153" i="10" s="1"/>
  <c r="BJ124" i="10"/>
  <c r="BD124" i="10"/>
  <c r="BB113" i="10"/>
  <c r="AZ124" i="10"/>
  <c r="BI113" i="10"/>
  <c r="BJ113" i="10"/>
  <c r="AS112" i="10"/>
  <c r="AS139" i="10" s="1"/>
  <c r="AS153" i="10" s="1"/>
  <c r="AU124" i="10"/>
  <c r="AY124" i="10"/>
  <c r="BA113" i="10"/>
  <c r="BC112" i="10"/>
  <c r="BC139" i="10" s="1"/>
  <c r="BC153" i="10" s="1"/>
  <c r="BC124" i="10"/>
  <c r="BE112" i="10"/>
  <c r="BE139" i="10" s="1"/>
  <c r="BE153" i="10" s="1"/>
  <c r="AZ112" i="10"/>
  <c r="AZ139" i="10" s="1"/>
  <c r="AZ153" i="10" s="1"/>
  <c r="BF112" i="10"/>
  <c r="BF139" i="10" s="1"/>
  <c r="BF153" i="10" s="1"/>
  <c r="AT124" i="10"/>
  <c r="AS205" i="8"/>
  <c r="BC196" i="8"/>
  <c r="BC223" i="8" s="1"/>
  <c r="BC230" i="8" s="1"/>
  <c r="BC237" i="8" s="1"/>
  <c r="AY196" i="8"/>
  <c r="AY223" i="8" s="1"/>
  <c r="AY230" i="8" s="1"/>
  <c r="AY237" i="8" s="1"/>
  <c r="BH114" i="10"/>
  <c r="BH141" i="10" s="1"/>
  <c r="BH155" i="10" s="1"/>
  <c r="BG113" i="10"/>
  <c r="AS113" i="10"/>
  <c r="BD112" i="10"/>
  <c r="BD139" i="10" s="1"/>
  <c r="BD153" i="10" s="1"/>
  <c r="AV124" i="10"/>
  <c r="AU112" i="10"/>
  <c r="AU139" i="10" s="1"/>
  <c r="AU153" i="10" s="1"/>
  <c r="BH112" i="10"/>
  <c r="BH139" i="10" s="1"/>
  <c r="BH153" i="10" s="1"/>
  <c r="AW205" i="8"/>
  <c r="AZ196" i="8"/>
  <c r="AZ223" i="8" s="1"/>
  <c r="AZ230" i="8" s="1"/>
  <c r="AZ237" i="8" s="1"/>
  <c r="AY205" i="8"/>
  <c r="AS194" i="8"/>
  <c r="AU194" i="8"/>
  <c r="AU193" i="8"/>
  <c r="AU220" i="8" s="1"/>
  <c r="AU227" i="8" s="1"/>
  <c r="AU234" i="8" s="1"/>
  <c r="BF194" i="8"/>
  <c r="AT196" i="8"/>
  <c r="AT223" i="8" s="1"/>
  <c r="AT230" i="8" s="1"/>
  <c r="AT237" i="8" s="1"/>
  <c r="AX205" i="8"/>
  <c r="BJ193" i="8"/>
  <c r="BJ220" i="8" s="1"/>
  <c r="BJ227" i="8" s="1"/>
  <c r="BJ234" i="8" s="1"/>
  <c r="BJ195" i="8"/>
  <c r="BJ222" i="8" s="1"/>
  <c r="BJ229" i="8" s="1"/>
  <c r="BJ236" i="8" s="1"/>
  <c r="BA205" i="8"/>
  <c r="BB194" i="8"/>
  <c r="BH194" i="8"/>
  <c r="AT205" i="8"/>
  <c r="BF193" i="8"/>
  <c r="BF220" i="8" s="1"/>
  <c r="BF227" i="8" s="1"/>
  <c r="BF234" i="8" s="1"/>
  <c r="BA196" i="8"/>
  <c r="BA223" i="8" s="1"/>
  <c r="BA230" i="8" s="1"/>
  <c r="BA237" i="8" s="1"/>
  <c r="BI205" i="8"/>
  <c r="BD196" i="8"/>
  <c r="BD223" i="8" s="1"/>
  <c r="BD230" i="8" s="1"/>
  <c r="BD237" i="8" s="1"/>
  <c r="BC205" i="8"/>
  <c r="AZ195" i="8"/>
  <c r="AZ222" i="8" s="1"/>
  <c r="AZ229" i="8" s="1"/>
  <c r="AZ236" i="8" s="1"/>
  <c r="BK196" i="8"/>
  <c r="BK223" i="8" s="1"/>
  <c r="BK230" i="8" s="1"/>
  <c r="BK237" i="8" s="1"/>
  <c r="BE205" i="8"/>
  <c r="AY194" i="8"/>
  <c r="AW195" i="8"/>
  <c r="AW222" i="8" s="1"/>
  <c r="AW229" i="8" s="1"/>
  <c r="AW236" i="8" s="1"/>
  <c r="AY193" i="8"/>
  <c r="AY220" i="8" s="1"/>
  <c r="AY227" i="8" s="1"/>
  <c r="AY234" i="8" s="1"/>
  <c r="BJ194" i="8"/>
  <c r="BE115" i="10"/>
  <c r="BE142" i="10" s="1"/>
  <c r="BE156" i="10" s="1"/>
  <c r="BI114" i="10"/>
  <c r="BI141" i="10" s="1"/>
  <c r="BI155" i="10" s="1"/>
  <c r="BJ114" i="10"/>
  <c r="BJ141" i="10" s="1"/>
  <c r="BJ155" i="10" s="1"/>
  <c r="BK115" i="10"/>
  <c r="BK142" i="10" s="1"/>
  <c r="BK156" i="10" s="1"/>
  <c r="BF115" i="10"/>
  <c r="BF142" i="10" s="1"/>
  <c r="BF156" i="10" s="1"/>
  <c r="AX114" i="10"/>
  <c r="AX141" i="10" s="1"/>
  <c r="AX155" i="10" s="1"/>
  <c r="AT114" i="10"/>
  <c r="AT141" i="10" s="1"/>
  <c r="AT155" i="10" s="1"/>
  <c r="AW114" i="10"/>
  <c r="AW141" i="10" s="1"/>
  <c r="AW155" i="10" s="1"/>
  <c r="BF114" i="10"/>
  <c r="BF141" i="10" s="1"/>
  <c r="BF155" i="10" s="1"/>
  <c r="AY113" i="10"/>
  <c r="BB112" i="10"/>
  <c r="BB139" i="10" s="1"/>
  <c r="BB153" i="10" s="1"/>
  <c r="AZ113" i="10"/>
  <c r="BH124" i="10"/>
  <c r="BE113" i="10"/>
  <c r="AW112" i="10"/>
  <c r="AW139" i="10" s="1"/>
  <c r="AW153" i="10" s="1"/>
  <c r="AY112" i="10"/>
  <c r="AY139" i="10" s="1"/>
  <c r="AY153" i="10" s="1"/>
  <c r="AX113" i="10"/>
  <c r="BB124" i="10"/>
  <c r="AW113" i="10"/>
  <c r="BK113" i="10"/>
  <c r="AS124" i="10"/>
  <c r="AW124" i="10"/>
  <c r="BK112" i="10"/>
  <c r="BK139" i="10" s="1"/>
  <c r="BK153" i="10" s="1"/>
  <c r="BF113" i="10"/>
  <c r="AV112" i="10"/>
  <c r="AV139" i="10" s="1"/>
  <c r="AV153" i="10" s="1"/>
  <c r="BD113" i="10"/>
  <c r="BG124" i="10"/>
  <c r="AX193" i="8"/>
  <c r="AX220" i="8" s="1"/>
  <c r="AX227" i="8" s="1"/>
  <c r="AX234" i="8" s="1"/>
  <c r="AZ193" i="8"/>
  <c r="AZ220" i="8" s="1"/>
  <c r="AZ227" i="8" s="1"/>
  <c r="AZ234" i="8" s="1"/>
  <c r="BK194" i="8"/>
  <c r="BG194" i="8"/>
  <c r="BG193" i="8"/>
  <c r="BG220" i="8" s="1"/>
  <c r="BG227" i="8" s="1"/>
  <c r="BG234" i="8" s="1"/>
  <c r="BJ205" i="8"/>
  <c r="BF195" i="8"/>
  <c r="BF222" i="8" s="1"/>
  <c r="BF229" i="8" s="1"/>
  <c r="BF236" i="8" s="1"/>
  <c r="AW194" i="8"/>
  <c r="BC195" i="8"/>
  <c r="BC222" i="8" s="1"/>
  <c r="BC229" i="8" s="1"/>
  <c r="BC236" i="8" s="1"/>
  <c r="BC194" i="8"/>
  <c r="BA115" i="10"/>
  <c r="BA142" i="10" s="1"/>
  <c r="BA156" i="10" s="1"/>
  <c r="BI115" i="10"/>
  <c r="BI142" i="10" s="1"/>
  <c r="BI156" i="10" s="1"/>
  <c r="AS115" i="10"/>
  <c r="AS142" i="10" s="1"/>
  <c r="AS156" i="10" s="1"/>
  <c r="BK124" i="10"/>
  <c r="BE124" i="10"/>
  <c r="AX124" i="10"/>
  <c r="BI124" i="10"/>
  <c r="BF124" i="10"/>
  <c r="AU113" i="10"/>
  <c r="BL194" i="8" l="1"/>
  <c r="BL195" i="8"/>
  <c r="BL222" i="8" s="1"/>
  <c r="BL229" i="8" s="1"/>
  <c r="BL236" i="8" s="1"/>
  <c r="BL193" i="8"/>
  <c r="BL220" i="8" s="1"/>
  <c r="BL227" i="8" s="1"/>
  <c r="BL234" i="8" s="1"/>
  <c r="BL196" i="8"/>
  <c r="BL223" i="8" s="1"/>
  <c r="BL230" i="8" s="1"/>
  <c r="BL237" i="8" s="1"/>
  <c r="BL124" i="10"/>
  <c r="BL112" i="10"/>
  <c r="BL139" i="10" s="1"/>
  <c r="BL153" i="10" s="1"/>
  <c r="BL114" i="10"/>
  <c r="BL141" i="10" s="1"/>
  <c r="BL155" i="10" s="1"/>
  <c r="BL113" i="10"/>
  <c r="BL115" i="10"/>
  <c r="BL142" i="10" s="1"/>
  <c r="BL156" i="10" s="1"/>
  <c r="BL205" i="8"/>
  <c r="BQ193" i="8" l="1"/>
  <c r="BQ220" i="8" s="1"/>
  <c r="BQ227" i="8" s="1"/>
  <c r="BQ234" i="8" s="1"/>
  <c r="BR193" i="8"/>
  <c r="BR220" i="8" s="1"/>
  <c r="BR227" i="8" s="1"/>
  <c r="BR234" i="8" s="1"/>
  <c r="BR114" i="10"/>
  <c r="BR141" i="10" s="1"/>
  <c r="BR155" i="10" s="1"/>
  <c r="BM113" i="10"/>
  <c r="BR124" i="10"/>
  <c r="BO112" i="10"/>
  <c r="BO139" i="10" s="1"/>
  <c r="BO153" i="10" s="1"/>
  <c r="BU193" i="8"/>
  <c r="BU220" i="8" s="1"/>
  <c r="BU227" i="8" s="1"/>
  <c r="BU234" i="8" s="1"/>
  <c r="BM205" i="8"/>
  <c r="BT194" i="8"/>
  <c r="BP115" i="10"/>
  <c r="BP142" i="10" s="1"/>
  <c r="BP156" i="10" s="1"/>
  <c r="BP113" i="10"/>
  <c r="BT124" i="10"/>
  <c r="BS195" i="8"/>
  <c r="BS222" i="8" s="1"/>
  <c r="BS229" i="8" s="1"/>
  <c r="BS236" i="8" s="1"/>
  <c r="BS193" i="8"/>
  <c r="BS220" i="8" s="1"/>
  <c r="BS227" i="8" s="1"/>
  <c r="BS234" i="8" s="1"/>
  <c r="BQ114" i="10"/>
  <c r="BQ141" i="10" s="1"/>
  <c r="BQ155" i="10" s="1"/>
  <c r="BR205" i="8"/>
  <c r="BU114" i="10"/>
  <c r="BU141" i="10" s="1"/>
  <c r="BU155" i="10" s="1"/>
  <c r="BQ112" i="10"/>
  <c r="BQ139" i="10" s="1"/>
  <c r="BQ153" i="10" s="1"/>
  <c r="BR113" i="10"/>
  <c r="BQ113" i="10"/>
  <c r="BU112" i="10"/>
  <c r="BU139" i="10" s="1"/>
  <c r="BU153" i="10" s="1"/>
  <c r="BO194" i="8"/>
  <c r="BO124" i="10"/>
  <c r="BN193" i="8"/>
  <c r="BN220" i="8" s="1"/>
  <c r="BN227" i="8" s="1"/>
  <c r="BN234" i="8" s="1"/>
  <c r="BS196" i="8"/>
  <c r="BS223" i="8" s="1"/>
  <c r="BS230" i="8" s="1"/>
  <c r="BS237" i="8" s="1"/>
  <c r="BM194" i="8"/>
  <c r="BT193" i="8"/>
  <c r="BT220" i="8" s="1"/>
  <c r="BT227" i="8" s="1"/>
  <c r="BT234" i="8" s="1"/>
  <c r="BU115" i="10"/>
  <c r="BU142" i="10" s="1"/>
  <c r="BU156" i="10" s="1"/>
  <c r="BT112" i="10"/>
  <c r="BT139" i="10" s="1"/>
  <c r="BT153" i="10" s="1"/>
  <c r="BQ196" i="8"/>
  <c r="BQ223" i="8" s="1"/>
  <c r="BQ230" i="8" s="1"/>
  <c r="BQ237" i="8" s="1"/>
  <c r="BQ194" i="8"/>
  <c r="BS194" i="8"/>
  <c r="BS115" i="10"/>
  <c r="BS142" i="10" s="1"/>
  <c r="BS156" i="10" s="1"/>
  <c r="BM115" i="10"/>
  <c r="BM142" i="10" s="1"/>
  <c r="BM156" i="10" s="1"/>
  <c r="BU124" i="10"/>
  <c r="BS205" i="8"/>
  <c r="BN205" i="8"/>
  <c r="BN196" i="8"/>
  <c r="BN223" i="8" s="1"/>
  <c r="BN230" i="8" s="1"/>
  <c r="BN237" i="8" s="1"/>
  <c r="BP114" i="10"/>
  <c r="BP141" i="10" s="1"/>
  <c r="BP155" i="10" s="1"/>
  <c r="BN115" i="10"/>
  <c r="BN142" i="10" s="1"/>
  <c r="BN156" i="10" s="1"/>
  <c r="BP124" i="10"/>
  <c r="BT195" i="8"/>
  <c r="BT222" i="8" s="1"/>
  <c r="BT229" i="8" s="1"/>
  <c r="BT236" i="8" s="1"/>
  <c r="BM196" i="8"/>
  <c r="BM223" i="8" s="1"/>
  <c r="BM230" i="8" s="1"/>
  <c r="BM237" i="8" s="1"/>
  <c r="BO114" i="10"/>
  <c r="BO141" i="10" s="1"/>
  <c r="BO155" i="10" s="1"/>
  <c r="BM114" i="10"/>
  <c r="BM141" i="10" s="1"/>
  <c r="BM155" i="10" s="1"/>
  <c r="BO113" i="10"/>
  <c r="BT196" i="8"/>
  <c r="BT223" i="8" s="1"/>
  <c r="BT230" i="8" s="1"/>
  <c r="BT237" i="8" s="1"/>
  <c r="BP193" i="8"/>
  <c r="BP220" i="8" s="1"/>
  <c r="BP227" i="8" s="1"/>
  <c r="BP234" i="8" s="1"/>
  <c r="BR196" i="8"/>
  <c r="BR223" i="8" s="1"/>
  <c r="BR230" i="8" s="1"/>
  <c r="BR237" i="8" s="1"/>
  <c r="BO196" i="8"/>
  <c r="BO223" i="8" s="1"/>
  <c r="BO230" i="8" s="1"/>
  <c r="BO237" i="8" s="1"/>
  <c r="BO195" i="8"/>
  <c r="BO222" i="8" s="1"/>
  <c r="BO229" i="8" s="1"/>
  <c r="BO236" i="8" s="1"/>
  <c r="BP194" i="8"/>
  <c r="BN112" i="10"/>
  <c r="BN139" i="10" s="1"/>
  <c r="BN153" i="10" s="1"/>
  <c r="BS113" i="10"/>
  <c r="BM124" i="10"/>
  <c r="BQ195" i="8"/>
  <c r="BQ222" i="8" s="1"/>
  <c r="BQ229" i="8" s="1"/>
  <c r="BQ236" i="8" s="1"/>
  <c r="BU194" i="8"/>
  <c r="BT114" i="10"/>
  <c r="BT141" i="10" s="1"/>
  <c r="BT155" i="10" s="1"/>
  <c r="BT115" i="10"/>
  <c r="BT142" i="10" s="1"/>
  <c r="BT156" i="10" s="1"/>
  <c r="BP112" i="10"/>
  <c r="BP139" i="10" s="1"/>
  <c r="BP153" i="10" s="1"/>
  <c r="BM195" i="8"/>
  <c r="BM222" i="8" s="1"/>
  <c r="BM229" i="8" s="1"/>
  <c r="BM236" i="8" s="1"/>
  <c r="BP195" i="8"/>
  <c r="BP222" i="8" s="1"/>
  <c r="BP229" i="8" s="1"/>
  <c r="BP236" i="8" s="1"/>
  <c r="BO193" i="8"/>
  <c r="BO220" i="8" s="1"/>
  <c r="BO227" i="8" s="1"/>
  <c r="BO234" i="8" s="1"/>
  <c r="BO115" i="10"/>
  <c r="BO142" i="10" s="1"/>
  <c r="BO156" i="10" s="1"/>
  <c r="BT113" i="10"/>
  <c r="BN114" i="10"/>
  <c r="BN141" i="10" s="1"/>
  <c r="BN155" i="10" s="1"/>
  <c r="BS124" i="10"/>
  <c r="BR112" i="10"/>
  <c r="BR139" i="10" s="1"/>
  <c r="BR153" i="10" s="1"/>
  <c r="BT205" i="8"/>
  <c r="BP196" i="8"/>
  <c r="BP223" i="8" s="1"/>
  <c r="BP230" i="8" s="1"/>
  <c r="BP237" i="8" s="1"/>
  <c r="BP205" i="8"/>
  <c r="BM193" i="8"/>
  <c r="BM220" i="8" s="1"/>
  <c r="BM227" i="8" s="1"/>
  <c r="BM234" i="8" s="1"/>
  <c r="BO205" i="8"/>
  <c r="BS112" i="10"/>
  <c r="BS139" i="10" s="1"/>
  <c r="BS153" i="10" s="1"/>
  <c r="BM112" i="10"/>
  <c r="BM139" i="10" s="1"/>
  <c r="BM153" i="10" s="1"/>
  <c r="BQ124" i="10"/>
  <c r="BQ205" i="8"/>
  <c r="BU205" i="8"/>
  <c r="BQ115" i="10"/>
  <c r="BQ142" i="10" s="1"/>
  <c r="BQ156" i="10" s="1"/>
  <c r="BR115" i="10"/>
  <c r="BR142" i="10" s="1"/>
  <c r="BR156" i="10" s="1"/>
  <c r="BN124" i="10"/>
  <c r="BU195" i="8"/>
  <c r="BU222" i="8" s="1"/>
  <c r="BU229" i="8" s="1"/>
  <c r="BU236" i="8" s="1"/>
  <c r="BN195" i="8"/>
  <c r="BN222" i="8" s="1"/>
  <c r="BN229" i="8" s="1"/>
  <c r="BN236" i="8" s="1"/>
  <c r="BU196" i="8"/>
  <c r="BU223" i="8" s="1"/>
  <c r="BU230" i="8" s="1"/>
  <c r="BU237" i="8" s="1"/>
  <c r="BR195" i="8"/>
  <c r="BR222" i="8" s="1"/>
  <c r="BR229" i="8" s="1"/>
  <c r="BR236" i="8" s="1"/>
  <c r="BN194" i="8"/>
  <c r="BN113" i="10"/>
  <c r="BR194" i="8"/>
  <c r="BS114" i="10"/>
  <c r="BS141" i="10" s="1"/>
  <c r="BS155" i="10" s="1"/>
  <c r="BU113" i="10"/>
  <c r="BV114" i="10"/>
  <c r="BV141" i="10" s="1"/>
  <c r="BV155" i="10" s="1"/>
  <c r="BV194" i="8" l="1"/>
  <c r="BV112" i="10"/>
  <c r="BV139" i="10" s="1"/>
  <c r="BV153" i="10" s="1"/>
  <c r="BV115" i="10"/>
  <c r="BV142" i="10" s="1"/>
  <c r="BV156" i="10" s="1"/>
  <c r="BV205" i="8"/>
  <c r="BV193" i="8"/>
  <c r="BV220" i="8" s="1"/>
  <c r="BV227" i="8" s="1"/>
  <c r="BV234" i="8" s="1"/>
  <c r="BV196" i="8"/>
  <c r="BV223" i="8" s="1"/>
  <c r="BV230" i="8" s="1"/>
  <c r="BV237" i="8" s="1"/>
  <c r="BV124" i="10"/>
  <c r="BV113" i="10"/>
  <c r="BV195" i="8"/>
  <c r="BV222" i="8" s="1"/>
  <c r="BV229" i="8" s="1"/>
  <c r="BV236" i="8" s="1"/>
  <c r="BW112" i="10" l="1"/>
  <c r="BW139" i="10" s="1"/>
  <c r="BW153" i="10" s="1"/>
  <c r="BY112" i="10"/>
  <c r="BY139" i="10" s="1"/>
  <c r="BY153" i="10" s="1"/>
  <c r="BX195" i="8"/>
  <c r="BX222" i="8" s="1"/>
  <c r="BX229" i="8" s="1"/>
  <c r="BX236" i="8" s="1"/>
  <c r="BW193" i="8"/>
  <c r="BW220" i="8" s="1"/>
  <c r="BW227" i="8" s="1"/>
  <c r="BW234" i="8" s="1"/>
  <c r="BZ193" i="8"/>
  <c r="BZ220" i="8" s="1"/>
  <c r="BZ227" i="8" s="1"/>
  <c r="BZ234" i="8" s="1"/>
  <c r="BZ112" i="10"/>
  <c r="BZ139" i="10" s="1"/>
  <c r="BZ153" i="10" s="1"/>
  <c r="BY205" i="8"/>
  <c r="BW115" i="10"/>
  <c r="BW142" i="10" s="1"/>
  <c r="BW156" i="10" s="1"/>
  <c r="BZ124" i="10"/>
  <c r="BY196" i="8"/>
  <c r="BY223" i="8" s="1"/>
  <c r="BY230" i="8" s="1"/>
  <c r="BY237" i="8" s="1"/>
  <c r="BZ196" i="8"/>
  <c r="BZ223" i="8" s="1"/>
  <c r="BZ230" i="8" s="1"/>
  <c r="BZ237" i="8" s="1"/>
  <c r="BX115" i="10"/>
  <c r="BX142" i="10" s="1"/>
  <c r="BX156" i="10" s="1"/>
  <c r="BW195" i="8"/>
  <c r="BW222" i="8" s="1"/>
  <c r="BW229" i="8" s="1"/>
  <c r="BW236" i="8" s="1"/>
  <c r="BX193" i="8"/>
  <c r="BX220" i="8" s="1"/>
  <c r="BX227" i="8" s="1"/>
  <c r="BX234" i="8" s="1"/>
  <c r="BW205" i="8"/>
  <c r="BW113" i="10"/>
  <c r="BY194" i="8"/>
  <c r="BY195" i="8"/>
  <c r="BY222" i="8" s="1"/>
  <c r="BY229" i="8" s="1"/>
  <c r="BY236" i="8" s="1"/>
  <c r="BW196" i="8"/>
  <c r="BW223" i="8" s="1"/>
  <c r="BW230" i="8" s="1"/>
  <c r="BW237" i="8" s="1"/>
  <c r="BX124" i="10"/>
  <c r="BY113" i="10"/>
  <c r="BW124" i="10"/>
  <c r="BY193" i="8"/>
  <c r="BY220" i="8" s="1"/>
  <c r="BY227" i="8" s="1"/>
  <c r="BY234" i="8" s="1"/>
  <c r="BX205" i="8"/>
  <c r="BY124" i="10"/>
  <c r="BZ205" i="8"/>
  <c r="BY115" i="10"/>
  <c r="BY142" i="10" s="1"/>
  <c r="BY156" i="10" s="1"/>
  <c r="BZ114" i="10"/>
  <c r="BZ141" i="10" s="1"/>
  <c r="BZ155" i="10" s="1"/>
  <c r="BW194" i="8"/>
  <c r="BZ115" i="10"/>
  <c r="BZ142" i="10" s="1"/>
  <c r="BZ156" i="10" s="1"/>
  <c r="BX196" i="8"/>
  <c r="BX223" i="8" s="1"/>
  <c r="BX230" i="8" s="1"/>
  <c r="BX237" i="8" s="1"/>
  <c r="BX194" i="8"/>
  <c r="BX112" i="10"/>
  <c r="BX139" i="10" s="1"/>
  <c r="BX153" i="10" s="1"/>
  <c r="BZ113" i="10"/>
  <c r="BZ195" i="8"/>
  <c r="BZ222" i="8" s="1"/>
  <c r="BZ229" i="8" s="1"/>
  <c r="BZ236" i="8" s="1"/>
  <c r="BX113" i="10"/>
  <c r="BX114" i="10"/>
  <c r="BX141" i="10" s="1"/>
  <c r="BX155" i="10" s="1"/>
  <c r="BW114" i="10"/>
  <c r="BW141" i="10" s="1"/>
  <c r="BW155" i="10" s="1"/>
  <c r="BY114" i="10"/>
  <c r="BY141" i="10" s="1"/>
  <c r="BY155" i="10" s="1"/>
  <c r="BZ194" i="8"/>
  <c r="D23" i="25"/>
  <c r="CA114" i="10" l="1"/>
  <c r="CA141" i="10" s="1"/>
  <c r="CA155" i="10" s="1"/>
  <c r="CA115" i="10"/>
  <c r="CA142" i="10" s="1"/>
  <c r="CA156" i="10" s="1"/>
  <c r="CB115" i="10" l="1"/>
  <c r="CB142" i="10" s="1"/>
  <c r="CB156" i="10" s="1"/>
  <c r="CB114" i="10"/>
  <c r="CB141" i="10" s="1"/>
  <c r="CB155" i="10" s="1"/>
  <c r="CC115" i="10"/>
  <c r="CC142" i="10" s="1"/>
  <c r="CC156" i="10" s="1"/>
  <c r="CC114" i="10"/>
  <c r="CC141" i="10" s="1"/>
  <c r="CC155" i="10" s="1"/>
  <c r="Z125" i="10" l="1"/>
  <c r="Z140" i="10" s="1"/>
  <c r="Z154" i="10" s="1"/>
  <c r="K125" i="10"/>
  <c r="K140" i="10" s="1"/>
  <c r="K154" i="10" s="1"/>
  <c r="U125" i="10"/>
  <c r="U140" i="10" s="1"/>
  <c r="U154" i="10" s="1"/>
  <c r="R125" i="10"/>
  <c r="R140" i="10" s="1"/>
  <c r="R154" i="10" s="1"/>
  <c r="BO206" i="8"/>
  <c r="BO221" i="8" s="1"/>
  <c r="BO228" i="8" s="1"/>
  <c r="BO235" i="8" s="1"/>
  <c r="AS206" i="8"/>
  <c r="AS221" i="8" s="1"/>
  <c r="AS228" i="8" s="1"/>
  <c r="AS235" i="8" s="1"/>
  <c r="Q125" i="10"/>
  <c r="Q140" i="10" s="1"/>
  <c r="Q154" i="10" s="1"/>
  <c r="Z206" i="8"/>
  <c r="Z221" i="8" s="1"/>
  <c r="Z228" i="8" s="1"/>
  <c r="Z235" i="8" s="1"/>
  <c r="S125" i="10"/>
  <c r="S140" i="10" s="1"/>
  <c r="S154" i="10" s="1"/>
  <c r="X125" i="10"/>
  <c r="X140" i="10" s="1"/>
  <c r="X154" i="10" s="1"/>
  <c r="O125" i="10"/>
  <c r="O140" i="10" s="1"/>
  <c r="O154" i="10" s="1"/>
  <c r="L125" i="10"/>
  <c r="L140" i="10" s="1"/>
  <c r="L154" i="10" s="1"/>
  <c r="P206" i="8"/>
  <c r="P221" i="8" s="1"/>
  <c r="P228" i="8" s="1"/>
  <c r="P235" i="8" s="1"/>
  <c r="BD206" i="8"/>
  <c r="BD221" i="8" s="1"/>
  <c r="BD228" i="8" s="1"/>
  <c r="BD235" i="8" s="1"/>
  <c r="K206" i="8"/>
  <c r="K221" i="8" s="1"/>
  <c r="K228" i="8" s="1"/>
  <c r="K235" i="8" s="1"/>
  <c r="BW206" i="8"/>
  <c r="BW221" i="8" s="1"/>
  <c r="BW228" i="8" s="1"/>
  <c r="BW235" i="8" s="1"/>
  <c r="AK206" i="8"/>
  <c r="AK221" i="8" s="1"/>
  <c r="AK228" i="8" s="1"/>
  <c r="AK235" i="8" s="1"/>
  <c r="W125" i="10"/>
  <c r="W140" i="10" s="1"/>
  <c r="W154" i="10" s="1"/>
  <c r="BE206" i="8"/>
  <c r="BE221" i="8" s="1"/>
  <c r="BE228" i="8" s="1"/>
  <c r="BE235" i="8" s="1"/>
  <c r="AE206" i="8"/>
  <c r="AE221" i="8" s="1"/>
  <c r="AE228" i="8" s="1"/>
  <c r="AE235" i="8" s="1"/>
  <c r="BY206" i="8"/>
  <c r="BY221" i="8" s="1"/>
  <c r="BY228" i="8" s="1"/>
  <c r="BY235" i="8" s="1"/>
  <c r="AD206" i="8"/>
  <c r="AD221" i="8" s="1"/>
  <c r="AD228" i="8" s="1"/>
  <c r="AD235" i="8" s="1"/>
  <c r="BL206" i="8"/>
  <c r="BL221" i="8" s="1"/>
  <c r="BL228" i="8" s="1"/>
  <c r="BL235" i="8" s="1"/>
  <c r="BT206" i="8"/>
  <c r="BT221" i="8" s="1"/>
  <c r="BT228" i="8" s="1"/>
  <c r="BT235" i="8" s="1"/>
  <c r="H125" i="10"/>
  <c r="H140" i="10" s="1"/>
  <c r="Y206" i="8"/>
  <c r="Y221" i="8" s="1"/>
  <c r="Y228" i="8" s="1"/>
  <c r="Y235" i="8" s="1"/>
  <c r="AZ206" i="8"/>
  <c r="AZ221" i="8" s="1"/>
  <c r="AZ228" i="8" s="1"/>
  <c r="AZ235" i="8" s="1"/>
  <c r="BN206" i="8"/>
  <c r="BN221" i="8" s="1"/>
  <c r="BN228" i="8" s="1"/>
  <c r="BN235" i="8" s="1"/>
  <c r="AR206" i="8"/>
  <c r="AR221" i="8" s="1"/>
  <c r="AR228" i="8" s="1"/>
  <c r="AR235" i="8" s="1"/>
  <c r="BZ206" i="8"/>
  <c r="BZ221" i="8" s="1"/>
  <c r="BZ228" i="8" s="1"/>
  <c r="BZ235" i="8" s="1"/>
  <c r="AB206" i="8"/>
  <c r="AB221" i="8" s="1"/>
  <c r="AB228" i="8" s="1"/>
  <c r="AB235" i="8" s="1"/>
  <c r="AV206" i="8"/>
  <c r="AV221" i="8" s="1"/>
  <c r="AV228" i="8" s="1"/>
  <c r="AV235" i="8" s="1"/>
  <c r="I206" i="8"/>
  <c r="I221" i="8" s="1"/>
  <c r="I228" i="8" s="1"/>
  <c r="I235" i="8" s="1"/>
  <c r="T206" i="8"/>
  <c r="T221" i="8" s="1"/>
  <c r="T228" i="8" s="1"/>
  <c r="T235" i="8" s="1"/>
  <c r="BI206" i="8"/>
  <c r="BI221" i="8" s="1"/>
  <c r="BI228" i="8" s="1"/>
  <c r="BI235" i="8" s="1"/>
  <c r="AX206" i="8"/>
  <c r="AX221" i="8" s="1"/>
  <c r="AX228" i="8" s="1"/>
  <c r="AX235" i="8" s="1"/>
  <c r="N206" i="8"/>
  <c r="N221" i="8" s="1"/>
  <c r="N228" i="8" s="1"/>
  <c r="N235" i="8" s="1"/>
  <c r="BQ206" i="8"/>
  <c r="BQ221" i="8" s="1"/>
  <c r="BQ228" i="8" s="1"/>
  <c r="BQ235" i="8" s="1"/>
  <c r="BR206" i="8"/>
  <c r="BR221" i="8" s="1"/>
  <c r="BR228" i="8" s="1"/>
  <c r="BR235" i="8" s="1"/>
  <c r="AI206" i="8"/>
  <c r="AI221" i="8" s="1"/>
  <c r="AI228" i="8" s="1"/>
  <c r="AI235" i="8" s="1"/>
  <c r="BP206" i="8"/>
  <c r="BP221" i="8" s="1"/>
  <c r="BP228" i="8" s="1"/>
  <c r="BP235" i="8" s="1"/>
  <c r="BS206" i="8"/>
  <c r="BS221" i="8" s="1"/>
  <c r="BS228" i="8" s="1"/>
  <c r="BS235" i="8" s="1"/>
  <c r="AP206" i="8"/>
  <c r="AP221" i="8" s="1"/>
  <c r="AP228" i="8" s="1"/>
  <c r="AP235" i="8" s="1"/>
  <c r="S206" i="8"/>
  <c r="S221" i="8" s="1"/>
  <c r="S228" i="8" s="1"/>
  <c r="S235" i="8" s="1"/>
  <c r="M125" i="10"/>
  <c r="M140" i="10" s="1"/>
  <c r="M154" i="10" s="1"/>
  <c r="AW206" i="8"/>
  <c r="AW221" i="8" s="1"/>
  <c r="AW228" i="8" s="1"/>
  <c r="AW235" i="8" s="1"/>
  <c r="CD206" i="8"/>
  <c r="AM206" i="8"/>
  <c r="AM221" i="8" s="1"/>
  <c r="AM228" i="8" s="1"/>
  <c r="AM235" i="8" s="1"/>
  <c r="AQ206" i="8"/>
  <c r="AQ221" i="8" s="1"/>
  <c r="AQ228" i="8" s="1"/>
  <c r="AQ235" i="8" s="1"/>
  <c r="BG206" i="8"/>
  <c r="BG221" i="8" s="1"/>
  <c r="BG228" i="8" s="1"/>
  <c r="BG235" i="8" s="1"/>
  <c r="AF206" i="8"/>
  <c r="AF221" i="8" s="1"/>
  <c r="AF228" i="8" s="1"/>
  <c r="AF235" i="8" s="1"/>
  <c r="X206" i="8"/>
  <c r="X221" i="8" s="1"/>
  <c r="X228" i="8" s="1"/>
  <c r="X235" i="8" s="1"/>
  <c r="BB206" i="8"/>
  <c r="BB221" i="8" s="1"/>
  <c r="BB228" i="8" s="1"/>
  <c r="BB235" i="8" s="1"/>
  <c r="BM206" i="8"/>
  <c r="BM221" i="8" s="1"/>
  <c r="BM228" i="8" s="1"/>
  <c r="BM235" i="8" s="1"/>
  <c r="U206" i="8"/>
  <c r="U221" i="8" s="1"/>
  <c r="U228" i="8" s="1"/>
  <c r="U235" i="8" s="1"/>
  <c r="AA125" i="10"/>
  <c r="AA140" i="10" s="1"/>
  <c r="AA154" i="10" s="1"/>
  <c r="H206" i="8"/>
  <c r="H221" i="8" s="1"/>
  <c r="H228" i="8" s="1"/>
  <c r="H235" i="8" s="1"/>
  <c r="H242" i="8" s="1"/>
  <c r="AL206" i="8"/>
  <c r="AL221" i="8" s="1"/>
  <c r="AL228" i="8" s="1"/>
  <c r="AL235" i="8" s="1"/>
  <c r="BH206" i="8"/>
  <c r="BH221" i="8" s="1"/>
  <c r="BH228" i="8" s="1"/>
  <c r="BH235" i="8" s="1"/>
  <c r="BJ206" i="8"/>
  <c r="BJ221" i="8" s="1"/>
  <c r="BJ228" i="8" s="1"/>
  <c r="BJ235" i="8" s="1"/>
  <c r="AY206" i="8"/>
  <c r="AY221" i="8" s="1"/>
  <c r="AY228" i="8" s="1"/>
  <c r="AY235" i="8" s="1"/>
  <c r="I125" i="10"/>
  <c r="I140" i="10" s="1"/>
  <c r="I154" i="10" s="1"/>
  <c r="BV206" i="8"/>
  <c r="BV221" i="8" s="1"/>
  <c r="BV228" i="8" s="1"/>
  <c r="BV235" i="8" s="1"/>
  <c r="AN206" i="8"/>
  <c r="AN221" i="8" s="1"/>
  <c r="AN228" i="8" s="1"/>
  <c r="AN235" i="8" s="1"/>
  <c r="CB206" i="8"/>
  <c r="AH206" i="8"/>
  <c r="AH221" i="8" s="1"/>
  <c r="AH228" i="8" s="1"/>
  <c r="AH235" i="8" s="1"/>
  <c r="T125" i="10"/>
  <c r="T140" i="10" s="1"/>
  <c r="T154" i="10" s="1"/>
  <c r="M206" i="8"/>
  <c r="M221" i="8" s="1"/>
  <c r="M228" i="8" s="1"/>
  <c r="M235" i="8" s="1"/>
  <c r="BK206" i="8"/>
  <c r="BK221" i="8" s="1"/>
  <c r="BK228" i="8" s="1"/>
  <c r="BK235" i="8" s="1"/>
  <c r="O206" i="8"/>
  <c r="O221" i="8" s="1"/>
  <c r="O228" i="8" s="1"/>
  <c r="O235" i="8" s="1"/>
  <c r="N125" i="10"/>
  <c r="N140" i="10" s="1"/>
  <c r="N154" i="10" s="1"/>
  <c r="J206" i="8"/>
  <c r="J221" i="8" s="1"/>
  <c r="J228" i="8" s="1"/>
  <c r="J235" i="8" s="1"/>
  <c r="AJ206" i="8"/>
  <c r="AJ221" i="8" s="1"/>
  <c r="AJ228" i="8" s="1"/>
  <c r="AJ235" i="8" s="1"/>
  <c r="Y125" i="10"/>
  <c r="Y140" i="10" s="1"/>
  <c r="Y154" i="10" s="1"/>
  <c r="P125" i="10"/>
  <c r="P140" i="10" s="1"/>
  <c r="P154" i="10" s="1"/>
  <c r="J125" i="10"/>
  <c r="J140" i="10" s="1"/>
  <c r="J154" i="10" s="1"/>
  <c r="BF206" i="8"/>
  <c r="BF221" i="8" s="1"/>
  <c r="BF228" i="8" s="1"/>
  <c r="BF235" i="8" s="1"/>
  <c r="BA206" i="8"/>
  <c r="BA221" i="8" s="1"/>
  <c r="BA228" i="8" s="1"/>
  <c r="BA235" i="8" s="1"/>
  <c r="BC206" i="8"/>
  <c r="BC221" i="8" s="1"/>
  <c r="BC228" i="8" s="1"/>
  <c r="BC235" i="8" s="1"/>
  <c r="AO206" i="8"/>
  <c r="AO221" i="8" s="1"/>
  <c r="AO228" i="8" s="1"/>
  <c r="AO235" i="8" s="1"/>
  <c r="CA206" i="8"/>
  <c r="L206" i="8"/>
  <c r="L221" i="8" s="1"/>
  <c r="L228" i="8" s="1"/>
  <c r="L235" i="8" s="1"/>
  <c r="Q206" i="8"/>
  <c r="Q221" i="8" s="1"/>
  <c r="Q228" i="8" s="1"/>
  <c r="Q235" i="8" s="1"/>
  <c r="W206" i="8"/>
  <c r="W221" i="8" s="1"/>
  <c r="W228" i="8" s="1"/>
  <c r="W235" i="8" s="1"/>
  <c r="R206" i="8"/>
  <c r="R221" i="8" s="1"/>
  <c r="R228" i="8" s="1"/>
  <c r="R235" i="8" s="1"/>
  <c r="AC206" i="8"/>
  <c r="AC221" i="8" s="1"/>
  <c r="AC228" i="8" s="1"/>
  <c r="AC235" i="8" s="1"/>
  <c r="AU206" i="8"/>
  <c r="AU221" i="8" s="1"/>
  <c r="AU228" i="8" s="1"/>
  <c r="AU235" i="8" s="1"/>
  <c r="CC206" i="8"/>
  <c r="BU206" i="8"/>
  <c r="BU221" i="8" s="1"/>
  <c r="BU228" i="8" s="1"/>
  <c r="BU235" i="8" s="1"/>
  <c r="V206" i="8"/>
  <c r="V221" i="8" s="1"/>
  <c r="V228" i="8" s="1"/>
  <c r="V235" i="8" s="1"/>
  <c r="BX206" i="8"/>
  <c r="BX221" i="8" s="1"/>
  <c r="BX228" i="8" s="1"/>
  <c r="BX235" i="8" s="1"/>
  <c r="AR125" i="10"/>
  <c r="AR140" i="10" s="1"/>
  <c r="AR154" i="10" s="1"/>
  <c r="AG206" i="8"/>
  <c r="AG221" i="8" s="1"/>
  <c r="AG228" i="8" s="1"/>
  <c r="AG235" i="8" s="1"/>
  <c r="V125" i="10"/>
  <c r="V140" i="10" s="1"/>
  <c r="V154" i="10" s="1"/>
  <c r="AT206" i="8"/>
  <c r="AT221" i="8" s="1"/>
  <c r="AT228" i="8" s="1"/>
  <c r="AT235" i="8" s="1"/>
  <c r="CE206" i="8"/>
  <c r="AX125" i="10"/>
  <c r="AX140" i="10" s="1"/>
  <c r="AX154" i="10" s="1"/>
  <c r="AA206" i="8"/>
  <c r="AA221" i="8" s="1"/>
  <c r="AA228" i="8" s="1"/>
  <c r="AA235" i="8" s="1"/>
  <c r="AC125" i="10"/>
  <c r="AC140" i="10" s="1"/>
  <c r="AC154" i="10" s="1"/>
  <c r="BW125" i="10"/>
  <c r="BW140" i="10" s="1"/>
  <c r="BW154" i="10" s="1"/>
  <c r="BJ125" i="10"/>
  <c r="BJ140" i="10" s="1"/>
  <c r="BJ154" i="10" s="1"/>
  <c r="AH125" i="10"/>
  <c r="AH140" i="10" s="1"/>
  <c r="AH154" i="10" s="1"/>
  <c r="BE125" i="10"/>
  <c r="BE140" i="10" s="1"/>
  <c r="BE154" i="10" s="1"/>
  <c r="AE125" i="10"/>
  <c r="AE140" i="10" s="1"/>
  <c r="AE154" i="10" s="1"/>
  <c r="CE125" i="10"/>
  <c r="BX125" i="10"/>
  <c r="BX140" i="10" s="1"/>
  <c r="BX154" i="10" s="1"/>
  <c r="BK125" i="10"/>
  <c r="BK140" i="10" s="1"/>
  <c r="BK154" i="10" s="1"/>
  <c r="BA125" i="10"/>
  <c r="BA140" i="10" s="1"/>
  <c r="BA154" i="10" s="1"/>
  <c r="BF125" i="10"/>
  <c r="BF140" i="10" s="1"/>
  <c r="BF154" i="10" s="1"/>
  <c r="BM125" i="10"/>
  <c r="BM140" i="10" s="1"/>
  <c r="BM154" i="10" s="1"/>
  <c r="AZ125" i="10"/>
  <c r="AZ140" i="10" s="1"/>
  <c r="AZ154" i="10" s="1"/>
  <c r="BU125" i="10"/>
  <c r="BU140" i="10" s="1"/>
  <c r="BU154" i="10" s="1"/>
  <c r="AF125" i="10"/>
  <c r="AF140" i="10" s="1"/>
  <c r="AF154" i="10" s="1"/>
  <c r="AD125" i="10"/>
  <c r="AD140" i="10" s="1"/>
  <c r="AD154" i="10" s="1"/>
  <c r="AL125" i="10"/>
  <c r="AL140" i="10" s="1"/>
  <c r="AL154" i="10" s="1"/>
  <c r="BH125" i="10"/>
  <c r="BH140" i="10" s="1"/>
  <c r="BH154" i="10" s="1"/>
  <c r="AU125" i="10"/>
  <c r="AU140" i="10" s="1"/>
  <c r="AU154" i="10" s="1"/>
  <c r="BD125" i="10"/>
  <c r="BD140" i="10" s="1"/>
  <c r="BD154" i="10" s="1"/>
  <c r="AT125" i="10"/>
  <c r="AT140" i="10" s="1"/>
  <c r="AT154" i="10" s="1"/>
  <c r="AY125" i="10"/>
  <c r="AY140" i="10" s="1"/>
  <c r="AY154" i="10" s="1"/>
  <c r="CA125" i="10"/>
  <c r="AG125" i="10"/>
  <c r="AG140" i="10" s="1"/>
  <c r="AG154" i="10" s="1"/>
  <c r="AQ125" i="10"/>
  <c r="AQ140" i="10" s="1"/>
  <c r="AQ154" i="10" s="1"/>
  <c r="BC125" i="10"/>
  <c r="BC140" i="10" s="1"/>
  <c r="BC154" i="10" s="1"/>
  <c r="BT125" i="10"/>
  <c r="BT140" i="10" s="1"/>
  <c r="BT154" i="10" s="1"/>
  <c r="BZ125" i="10"/>
  <c r="BZ140" i="10" s="1"/>
  <c r="BZ154" i="10" s="1"/>
  <c r="BN125" i="10"/>
  <c r="BN140" i="10" s="1"/>
  <c r="BN154" i="10" s="1"/>
  <c r="BG125" i="10"/>
  <c r="BG140" i="10" s="1"/>
  <c r="BG154" i="10" s="1"/>
  <c r="BR125" i="10"/>
  <c r="BR140" i="10" s="1"/>
  <c r="BR154" i="10" s="1"/>
  <c r="CC125" i="10"/>
  <c r="BL125" i="10"/>
  <c r="BL140" i="10" s="1"/>
  <c r="BL154" i="10" s="1"/>
  <c r="AW125" i="10"/>
  <c r="AW140" i="10" s="1"/>
  <c r="AW154" i="10" s="1"/>
  <c r="CF206" i="8"/>
  <c r="AK125" i="10"/>
  <c r="AK140" i="10" s="1"/>
  <c r="AK154" i="10" s="1"/>
  <c r="AB125" i="10"/>
  <c r="AB140" i="10" s="1"/>
  <c r="AB154" i="10" s="1"/>
  <c r="BQ125" i="10"/>
  <c r="BQ140" i="10" s="1"/>
  <c r="BQ154" i="10" s="1"/>
  <c r="AP125" i="10"/>
  <c r="AP140" i="10" s="1"/>
  <c r="AP154" i="10" s="1"/>
  <c r="AS125" i="10"/>
  <c r="AS140" i="10" s="1"/>
  <c r="AS154" i="10" s="1"/>
  <c r="CF125" i="10"/>
  <c r="AO125" i="10"/>
  <c r="AO140" i="10" s="1"/>
  <c r="AO154" i="10" s="1"/>
  <c r="AM125" i="10"/>
  <c r="AM140" i="10" s="1"/>
  <c r="AM154" i="10" s="1"/>
  <c r="AJ125" i="10"/>
  <c r="AJ140" i="10" s="1"/>
  <c r="AJ154" i="10" s="1"/>
  <c r="CB125" i="10"/>
  <c r="BY125" i="10"/>
  <c r="BY140" i="10" s="1"/>
  <c r="BY154" i="10" s="1"/>
  <c r="BB125" i="10"/>
  <c r="BB140" i="10" s="1"/>
  <c r="BB154" i="10" s="1"/>
  <c r="AI125" i="10"/>
  <c r="AI140" i="10" s="1"/>
  <c r="AI154" i="10" s="1"/>
  <c r="BS125" i="10"/>
  <c r="BS140" i="10" s="1"/>
  <c r="BS154" i="10" s="1"/>
  <c r="BP125" i="10"/>
  <c r="BP140" i="10" s="1"/>
  <c r="BP154" i="10" s="1"/>
  <c r="BV125" i="10"/>
  <c r="BV140" i="10" s="1"/>
  <c r="BV154" i="10" s="1"/>
  <c r="BI125" i="10"/>
  <c r="BI140" i="10" s="1"/>
  <c r="BI154" i="10" s="1"/>
  <c r="AV125" i="10"/>
  <c r="AV140" i="10" s="1"/>
  <c r="AV154" i="10" s="1"/>
  <c r="AN125" i="10"/>
  <c r="AN140" i="10" s="1"/>
  <c r="AN154" i="10" s="1"/>
  <c r="CD125" i="10"/>
  <c r="BO125" i="10"/>
  <c r="BO140" i="10" s="1"/>
  <c r="BO154" i="10" s="1"/>
  <c r="CC196" i="8"/>
  <c r="CC223" i="8" s="1"/>
  <c r="CC230" i="8" s="1"/>
  <c r="CC237" i="8" s="1"/>
  <c r="CA113" i="10"/>
  <c r="CA196" i="8"/>
  <c r="CA223" i="8" s="1"/>
  <c r="CA230" i="8" s="1"/>
  <c r="CA237" i="8" s="1"/>
  <c r="CE112" i="10"/>
  <c r="CE139" i="10" s="1"/>
  <c r="CE153" i="10" s="1"/>
  <c r="CC124" i="10"/>
  <c r="CA112" i="10"/>
  <c r="CA139" i="10" s="1"/>
  <c r="CA153" i="10" s="1"/>
  <c r="CF124" i="10"/>
  <c r="CE195" i="8"/>
  <c r="CE222" i="8" s="1"/>
  <c r="CE229" i="8" s="1"/>
  <c r="CE236" i="8" s="1"/>
  <c r="CA205" i="8"/>
  <c r="CD124" i="10"/>
  <c r="CE113" i="10"/>
  <c r="CD196" i="8"/>
  <c r="CD223" i="8" s="1"/>
  <c r="CD230" i="8" s="1"/>
  <c r="CD237" i="8" s="1"/>
  <c r="CE205" i="8"/>
  <c r="CF196" i="8"/>
  <c r="CF223" i="8" s="1"/>
  <c r="CF230" i="8" s="1"/>
  <c r="CF237" i="8" s="1"/>
  <c r="CF205" i="8"/>
  <c r="CB205" i="8"/>
  <c r="CA195" i="8"/>
  <c r="CA222" i="8" s="1"/>
  <c r="CA229" i="8" s="1"/>
  <c r="CA236" i="8" s="1"/>
  <c r="CF113" i="10"/>
  <c r="CD195" i="8"/>
  <c r="CD222" i="8" s="1"/>
  <c r="CD229" i="8" s="1"/>
  <c r="CD236" i="8" s="1"/>
  <c r="CF195" i="8"/>
  <c r="CF222" i="8" s="1"/>
  <c r="CF229" i="8" s="1"/>
  <c r="CF236" i="8" s="1"/>
  <c r="CE196" i="8"/>
  <c r="CE223" i="8" s="1"/>
  <c r="CE230" i="8" s="1"/>
  <c r="CE237" i="8" s="1"/>
  <c r="CC195" i="8"/>
  <c r="CC222" i="8" s="1"/>
  <c r="CC229" i="8" s="1"/>
  <c r="CC236" i="8" s="1"/>
  <c r="CC205" i="8"/>
  <c r="CE124" i="10"/>
  <c r="CF194" i="8"/>
  <c r="CA194" i="8"/>
  <c r="CC193" i="8"/>
  <c r="CC220" i="8" s="1"/>
  <c r="CC227" i="8" s="1"/>
  <c r="CC234" i="8" s="1"/>
  <c r="CB113" i="10"/>
  <c r="CD205" i="8"/>
  <c r="CF193" i="8"/>
  <c r="CF220" i="8" s="1"/>
  <c r="CF227" i="8" s="1"/>
  <c r="CF234" i="8" s="1"/>
  <c r="CB196" i="8"/>
  <c r="CB223" i="8" s="1"/>
  <c r="CB230" i="8" s="1"/>
  <c r="CB237" i="8" s="1"/>
  <c r="CB194" i="8"/>
  <c r="CB193" i="8"/>
  <c r="CB220" i="8" s="1"/>
  <c r="CB227" i="8" s="1"/>
  <c r="CB234" i="8" s="1"/>
  <c r="CE194" i="8"/>
  <c r="CD113" i="10"/>
  <c r="CB124" i="10"/>
  <c r="CA193" i="8"/>
  <c r="CA220" i="8" s="1"/>
  <c r="CA227" i="8" s="1"/>
  <c r="CA234" i="8" s="1"/>
  <c r="CB195" i="8"/>
  <c r="CB222" i="8" s="1"/>
  <c r="CB229" i="8" s="1"/>
  <c r="CB236" i="8" s="1"/>
  <c r="CA124" i="10"/>
  <c r="CF112" i="10"/>
  <c r="CF139" i="10" s="1"/>
  <c r="CF153" i="10" s="1"/>
  <c r="CC194" i="8"/>
  <c r="CE193" i="8"/>
  <c r="CE220" i="8" s="1"/>
  <c r="CE227" i="8" s="1"/>
  <c r="CE234" i="8" s="1"/>
  <c r="CB112" i="10"/>
  <c r="CB139" i="10" s="1"/>
  <c r="CB153" i="10" s="1"/>
  <c r="CC113" i="10"/>
  <c r="CC140" i="10" s="1"/>
  <c r="CC154" i="10" s="1"/>
  <c r="CC112" i="10"/>
  <c r="CC139" i="10" s="1"/>
  <c r="CC153" i="10" s="1"/>
  <c r="CD194" i="8"/>
  <c r="CD112" i="10"/>
  <c r="CD139" i="10" s="1"/>
  <c r="CD153" i="10" s="1"/>
  <c r="CD193" i="8"/>
  <c r="CD220" i="8" s="1"/>
  <c r="CD227" i="8" s="1"/>
  <c r="CD234" i="8" s="1"/>
  <c r="CD115" i="10"/>
  <c r="CD142" i="10" s="1"/>
  <c r="CD156" i="10" s="1"/>
  <c r="CE115" i="10"/>
  <c r="CE142" i="10" s="1"/>
  <c r="CE156" i="10" s="1"/>
  <c r="CD114" i="10"/>
  <c r="CD141" i="10" s="1"/>
  <c r="CD155" i="10" s="1"/>
  <c r="CF114" i="10"/>
  <c r="CF141" i="10" s="1"/>
  <c r="CF155" i="10" s="1"/>
  <c r="CE114" i="10"/>
  <c r="CE141" i="10" s="1"/>
  <c r="CE155" i="10" s="1"/>
  <c r="CF115" i="10"/>
  <c r="CF142" i="10" s="1"/>
  <c r="CF156" i="10" s="1"/>
  <c r="CD140" i="10" l="1"/>
  <c r="CD154" i="10" s="1"/>
  <c r="CE140" i="10"/>
  <c r="CE154" i="10" s="1"/>
  <c r="CE221" i="8"/>
  <c r="CE228" i="8" s="1"/>
  <c r="CE235" i="8" s="1"/>
  <c r="CB140" i="10"/>
  <c r="CB154" i="10" s="1"/>
  <c r="CF140" i="10"/>
  <c r="CF154" i="10" s="1"/>
  <c r="CA140" i="10"/>
  <c r="CA154" i="10" s="1"/>
  <c r="CD221" i="8"/>
  <c r="CD228" i="8" s="1"/>
  <c r="CD235" i="8" s="1"/>
  <c r="CA221" i="8"/>
  <c r="CA228" i="8" s="1"/>
  <c r="CA235" i="8" s="1"/>
  <c r="CC221" i="8"/>
  <c r="CC228" i="8" s="1"/>
  <c r="CC235" i="8" s="1"/>
  <c r="CF221" i="8"/>
  <c r="CF228" i="8" s="1"/>
  <c r="CF235" i="8" s="1"/>
  <c r="CB221" i="8"/>
  <c r="CB228" i="8" s="1"/>
  <c r="CB235" i="8" s="1"/>
  <c r="H154" i="10"/>
  <c r="X106" i="8" l="1"/>
  <c r="X113" i="8" s="1"/>
  <c r="X120" i="8" s="1"/>
  <c r="AD106" i="8"/>
  <c r="H106" i="8"/>
  <c r="H113" i="8" s="1"/>
  <c r="H120" i="8" s="1"/>
  <c r="H52" i="10"/>
  <c r="H59" i="10" s="1"/>
  <c r="CD164" i="10"/>
  <c r="CD171" i="10" s="1"/>
  <c r="CD243" i="8"/>
  <c r="CD244" i="8"/>
  <c r="CD163" i="10"/>
  <c r="CD170" i="10" s="1"/>
  <c r="CD161" i="10"/>
  <c r="CD168" i="10" s="1"/>
  <c r="CD241" i="8"/>
  <c r="CD162" i="10"/>
  <c r="CD169" i="10" s="1"/>
  <c r="CD242" i="8"/>
  <c r="CD149" i="10"/>
  <c r="CD146" i="10"/>
  <c r="CD147" i="10"/>
  <c r="CD148" i="10"/>
  <c r="BK164" i="10"/>
  <c r="BK171" i="10" s="1"/>
  <c r="BK161" i="10"/>
  <c r="BK168" i="10" s="1"/>
  <c r="BK163" i="10"/>
  <c r="BK170" i="10" s="1"/>
  <c r="BK243" i="8"/>
  <c r="BK241" i="8"/>
  <c r="BK244" i="8"/>
  <c r="BK162" i="10"/>
  <c r="BK169" i="10" s="1"/>
  <c r="BK242" i="8"/>
  <c r="BK148" i="10"/>
  <c r="BK147" i="10"/>
  <c r="BK149" i="10"/>
  <c r="BK146" i="10"/>
  <c r="BC244" i="8"/>
  <c r="BC161" i="10"/>
  <c r="BC168" i="10" s="1"/>
  <c r="BC243" i="8"/>
  <c r="BC241" i="8"/>
  <c r="BC163" i="10"/>
  <c r="BC170" i="10" s="1"/>
  <c r="BC164" i="10"/>
  <c r="BC171" i="10" s="1"/>
  <c r="BC162" i="10"/>
  <c r="BC169" i="10" s="1"/>
  <c r="BC242" i="8"/>
  <c r="BC147" i="10"/>
  <c r="BC149" i="10"/>
  <c r="BC148" i="10"/>
  <c r="BC146" i="10"/>
  <c r="AQ164" i="10"/>
  <c r="AQ171" i="10" s="1"/>
  <c r="AQ243" i="8"/>
  <c r="AQ241" i="8"/>
  <c r="AQ244" i="8"/>
  <c r="AQ161" i="10"/>
  <c r="AQ168" i="10" s="1"/>
  <c r="AQ163" i="10"/>
  <c r="AQ170" i="10" s="1"/>
  <c r="AQ162" i="10"/>
  <c r="AQ169" i="10" s="1"/>
  <c r="AQ242" i="8"/>
  <c r="AQ148" i="10"/>
  <c r="AQ149" i="10"/>
  <c r="AQ146" i="10"/>
  <c r="AQ147" i="10"/>
  <c r="AP164" i="10"/>
  <c r="AP171" i="10" s="1"/>
  <c r="AP244" i="8"/>
  <c r="AP241" i="8"/>
  <c r="AP163" i="10"/>
  <c r="AP170" i="10" s="1"/>
  <c r="AP243" i="8"/>
  <c r="AP161" i="10"/>
  <c r="AP168" i="10" s="1"/>
  <c r="AP242" i="8"/>
  <c r="AP162" i="10"/>
  <c r="AP169" i="10" s="1"/>
  <c r="AP147" i="10"/>
  <c r="AP146" i="10"/>
  <c r="AP148" i="10"/>
  <c r="AP149" i="10"/>
  <c r="AL241" i="8"/>
  <c r="AL161" i="10"/>
  <c r="AL168" i="10" s="1"/>
  <c r="AL164" i="10"/>
  <c r="AL171" i="10" s="1"/>
  <c r="AL163" i="10"/>
  <c r="AL170" i="10" s="1"/>
  <c r="AL244" i="8"/>
  <c r="AL243" i="8"/>
  <c r="AL242" i="8"/>
  <c r="AL162" i="10"/>
  <c r="AL169" i="10" s="1"/>
  <c r="AL148" i="10"/>
  <c r="AL149" i="10"/>
  <c r="AL146" i="10"/>
  <c r="AL147" i="10"/>
  <c r="AI244" i="8"/>
  <c r="AI163" i="10"/>
  <c r="AI170" i="10" s="1"/>
  <c r="AI243" i="8"/>
  <c r="AI161" i="10"/>
  <c r="AI168" i="10" s="1"/>
  <c r="AI164" i="10"/>
  <c r="AI171" i="10" s="1"/>
  <c r="AI241" i="8"/>
  <c r="AI162" i="10"/>
  <c r="AI169" i="10" s="1"/>
  <c r="AI242" i="8"/>
  <c r="AI147" i="10"/>
  <c r="AI148" i="10"/>
  <c r="AI149" i="10"/>
  <c r="AI146" i="10"/>
  <c r="W164" i="10"/>
  <c r="W171" i="10" s="1"/>
  <c r="W241" i="8"/>
  <c r="W244" i="8"/>
  <c r="W161" i="10"/>
  <c r="W168" i="10" s="1"/>
  <c r="W163" i="10"/>
  <c r="W170" i="10" s="1"/>
  <c r="W243" i="8"/>
  <c r="W162" i="10"/>
  <c r="W169" i="10" s="1"/>
  <c r="W242" i="8"/>
  <c r="W148" i="10"/>
  <c r="W147" i="10"/>
  <c r="W146" i="10"/>
  <c r="W149" i="10"/>
  <c r="V244" i="8"/>
  <c r="V241" i="8"/>
  <c r="V161" i="10"/>
  <c r="V168" i="10" s="1"/>
  <c r="V164" i="10"/>
  <c r="V171" i="10" s="1"/>
  <c r="V243" i="8"/>
  <c r="V163" i="10"/>
  <c r="V170" i="10" s="1"/>
  <c r="V242" i="8"/>
  <c r="V162" i="10"/>
  <c r="V169" i="10" s="1"/>
  <c r="V149" i="10"/>
  <c r="V148" i="10"/>
  <c r="V147" i="10"/>
  <c r="V146" i="10"/>
  <c r="S244" i="8"/>
  <c r="S243" i="8"/>
  <c r="S241" i="8"/>
  <c r="S164" i="10"/>
  <c r="S171" i="10" s="1"/>
  <c r="S161" i="10"/>
  <c r="S168" i="10" s="1"/>
  <c r="S163" i="10"/>
  <c r="S170" i="10" s="1"/>
  <c r="S162" i="10"/>
  <c r="S169" i="10" s="1"/>
  <c r="S242" i="8"/>
  <c r="S149" i="10"/>
  <c r="S148" i="10"/>
  <c r="S147" i="10"/>
  <c r="S146" i="10"/>
  <c r="R243" i="8"/>
  <c r="R241" i="8"/>
  <c r="R244" i="8"/>
  <c r="R242" i="8"/>
  <c r="R162" i="10"/>
  <c r="R169" i="10" s="1"/>
  <c r="R147" i="10"/>
  <c r="R163" i="10"/>
  <c r="R170" i="10" s="1"/>
  <c r="R146" i="10"/>
  <c r="R161" i="10"/>
  <c r="R168" i="10" s="1"/>
  <c r="R149" i="10"/>
  <c r="R148" i="10"/>
  <c r="R164" i="10"/>
  <c r="R171" i="10" s="1"/>
  <c r="H148" i="10"/>
  <c r="H149" i="10"/>
  <c r="H244" i="8"/>
  <c r="H243" i="8"/>
  <c r="H241" i="8"/>
  <c r="H146" i="10"/>
  <c r="H164" i="10"/>
  <c r="H171" i="10" s="1"/>
  <c r="H163" i="10"/>
  <c r="H170" i="10" s="1"/>
  <c r="H161" i="10"/>
  <c r="H168" i="10" s="1"/>
  <c r="H147" i="10"/>
  <c r="H162" i="10"/>
  <c r="H169" i="10" s="1"/>
  <c r="BG180" i="10"/>
  <c r="AL180" i="10"/>
  <c r="BR180" i="10"/>
  <c r="BE180" i="10"/>
  <c r="BQ180" i="10"/>
  <c r="CB180" i="10"/>
  <c r="AW180" i="10"/>
  <c r="AE180" i="10"/>
  <c r="BK180" i="10"/>
  <c r="AP180" i="10"/>
  <c r="BV180" i="10"/>
  <c r="BM180" i="10"/>
  <c r="BY180" i="10"/>
  <c r="BX180" i="10"/>
  <c r="BS180" i="10"/>
  <c r="CC180" i="10"/>
  <c r="CE180" i="10"/>
  <c r="BI180" i="10"/>
  <c r="AI180" i="10"/>
  <c r="BO180" i="10"/>
  <c r="AT180" i="10"/>
  <c r="BZ180" i="10"/>
  <c r="BU180" i="10"/>
  <c r="AN180" i="10"/>
  <c r="AV180" i="10"/>
  <c r="AM180" i="10"/>
  <c r="CD180" i="10"/>
  <c r="AJ180" i="10"/>
  <c r="BA180" i="10"/>
  <c r="BC180" i="10"/>
  <c r="AX180" i="10"/>
  <c r="BD180" i="10"/>
  <c r="AO180" i="10"/>
  <c r="BN180" i="10"/>
  <c r="BL180" i="10"/>
  <c r="AQ180" i="10"/>
  <c r="BW180" i="10"/>
  <c r="BB180" i="10"/>
  <c r="AD180" i="10"/>
  <c r="AK180" i="10"/>
  <c r="BT180" i="10"/>
  <c r="AZ180" i="10"/>
  <c r="AY180" i="10"/>
  <c r="CF180" i="10"/>
  <c r="AU180" i="10"/>
  <c r="CA180" i="10"/>
  <c r="BF180" i="10"/>
  <c r="AG180" i="10"/>
  <c r="AS180" i="10"/>
  <c r="AR180" i="10"/>
  <c r="BP180" i="10"/>
  <c r="BJ180" i="10"/>
  <c r="BH180" i="10"/>
  <c r="AH180" i="10"/>
  <c r="AF180" i="10"/>
  <c r="H180" i="10"/>
  <c r="F180" i="10"/>
  <c r="G180" i="10"/>
  <c r="E180" i="10"/>
  <c r="I180" i="10"/>
  <c r="R178" i="10"/>
  <c r="P178" i="10"/>
  <c r="S178" i="10"/>
  <c r="Q178" i="10"/>
  <c r="O178" i="10"/>
  <c r="S179" i="10"/>
  <c r="Q179" i="10"/>
  <c r="R179" i="10"/>
  <c r="O179" i="10"/>
  <c r="P179" i="10"/>
  <c r="CE243" i="8"/>
  <c r="CE162" i="10"/>
  <c r="CE169" i="10" s="1"/>
  <c r="CE163" i="10"/>
  <c r="CE170" i="10" s="1"/>
  <c r="CE161" i="10"/>
  <c r="CE168" i="10" s="1"/>
  <c r="CE164" i="10"/>
  <c r="CE171" i="10" s="1"/>
  <c r="CE241" i="8"/>
  <c r="CE244" i="8"/>
  <c r="CE242" i="8"/>
  <c r="CE147" i="10"/>
  <c r="CE149" i="10"/>
  <c r="CE146" i="10"/>
  <c r="CE148" i="10"/>
  <c r="CA164" i="10"/>
  <c r="CA171" i="10" s="1"/>
  <c r="CA163" i="10"/>
  <c r="CA170" i="10" s="1"/>
  <c r="CA161" i="10"/>
  <c r="CA168" i="10" s="1"/>
  <c r="CA243" i="8"/>
  <c r="CA244" i="8"/>
  <c r="CA241" i="8"/>
  <c r="CA242" i="8"/>
  <c r="CA162" i="10"/>
  <c r="CA169" i="10" s="1"/>
  <c r="CA146" i="10"/>
  <c r="CA147" i="10"/>
  <c r="CA148" i="10"/>
  <c r="CA149" i="10"/>
  <c r="BZ163" i="10"/>
  <c r="BZ170" i="10" s="1"/>
  <c r="BZ243" i="8"/>
  <c r="BZ164" i="10"/>
  <c r="BZ171" i="10" s="1"/>
  <c r="BZ161" i="10"/>
  <c r="BZ168" i="10" s="1"/>
  <c r="BZ244" i="8"/>
  <c r="BZ241" i="8"/>
  <c r="BZ242" i="8"/>
  <c r="BZ162" i="10"/>
  <c r="BZ169" i="10" s="1"/>
  <c r="BZ149" i="10"/>
  <c r="BZ147" i="10"/>
  <c r="BZ148" i="10"/>
  <c r="BZ146" i="10"/>
  <c r="BW244" i="8"/>
  <c r="BW241" i="8"/>
  <c r="BW161" i="10"/>
  <c r="BW168" i="10" s="1"/>
  <c r="BW164" i="10"/>
  <c r="BW171" i="10" s="1"/>
  <c r="BW163" i="10"/>
  <c r="BW170" i="10" s="1"/>
  <c r="BW243" i="8"/>
  <c r="BW242" i="8"/>
  <c r="BW162" i="10"/>
  <c r="BW169" i="10" s="1"/>
  <c r="BW149" i="10"/>
  <c r="BW146" i="10"/>
  <c r="BW148" i="10"/>
  <c r="BW147" i="10"/>
  <c r="BS163" i="10"/>
  <c r="BS170" i="10" s="1"/>
  <c r="BS243" i="8"/>
  <c r="BS164" i="10"/>
  <c r="BS171" i="10" s="1"/>
  <c r="BS241" i="8"/>
  <c r="BS244" i="8"/>
  <c r="BS161" i="10"/>
  <c r="BS168" i="10" s="1"/>
  <c r="BS162" i="10"/>
  <c r="BS169" i="10" s="1"/>
  <c r="BS242" i="8"/>
  <c r="BS148" i="10"/>
  <c r="BS149" i="10"/>
  <c r="BS147" i="10"/>
  <c r="BS146" i="10"/>
  <c r="BR163" i="10"/>
  <c r="BR170" i="10" s="1"/>
  <c r="BR164" i="10"/>
  <c r="BR171" i="10" s="1"/>
  <c r="BR244" i="8"/>
  <c r="BR243" i="8"/>
  <c r="BR161" i="10"/>
  <c r="BR168" i="10" s="1"/>
  <c r="BR241" i="8"/>
  <c r="BR162" i="10"/>
  <c r="BR169" i="10" s="1"/>
  <c r="BR242" i="8"/>
  <c r="BR149" i="10"/>
  <c r="BR147" i="10"/>
  <c r="BR146" i="10"/>
  <c r="BR148" i="10"/>
  <c r="BO163" i="10"/>
  <c r="BO170" i="10" s="1"/>
  <c r="BO244" i="8"/>
  <c r="BO164" i="10"/>
  <c r="BO171" i="10" s="1"/>
  <c r="BO241" i="8"/>
  <c r="BO161" i="10"/>
  <c r="BO168" i="10" s="1"/>
  <c r="BO243" i="8"/>
  <c r="BO162" i="10"/>
  <c r="BO169" i="10" s="1"/>
  <c r="BO242" i="8"/>
  <c r="BO147" i="10"/>
  <c r="BO148" i="10"/>
  <c r="BO146" i="10"/>
  <c r="BO149" i="10"/>
  <c r="BN163" i="10"/>
  <c r="BN170" i="10" s="1"/>
  <c r="BN244" i="8"/>
  <c r="BN243" i="8"/>
  <c r="BN164" i="10"/>
  <c r="BN171" i="10" s="1"/>
  <c r="BN241" i="8"/>
  <c r="BN161" i="10"/>
  <c r="BN168" i="10" s="1"/>
  <c r="BN162" i="10"/>
  <c r="BN169" i="10" s="1"/>
  <c r="BN242" i="8"/>
  <c r="BN147" i="10"/>
  <c r="BN146" i="10"/>
  <c r="BN148" i="10"/>
  <c r="BN149" i="10"/>
  <c r="BJ243" i="8"/>
  <c r="BJ161" i="10"/>
  <c r="BJ168" i="10" s="1"/>
  <c r="BJ244" i="8"/>
  <c r="BJ163" i="10"/>
  <c r="BJ170" i="10" s="1"/>
  <c r="BJ241" i="8"/>
  <c r="BJ164" i="10"/>
  <c r="BJ171" i="10" s="1"/>
  <c r="BJ162" i="10"/>
  <c r="BJ169" i="10" s="1"/>
  <c r="BJ242" i="8"/>
  <c r="BJ147" i="10"/>
  <c r="BJ148" i="10"/>
  <c r="BJ149" i="10"/>
  <c r="BJ146" i="10"/>
  <c r="BG243" i="8"/>
  <c r="BG244" i="8"/>
  <c r="BG164" i="10"/>
  <c r="BG171" i="10" s="1"/>
  <c r="BG241" i="8"/>
  <c r="BG163" i="10"/>
  <c r="BG170" i="10" s="1"/>
  <c r="BG161" i="10"/>
  <c r="BG168" i="10" s="1"/>
  <c r="BG242" i="8"/>
  <c r="BG162" i="10"/>
  <c r="BG169" i="10" s="1"/>
  <c r="BG148" i="10"/>
  <c r="BG149" i="10"/>
  <c r="BG146" i="10"/>
  <c r="BG147" i="10"/>
  <c r="BB241" i="8"/>
  <c r="BB243" i="8"/>
  <c r="BB244" i="8"/>
  <c r="BB161" i="10"/>
  <c r="BB168" i="10" s="1"/>
  <c r="BB163" i="10"/>
  <c r="BB170" i="10" s="1"/>
  <c r="BB164" i="10"/>
  <c r="BB171" i="10" s="1"/>
  <c r="BB162" i="10"/>
  <c r="BB169" i="10" s="1"/>
  <c r="BB242" i="8"/>
  <c r="BB146" i="10"/>
  <c r="BB147" i="10"/>
  <c r="BB148" i="10"/>
  <c r="BB149" i="10"/>
  <c r="AM161" i="10"/>
  <c r="AM168" i="10" s="1"/>
  <c r="AM241" i="8"/>
  <c r="AM163" i="10"/>
  <c r="AM170" i="10" s="1"/>
  <c r="AM164" i="10"/>
  <c r="AM171" i="10" s="1"/>
  <c r="AM243" i="8"/>
  <c r="AM244" i="8"/>
  <c r="AM162" i="10"/>
  <c r="AM169" i="10" s="1"/>
  <c r="AM242" i="8"/>
  <c r="AM146" i="10"/>
  <c r="AM147" i="10"/>
  <c r="AM148" i="10"/>
  <c r="AM149" i="10"/>
  <c r="AD244" i="8"/>
  <c r="AD241" i="8"/>
  <c r="AD164" i="10"/>
  <c r="AD171" i="10" s="1"/>
  <c r="AD243" i="8"/>
  <c r="AD161" i="10"/>
  <c r="AD168" i="10" s="1"/>
  <c r="AD163" i="10"/>
  <c r="AD170" i="10" s="1"/>
  <c r="AD242" i="8"/>
  <c r="AD162" i="10"/>
  <c r="AD169" i="10" s="1"/>
  <c r="AD149" i="10"/>
  <c r="AD148" i="10"/>
  <c r="AD146" i="10"/>
  <c r="AD147" i="10"/>
  <c r="AA243" i="8"/>
  <c r="AA244" i="8"/>
  <c r="AA161" i="10"/>
  <c r="AA168" i="10" s="1"/>
  <c r="AA163" i="10"/>
  <c r="AA170" i="10" s="1"/>
  <c r="AA241" i="8"/>
  <c r="AA164" i="10"/>
  <c r="AA171" i="10" s="1"/>
  <c r="AA162" i="10"/>
  <c r="AA169" i="10" s="1"/>
  <c r="AA242" i="8"/>
  <c r="AA146" i="10"/>
  <c r="AA147" i="10"/>
  <c r="AA148" i="10"/>
  <c r="AA149" i="10"/>
  <c r="N244" i="8"/>
  <c r="N243" i="8"/>
  <c r="N241" i="8"/>
  <c r="N242" i="8"/>
  <c r="N164" i="10"/>
  <c r="N171" i="10" s="1"/>
  <c r="N146" i="10"/>
  <c r="N162" i="10"/>
  <c r="N169" i="10" s="1"/>
  <c r="N163" i="10"/>
  <c r="N170" i="10" s="1"/>
  <c r="N147" i="10"/>
  <c r="N161" i="10"/>
  <c r="N168" i="10" s="1"/>
  <c r="N148" i="10"/>
  <c r="N149" i="10"/>
  <c r="G148" i="10"/>
  <c r="G244" i="8"/>
  <c r="G241" i="8"/>
  <c r="G243" i="8"/>
  <c r="G146" i="10"/>
  <c r="G242" i="8"/>
  <c r="G147" i="10"/>
  <c r="G149" i="10"/>
  <c r="G161" i="10"/>
  <c r="G168" i="10" s="1"/>
  <c r="G163" i="10"/>
  <c r="G170" i="10" s="1"/>
  <c r="G164" i="10"/>
  <c r="G171" i="10" s="1"/>
  <c r="G162" i="10"/>
  <c r="G169" i="10" s="1"/>
  <c r="F243" i="8"/>
  <c r="F146" i="10"/>
  <c r="F148" i="10"/>
  <c r="F242" i="8"/>
  <c r="F244" i="8"/>
  <c r="F149" i="10"/>
  <c r="F147" i="10"/>
  <c r="F241" i="8"/>
  <c r="F161" i="10"/>
  <c r="F168" i="10" s="1"/>
  <c r="F162" i="10"/>
  <c r="F169" i="10" s="1"/>
  <c r="F164" i="10"/>
  <c r="F171" i="10" s="1"/>
  <c r="F163" i="10"/>
  <c r="F170" i="10" s="1"/>
  <c r="F179" i="10"/>
  <c r="I179" i="10"/>
  <c r="G179" i="10"/>
  <c r="H179" i="10"/>
  <c r="E179" i="10"/>
  <c r="BV163" i="10"/>
  <c r="BV170" i="10" s="1"/>
  <c r="BV243" i="8"/>
  <c r="BV244" i="8"/>
  <c r="BV161" i="10"/>
  <c r="BV168" i="10" s="1"/>
  <c r="BV164" i="10"/>
  <c r="BV171" i="10" s="1"/>
  <c r="BV241" i="8"/>
  <c r="BV242" i="8"/>
  <c r="BV162" i="10"/>
  <c r="BV169" i="10" s="1"/>
  <c r="BV147" i="10"/>
  <c r="BV146" i="10"/>
  <c r="BV149" i="10"/>
  <c r="BV148" i="10"/>
  <c r="BF164" i="10"/>
  <c r="BF171" i="10" s="1"/>
  <c r="BF244" i="8"/>
  <c r="BF241" i="8"/>
  <c r="BF243" i="8"/>
  <c r="BF161" i="10"/>
  <c r="BF168" i="10" s="1"/>
  <c r="BF163" i="10"/>
  <c r="BF170" i="10" s="1"/>
  <c r="BF242" i="8"/>
  <c r="BF162" i="10"/>
  <c r="BF169" i="10" s="1"/>
  <c r="BF149" i="10"/>
  <c r="BF146" i="10"/>
  <c r="BF147" i="10"/>
  <c r="BF148" i="10"/>
  <c r="AY164" i="10"/>
  <c r="AY171" i="10" s="1"/>
  <c r="AY243" i="8"/>
  <c r="AY244" i="8"/>
  <c r="AY241" i="8"/>
  <c r="AY161" i="10"/>
  <c r="AY168" i="10" s="1"/>
  <c r="AY163" i="10"/>
  <c r="AY170" i="10" s="1"/>
  <c r="AY242" i="8"/>
  <c r="AY162" i="10"/>
  <c r="AY169" i="10" s="1"/>
  <c r="AY147" i="10"/>
  <c r="AY149" i="10"/>
  <c r="AY146" i="10"/>
  <c r="AY148" i="10"/>
  <c r="AX164" i="10"/>
  <c r="AX171" i="10" s="1"/>
  <c r="AX163" i="10"/>
  <c r="AX170" i="10" s="1"/>
  <c r="AX243" i="8"/>
  <c r="AX244" i="8"/>
  <c r="AX161" i="10"/>
  <c r="AX168" i="10" s="1"/>
  <c r="AX241" i="8"/>
  <c r="AX162" i="10"/>
  <c r="AX169" i="10" s="1"/>
  <c r="AX242" i="8"/>
  <c r="AX147" i="10"/>
  <c r="AX149" i="10"/>
  <c r="AX146" i="10"/>
  <c r="AX148" i="10"/>
  <c r="AT164" i="10"/>
  <c r="AT171" i="10" s="1"/>
  <c r="AT243" i="8"/>
  <c r="AT241" i="8"/>
  <c r="AT244" i="8"/>
  <c r="AT161" i="10"/>
  <c r="AT168" i="10" s="1"/>
  <c r="AT163" i="10"/>
  <c r="AT170" i="10" s="1"/>
  <c r="AT162" i="10"/>
  <c r="AT169" i="10" s="1"/>
  <c r="AT242" i="8"/>
  <c r="AT148" i="10"/>
  <c r="AT147" i="10"/>
  <c r="AT149" i="10"/>
  <c r="AT146" i="10"/>
  <c r="AH163" i="10"/>
  <c r="AH170" i="10" s="1"/>
  <c r="AH241" i="8"/>
  <c r="AH161" i="10"/>
  <c r="AH168" i="10" s="1"/>
  <c r="AH244" i="8"/>
  <c r="AH243" i="8"/>
  <c r="AH164" i="10"/>
  <c r="AH171" i="10" s="1"/>
  <c r="AH162" i="10"/>
  <c r="AH169" i="10" s="1"/>
  <c r="AH242" i="8"/>
  <c r="AH147" i="10"/>
  <c r="AH148" i="10"/>
  <c r="AH149" i="10"/>
  <c r="AH146" i="10"/>
  <c r="AE161" i="10"/>
  <c r="AE168" i="10" s="1"/>
  <c r="AE163" i="10"/>
  <c r="AE170" i="10" s="1"/>
  <c r="AE243" i="8"/>
  <c r="AE244" i="8"/>
  <c r="AE164" i="10"/>
  <c r="AE171" i="10" s="1"/>
  <c r="AE241" i="8"/>
  <c r="AE162" i="10"/>
  <c r="AE169" i="10" s="1"/>
  <c r="AE242" i="8"/>
  <c r="AE149" i="10"/>
  <c r="AE147" i="10"/>
  <c r="AE146" i="10"/>
  <c r="AE148" i="10"/>
  <c r="Z241" i="8"/>
  <c r="Z244" i="8"/>
  <c r="Z243" i="8"/>
  <c r="Z164" i="10"/>
  <c r="Z171" i="10" s="1"/>
  <c r="Z163" i="10"/>
  <c r="Z170" i="10" s="1"/>
  <c r="Z161" i="10"/>
  <c r="Z168" i="10" s="1"/>
  <c r="Z242" i="8"/>
  <c r="Z162" i="10"/>
  <c r="Z169" i="10" s="1"/>
  <c r="Z146" i="10"/>
  <c r="Z149" i="10"/>
  <c r="Z148" i="10"/>
  <c r="Z147" i="10"/>
  <c r="X176" i="10"/>
  <c r="T176" i="10"/>
  <c r="W176" i="10"/>
  <c r="V176" i="10"/>
  <c r="U176" i="10"/>
  <c r="AA178" i="10"/>
  <c r="Z178" i="10"/>
  <c r="AC178" i="10"/>
  <c r="Y178" i="10"/>
  <c r="AB178" i="10"/>
  <c r="L178" i="10"/>
  <c r="N178" i="10"/>
  <c r="K178" i="10"/>
  <c r="M178" i="10"/>
  <c r="J178" i="10"/>
  <c r="J179" i="10"/>
  <c r="L179" i="10"/>
  <c r="N179" i="10"/>
  <c r="K179" i="10"/>
  <c r="M179" i="10"/>
  <c r="Q177" i="10"/>
  <c r="S177" i="10"/>
  <c r="P177" i="10"/>
  <c r="R177" i="10"/>
  <c r="O177" i="10"/>
  <c r="BG176" i="10"/>
  <c r="AJ176" i="10"/>
  <c r="BP176" i="10"/>
  <c r="AT176" i="10"/>
  <c r="BZ176" i="10"/>
  <c r="AG176" i="10"/>
  <c r="AF176" i="10"/>
  <c r="AE176" i="10"/>
  <c r="BK176" i="10"/>
  <c r="AN176" i="10"/>
  <c r="BT176" i="10"/>
  <c r="AX176" i="10"/>
  <c r="CD176" i="10"/>
  <c r="BM176" i="10"/>
  <c r="BF176" i="10"/>
  <c r="CC176" i="10"/>
  <c r="BC176" i="10"/>
  <c r="BY176" i="10"/>
  <c r="AI176" i="10"/>
  <c r="BO176" i="10"/>
  <c r="AR176" i="10"/>
  <c r="BX176" i="10"/>
  <c r="BB176" i="10"/>
  <c r="AK176" i="10"/>
  <c r="AO176" i="10"/>
  <c r="BS176" i="10"/>
  <c r="CB176" i="10"/>
  <c r="AW176" i="10"/>
  <c r="BI176" i="10"/>
  <c r="BL176" i="10"/>
  <c r="AM176" i="10"/>
  <c r="AV176" i="10"/>
  <c r="BA176" i="10"/>
  <c r="AD176" i="10"/>
  <c r="AQ176" i="10"/>
  <c r="BW176" i="10"/>
  <c r="AZ176" i="10"/>
  <c r="CF176" i="10"/>
  <c r="BJ176" i="10"/>
  <c r="BQ176" i="10"/>
  <c r="BU176" i="10"/>
  <c r="CE176" i="10"/>
  <c r="AL176" i="10"/>
  <c r="BV176" i="10"/>
  <c r="AU176" i="10"/>
  <c r="CA176" i="10"/>
  <c r="BD176" i="10"/>
  <c r="AH176" i="10"/>
  <c r="BN176" i="10"/>
  <c r="AS176" i="10"/>
  <c r="BE176" i="10"/>
  <c r="AY176" i="10"/>
  <c r="BH176" i="10"/>
  <c r="BR176" i="10"/>
  <c r="AP176" i="10"/>
  <c r="U180" i="10"/>
  <c r="W180" i="10"/>
  <c r="X180" i="10"/>
  <c r="V180" i="10"/>
  <c r="T180" i="10"/>
  <c r="E178" i="10"/>
  <c r="H178" i="10"/>
  <c r="I178" i="10"/>
  <c r="F178" i="10"/>
  <c r="G178" i="10"/>
  <c r="R176" i="10"/>
  <c r="P176" i="10"/>
  <c r="O176" i="10"/>
  <c r="S176" i="10"/>
  <c r="Q176" i="10"/>
  <c r="W178" i="10"/>
  <c r="X178" i="10"/>
  <c r="V178" i="10"/>
  <c r="T178" i="10"/>
  <c r="U178" i="10"/>
  <c r="U177" i="10"/>
  <c r="T177" i="10"/>
  <c r="W177" i="10"/>
  <c r="V177" i="10"/>
  <c r="X177" i="10"/>
  <c r="BI164" i="10"/>
  <c r="BI171" i="10" s="1"/>
  <c r="BI243" i="8"/>
  <c r="BI163" i="10"/>
  <c r="BI170" i="10" s="1"/>
  <c r="BI241" i="8"/>
  <c r="BI161" i="10"/>
  <c r="BI168" i="10" s="1"/>
  <c r="BI244" i="8"/>
  <c r="BI242" i="8"/>
  <c r="BI162" i="10"/>
  <c r="BI169" i="10" s="1"/>
  <c r="BI147" i="10"/>
  <c r="BI149" i="10"/>
  <c r="BI146" i="10"/>
  <c r="BI148" i="10"/>
  <c r="Q243" i="8"/>
  <c r="Q244" i="8"/>
  <c r="Q241" i="8"/>
  <c r="Q242" i="8"/>
  <c r="Q162" i="10"/>
  <c r="Q169" i="10" s="1"/>
  <c r="Q149" i="10"/>
  <c r="Q147" i="10"/>
  <c r="Q163" i="10"/>
  <c r="Q170" i="10" s="1"/>
  <c r="Q161" i="10"/>
  <c r="Q168" i="10" s="1"/>
  <c r="Q164" i="10"/>
  <c r="Q171" i="10" s="1"/>
  <c r="Q148" i="10"/>
  <c r="Q146" i="10"/>
  <c r="O244" i="8"/>
  <c r="O241" i="8"/>
  <c r="O243" i="8"/>
  <c r="O161" i="10"/>
  <c r="O168" i="10" s="1"/>
  <c r="O162" i="10"/>
  <c r="O169" i="10" s="1"/>
  <c r="O242" i="8"/>
  <c r="O148" i="10"/>
  <c r="O146" i="10"/>
  <c r="O147" i="10"/>
  <c r="O163" i="10"/>
  <c r="O170" i="10" s="1"/>
  <c r="O164" i="10"/>
  <c r="O171" i="10" s="1"/>
  <c r="O149" i="10"/>
  <c r="K161" i="10"/>
  <c r="K168" i="10" s="1"/>
  <c r="K243" i="8"/>
  <c r="K241" i="8"/>
  <c r="K244" i="8"/>
  <c r="K242" i="8"/>
  <c r="K162" i="10"/>
  <c r="K169" i="10" s="1"/>
  <c r="K149" i="10"/>
  <c r="K163" i="10"/>
  <c r="K170" i="10" s="1"/>
  <c r="K147" i="10"/>
  <c r="K164" i="10"/>
  <c r="K171" i="10" s="1"/>
  <c r="K148" i="10"/>
  <c r="K146" i="10"/>
  <c r="J244" i="8"/>
  <c r="J243" i="8"/>
  <c r="J241" i="8"/>
  <c r="J242" i="8"/>
  <c r="J147" i="10"/>
  <c r="J146" i="10"/>
  <c r="J164" i="10"/>
  <c r="J171" i="10" s="1"/>
  <c r="J161" i="10"/>
  <c r="J168" i="10" s="1"/>
  <c r="J163" i="10"/>
  <c r="J170" i="10" s="1"/>
  <c r="J162" i="10"/>
  <c r="J169" i="10" s="1"/>
  <c r="J149" i="10"/>
  <c r="J148" i="10"/>
  <c r="AS182" i="10"/>
  <c r="BY182" i="10"/>
  <c r="AZ182" i="10"/>
  <c r="CF182" i="10"/>
  <c r="AE182" i="10"/>
  <c r="AX182" i="10"/>
  <c r="BJ182" i="10"/>
  <c r="AO182" i="10"/>
  <c r="AT182" i="10"/>
  <c r="AW182" i="10"/>
  <c r="CC182" i="10"/>
  <c r="BD182" i="10"/>
  <c r="AI182" i="10"/>
  <c r="AM182" i="10"/>
  <c r="BN182" i="10"/>
  <c r="BZ182" i="10"/>
  <c r="BH182" i="10"/>
  <c r="CD182" i="10"/>
  <c r="BL182" i="10"/>
  <c r="AL182" i="10"/>
  <c r="BQ182" i="10"/>
  <c r="CE182" i="10"/>
  <c r="BA182" i="10"/>
  <c r="AD182" i="10"/>
  <c r="AQ182" i="10"/>
  <c r="AU182" i="10"/>
  <c r="AP182" i="10"/>
  <c r="AF182" i="10"/>
  <c r="BC182" i="10"/>
  <c r="BX182" i="10"/>
  <c r="AH182" i="10"/>
  <c r="BE182" i="10"/>
  <c r="AY182" i="10"/>
  <c r="BF182" i="10"/>
  <c r="AK182" i="10"/>
  <c r="BW182" i="10"/>
  <c r="CB182" i="10"/>
  <c r="BI182" i="10"/>
  <c r="AJ182" i="10"/>
  <c r="BP182" i="10"/>
  <c r="BG182" i="10"/>
  <c r="BK182" i="10"/>
  <c r="BB182" i="10"/>
  <c r="CA182" i="10"/>
  <c r="BU182" i="10"/>
  <c r="AG182" i="10"/>
  <c r="BM182" i="10"/>
  <c r="AN182" i="10"/>
  <c r="BT182" i="10"/>
  <c r="BO182" i="10"/>
  <c r="BS182" i="10"/>
  <c r="BR182" i="10"/>
  <c r="AR182" i="10"/>
  <c r="BV182" i="10"/>
  <c r="AV182" i="10"/>
  <c r="BC178" i="10"/>
  <c r="AH178" i="10"/>
  <c r="BN178" i="10"/>
  <c r="BI178" i="10"/>
  <c r="BU178" i="10"/>
  <c r="BT178" i="10"/>
  <c r="CB178" i="10"/>
  <c r="BJ178" i="10"/>
  <c r="BG178" i="10"/>
  <c r="AL178" i="10"/>
  <c r="BR178" i="10"/>
  <c r="BQ178" i="10"/>
  <c r="CC178" i="10"/>
  <c r="AD178" i="10"/>
  <c r="AI178" i="10"/>
  <c r="AG178" i="10"/>
  <c r="AV178" i="10"/>
  <c r="CE178" i="10"/>
  <c r="BL178" i="10"/>
  <c r="AE178" i="10"/>
  <c r="BK178" i="10"/>
  <c r="AP178" i="10"/>
  <c r="BV178" i="10"/>
  <c r="BY178" i="10"/>
  <c r="AJ178" i="10"/>
  <c r="BH178" i="10"/>
  <c r="BO178" i="10"/>
  <c r="BZ178" i="10"/>
  <c r="AR178" i="10"/>
  <c r="AN178" i="10"/>
  <c r="AT178" i="10"/>
  <c r="AZ178" i="10"/>
  <c r="CA178" i="10"/>
  <c r="AM178" i="10"/>
  <c r="BS178" i="10"/>
  <c r="AX178" i="10"/>
  <c r="CD178" i="10"/>
  <c r="AO178" i="10"/>
  <c r="BP178" i="10"/>
  <c r="BX178" i="10"/>
  <c r="AU178" i="10"/>
  <c r="AS178" i="10"/>
  <c r="AY178" i="10"/>
  <c r="BM178" i="10"/>
  <c r="AQ178" i="10"/>
  <c r="BW178" i="10"/>
  <c r="BB178" i="10"/>
  <c r="AK178" i="10"/>
  <c r="AW178" i="10"/>
  <c r="CF178" i="10"/>
  <c r="AF178" i="10"/>
  <c r="BF178" i="10"/>
  <c r="BE178" i="10"/>
  <c r="BA178" i="10"/>
  <c r="BD178" i="10"/>
  <c r="CC163" i="10"/>
  <c r="CC170" i="10" s="1"/>
  <c r="CC164" i="10"/>
  <c r="CC171" i="10" s="1"/>
  <c r="CC162" i="10"/>
  <c r="CC169" i="10" s="1"/>
  <c r="CC244" i="8"/>
  <c r="CC161" i="10"/>
  <c r="CC168" i="10" s="1"/>
  <c r="CC243" i="8"/>
  <c r="CC241" i="8"/>
  <c r="CC242" i="8"/>
  <c r="CC149" i="10"/>
  <c r="CC148" i="10"/>
  <c r="CC147" i="10"/>
  <c r="CC146" i="10"/>
  <c r="BU243" i="8"/>
  <c r="BU164" i="10"/>
  <c r="BU171" i="10" s="1"/>
  <c r="BU161" i="10"/>
  <c r="BU168" i="10" s="1"/>
  <c r="BU244" i="8"/>
  <c r="BU163" i="10"/>
  <c r="BU170" i="10" s="1"/>
  <c r="BU241" i="8"/>
  <c r="BU242" i="8"/>
  <c r="BU162" i="10"/>
  <c r="BU169" i="10" s="1"/>
  <c r="BU146" i="10"/>
  <c r="BU149" i="10"/>
  <c r="BU147" i="10"/>
  <c r="BU148" i="10"/>
  <c r="BE164" i="10"/>
  <c r="BE171" i="10" s="1"/>
  <c r="BE241" i="8"/>
  <c r="BE163" i="10"/>
  <c r="BE170" i="10" s="1"/>
  <c r="BE243" i="8"/>
  <c r="BE161" i="10"/>
  <c r="BE168" i="10" s="1"/>
  <c r="BE244" i="8"/>
  <c r="BE242" i="8"/>
  <c r="BE162" i="10"/>
  <c r="BE169" i="10" s="1"/>
  <c r="BE147" i="10"/>
  <c r="BE149" i="10"/>
  <c r="BE146" i="10"/>
  <c r="BE148" i="10"/>
  <c r="AK161" i="10"/>
  <c r="AK168" i="10" s="1"/>
  <c r="AK163" i="10"/>
  <c r="AK170" i="10" s="1"/>
  <c r="AK243" i="8"/>
  <c r="AK241" i="8"/>
  <c r="AK164" i="10"/>
  <c r="AK171" i="10" s="1"/>
  <c r="AK244" i="8"/>
  <c r="AK242" i="8"/>
  <c r="AK162" i="10"/>
  <c r="AK169" i="10" s="1"/>
  <c r="AK147" i="10"/>
  <c r="AK149" i="10"/>
  <c r="AK146" i="10"/>
  <c r="AK148" i="10"/>
  <c r="AJ244" i="8"/>
  <c r="AJ163" i="10"/>
  <c r="AJ170" i="10" s="1"/>
  <c r="AJ241" i="8"/>
  <c r="AJ164" i="10"/>
  <c r="AJ171" i="10" s="1"/>
  <c r="AJ161" i="10"/>
  <c r="AJ168" i="10" s="1"/>
  <c r="AJ243" i="8"/>
  <c r="AJ242" i="8"/>
  <c r="AJ162" i="10"/>
  <c r="AJ169" i="10" s="1"/>
  <c r="AJ146" i="10"/>
  <c r="AJ148" i="10"/>
  <c r="AJ149" i="10"/>
  <c r="AJ147" i="10"/>
  <c r="M244" i="8"/>
  <c r="M241" i="8"/>
  <c r="M243" i="8"/>
  <c r="M242" i="8"/>
  <c r="M162" i="10"/>
  <c r="M169" i="10" s="1"/>
  <c r="M148" i="10"/>
  <c r="M146" i="10"/>
  <c r="M149" i="10"/>
  <c r="M147" i="10"/>
  <c r="M163" i="10"/>
  <c r="M170" i="10" s="1"/>
  <c r="M161" i="10"/>
  <c r="M168" i="10" s="1"/>
  <c r="M164" i="10"/>
  <c r="M171" i="10" s="1"/>
  <c r="G182" i="10"/>
  <c r="H182" i="10"/>
  <c r="F182" i="10"/>
  <c r="E182" i="10"/>
  <c r="I182" i="10"/>
  <c r="K182" i="10"/>
  <c r="M182" i="10"/>
  <c r="L182" i="10"/>
  <c r="N182" i="10"/>
  <c r="J182" i="10"/>
  <c r="AB182" i="10"/>
  <c r="Z182" i="10"/>
  <c r="Y182" i="10"/>
  <c r="AC182" i="10"/>
  <c r="AA182" i="10"/>
  <c r="BA179" i="10"/>
  <c r="AF179" i="10"/>
  <c r="BL179" i="10"/>
  <c r="AU179" i="10"/>
  <c r="BG179" i="10"/>
  <c r="AH179" i="10"/>
  <c r="BV179" i="10"/>
  <c r="BE179" i="10"/>
  <c r="AJ179" i="10"/>
  <c r="BP179" i="10"/>
  <c r="BC179" i="10"/>
  <c r="BO179" i="10"/>
  <c r="AX179" i="10"/>
  <c r="BR179" i="10"/>
  <c r="CE179" i="10"/>
  <c r="AW179" i="10"/>
  <c r="AM179" i="10"/>
  <c r="BF179" i="10"/>
  <c r="BI179" i="10"/>
  <c r="AN179" i="10"/>
  <c r="BT179" i="10"/>
  <c r="BK179" i="10"/>
  <c r="BW179" i="10"/>
  <c r="BN179" i="10"/>
  <c r="BM179" i="10"/>
  <c r="AR179" i="10"/>
  <c r="BS179" i="10"/>
  <c r="CD179" i="10"/>
  <c r="AG179" i="10"/>
  <c r="BX179" i="10"/>
  <c r="AK179" i="10"/>
  <c r="BQ179" i="10"/>
  <c r="AV179" i="10"/>
  <c r="CB179" i="10"/>
  <c r="CA179" i="10"/>
  <c r="AD179" i="10"/>
  <c r="AL179" i="10"/>
  <c r="AS179" i="10"/>
  <c r="BD179" i="10"/>
  <c r="BJ179" i="10"/>
  <c r="AY179" i="10"/>
  <c r="AO179" i="10"/>
  <c r="BU179" i="10"/>
  <c r="AZ179" i="10"/>
  <c r="CF179" i="10"/>
  <c r="AI179" i="10"/>
  <c r="AT179" i="10"/>
  <c r="BB179" i="10"/>
  <c r="BY179" i="10"/>
  <c r="AE179" i="10"/>
  <c r="AQ179" i="10"/>
  <c r="AP179" i="10"/>
  <c r="CC179" i="10"/>
  <c r="BH179" i="10"/>
  <c r="BZ179" i="10"/>
  <c r="AD55" i="10"/>
  <c r="S55" i="10"/>
  <c r="S62" i="10" s="1"/>
  <c r="AB55" i="10"/>
  <c r="AB62" i="10" s="1"/>
  <c r="T55" i="10"/>
  <c r="T62" i="10" s="1"/>
  <c r="U109" i="8"/>
  <c r="U116" i="8" s="1"/>
  <c r="U123" i="8" s="1"/>
  <c r="E109" i="8"/>
  <c r="E116" i="8" s="1"/>
  <c r="E123" i="8" s="1"/>
  <c r="T109" i="8"/>
  <c r="T116" i="8" s="1"/>
  <c r="T123" i="8" s="1"/>
  <c r="V55" i="10"/>
  <c r="V62" i="10" s="1"/>
  <c r="AA109" i="8"/>
  <c r="AA116" i="8" s="1"/>
  <c r="AA123" i="8" s="1"/>
  <c r="R109" i="8"/>
  <c r="R116" i="8" s="1"/>
  <c r="R123" i="8" s="1"/>
  <c r="K109" i="8"/>
  <c r="K116" i="8" s="1"/>
  <c r="K123" i="8" s="1"/>
  <c r="Z55" i="10"/>
  <c r="Z62" i="10" s="1"/>
  <c r="H55" i="10"/>
  <c r="H62" i="10" s="1"/>
  <c r="Z109" i="8"/>
  <c r="Z116" i="8" s="1"/>
  <c r="Z123" i="8" s="1"/>
  <c r="Q55" i="10"/>
  <c r="Q62" i="10" s="1"/>
  <c r="I55" i="10"/>
  <c r="I62" i="10" s="1"/>
  <c r="Q109" i="8"/>
  <c r="Q116" i="8" s="1"/>
  <c r="Q123" i="8" s="1"/>
  <c r="G109" i="8"/>
  <c r="G116" i="8" s="1"/>
  <c r="G123" i="8" s="1"/>
  <c r="L109" i="8"/>
  <c r="L116" i="8" s="1"/>
  <c r="L123" i="8" s="1"/>
  <c r="F55" i="10"/>
  <c r="F62" i="10" s="1"/>
  <c r="W109" i="8"/>
  <c r="W116" i="8" s="1"/>
  <c r="W123" i="8" s="1"/>
  <c r="P55" i="10"/>
  <c r="P62" i="10" s="1"/>
  <c r="F109" i="8"/>
  <c r="F116" i="8" s="1"/>
  <c r="F123" i="8" s="1"/>
  <c r="AB109" i="8"/>
  <c r="AB116" i="8" s="1"/>
  <c r="AB123" i="8" s="1"/>
  <c r="G55" i="10"/>
  <c r="G62" i="10" s="1"/>
  <c r="W55" i="10"/>
  <c r="W62" i="10" s="1"/>
  <c r="Y55" i="10"/>
  <c r="Y62" i="10" s="1"/>
  <c r="L55" i="10"/>
  <c r="L62" i="10" s="1"/>
  <c r="V109" i="8"/>
  <c r="V116" i="8" s="1"/>
  <c r="V123" i="8" s="1"/>
  <c r="M55" i="10"/>
  <c r="M62" i="10" s="1"/>
  <c r="M109" i="8"/>
  <c r="M116" i="8" s="1"/>
  <c r="M123" i="8" s="1"/>
  <c r="K55" i="10"/>
  <c r="K62" i="10" s="1"/>
  <c r="I109" i="8"/>
  <c r="I116" i="8" s="1"/>
  <c r="I123" i="8" s="1"/>
  <c r="S109" i="8"/>
  <c r="S116" i="8" s="1"/>
  <c r="S123" i="8" s="1"/>
  <c r="O55" i="10"/>
  <c r="O62" i="10" s="1"/>
  <c r="H109" i="8"/>
  <c r="H116" i="8" s="1"/>
  <c r="H123" i="8" s="1"/>
  <c r="AC55" i="10"/>
  <c r="AC62" i="10" s="1"/>
  <c r="AC109" i="8"/>
  <c r="AC116" i="8" s="1"/>
  <c r="AC123" i="8" s="1"/>
  <c r="N109" i="8"/>
  <c r="N116" i="8" s="1"/>
  <c r="N123" i="8" s="1"/>
  <c r="E55" i="10"/>
  <c r="E62" i="10" s="1"/>
  <c r="X109" i="8"/>
  <c r="X116" i="8" s="1"/>
  <c r="X123" i="8" s="1"/>
  <c r="R55" i="10"/>
  <c r="R62" i="10" s="1"/>
  <c r="X55" i="10"/>
  <c r="X62" i="10" s="1"/>
  <c r="AD109" i="8"/>
  <c r="O109" i="8"/>
  <c r="O116" i="8" s="1"/>
  <c r="O123" i="8" s="1"/>
  <c r="U55" i="10"/>
  <c r="U62" i="10" s="1"/>
  <c r="N55" i="10"/>
  <c r="N62" i="10" s="1"/>
  <c r="P109" i="8"/>
  <c r="P116" i="8" s="1"/>
  <c r="P123" i="8" s="1"/>
  <c r="J55" i="10"/>
  <c r="J62" i="10" s="1"/>
  <c r="Y109" i="8"/>
  <c r="Y116" i="8" s="1"/>
  <c r="Y123" i="8" s="1"/>
  <c r="J109" i="8"/>
  <c r="J116" i="8" s="1"/>
  <c r="J123" i="8" s="1"/>
  <c r="AA55" i="10"/>
  <c r="AA62" i="10" s="1"/>
  <c r="AC177" i="10"/>
  <c r="AB177" i="10"/>
  <c r="AA177" i="10"/>
  <c r="Z177" i="10"/>
  <c r="Y177" i="10"/>
  <c r="K177" i="10"/>
  <c r="M177" i="10"/>
  <c r="J177" i="10"/>
  <c r="L177" i="10"/>
  <c r="N177" i="10"/>
  <c r="N180" i="10"/>
  <c r="L180" i="10"/>
  <c r="K180" i="10"/>
  <c r="J180" i="10"/>
  <c r="M180" i="10"/>
  <c r="AA180" i="10"/>
  <c r="AC180" i="10"/>
  <c r="Y180" i="10"/>
  <c r="AB180" i="10"/>
  <c r="Z180" i="10"/>
  <c r="CB163" i="10"/>
  <c r="CB170" i="10" s="1"/>
  <c r="CB164" i="10"/>
  <c r="CB171" i="10" s="1"/>
  <c r="CB241" i="8"/>
  <c r="CB161" i="10"/>
  <c r="CB168" i="10" s="1"/>
  <c r="CB244" i="8"/>
  <c r="CB243" i="8"/>
  <c r="CB162" i="10"/>
  <c r="CB169" i="10" s="1"/>
  <c r="CB242" i="8"/>
  <c r="CB148" i="10"/>
  <c r="CB146" i="10"/>
  <c r="CB147" i="10"/>
  <c r="CB149" i="10"/>
  <c r="BY164" i="10"/>
  <c r="BY171" i="10" s="1"/>
  <c r="BY163" i="10"/>
  <c r="BY170" i="10" s="1"/>
  <c r="BY243" i="8"/>
  <c r="BY244" i="8"/>
  <c r="BY161" i="10"/>
  <c r="BY168" i="10" s="1"/>
  <c r="BY241" i="8"/>
  <c r="BY242" i="8"/>
  <c r="BY162" i="10"/>
  <c r="BY169" i="10" s="1"/>
  <c r="BY146" i="10"/>
  <c r="BY149" i="10"/>
  <c r="BY147" i="10"/>
  <c r="BY148" i="10"/>
  <c r="BX164" i="10"/>
  <c r="BX171" i="10" s="1"/>
  <c r="BX161" i="10"/>
  <c r="BX168" i="10" s="1"/>
  <c r="BX163" i="10"/>
  <c r="BX170" i="10" s="1"/>
  <c r="BX241" i="8"/>
  <c r="BX243" i="8"/>
  <c r="BX244" i="8"/>
  <c r="BX242" i="8"/>
  <c r="BX162" i="10"/>
  <c r="BX169" i="10" s="1"/>
  <c r="BX149" i="10"/>
  <c r="BX146" i="10"/>
  <c r="BX148" i="10"/>
  <c r="BX147" i="10"/>
  <c r="BT163" i="10"/>
  <c r="BT170" i="10" s="1"/>
  <c r="BT161" i="10"/>
  <c r="BT168" i="10" s="1"/>
  <c r="BT243" i="8"/>
  <c r="BT244" i="8"/>
  <c r="BT164" i="10"/>
  <c r="BT171" i="10" s="1"/>
  <c r="BT241" i="8"/>
  <c r="BT242" i="8"/>
  <c r="BT162" i="10"/>
  <c r="BT169" i="10" s="1"/>
  <c r="BT149" i="10"/>
  <c r="BT147" i="10"/>
  <c r="BT146" i="10"/>
  <c r="BT148" i="10"/>
  <c r="BQ164" i="10"/>
  <c r="BQ171" i="10" s="1"/>
  <c r="BQ244" i="8"/>
  <c r="BQ243" i="8"/>
  <c r="BQ161" i="10"/>
  <c r="BQ168" i="10" s="1"/>
  <c r="BQ163" i="10"/>
  <c r="BQ170" i="10" s="1"/>
  <c r="BQ241" i="8"/>
  <c r="BQ242" i="8"/>
  <c r="BQ162" i="10"/>
  <c r="BQ169" i="10" s="1"/>
  <c r="BQ147" i="10"/>
  <c r="BQ146" i="10"/>
  <c r="BQ149" i="10"/>
  <c r="BQ148" i="10"/>
  <c r="BM163" i="10"/>
  <c r="BM170" i="10" s="1"/>
  <c r="BM241" i="8"/>
  <c r="BM161" i="10"/>
  <c r="BM168" i="10" s="1"/>
  <c r="BM164" i="10"/>
  <c r="BM171" i="10" s="1"/>
  <c r="BM243" i="8"/>
  <c r="BM244" i="8"/>
  <c r="BM162" i="10"/>
  <c r="BM169" i="10" s="1"/>
  <c r="BM242" i="8"/>
  <c r="BM147" i="10"/>
  <c r="BM146" i="10"/>
  <c r="BM148" i="10"/>
  <c r="BM149" i="10"/>
  <c r="BL163" i="10"/>
  <c r="BL170" i="10" s="1"/>
  <c r="BL164" i="10"/>
  <c r="BL171" i="10" s="1"/>
  <c r="BL241" i="8"/>
  <c r="BL244" i="8"/>
  <c r="BL161" i="10"/>
  <c r="BL168" i="10" s="1"/>
  <c r="BL243" i="8"/>
  <c r="BL242" i="8"/>
  <c r="BL162" i="10"/>
  <c r="BL169" i="10" s="1"/>
  <c r="BL149" i="10"/>
  <c r="BL148" i="10"/>
  <c r="BL146" i="10"/>
  <c r="BL147" i="10"/>
  <c r="BD244" i="8"/>
  <c r="BD163" i="10"/>
  <c r="BD170" i="10" s="1"/>
  <c r="BD243" i="8"/>
  <c r="BD161" i="10"/>
  <c r="BD168" i="10" s="1"/>
  <c r="BD241" i="8"/>
  <c r="BD164" i="10"/>
  <c r="BD171" i="10" s="1"/>
  <c r="BD162" i="10"/>
  <c r="BD169" i="10" s="1"/>
  <c r="BD242" i="8"/>
  <c r="BD147" i="10"/>
  <c r="BD149" i="10"/>
  <c r="BD148" i="10"/>
  <c r="BD146" i="10"/>
  <c r="BA164" i="10"/>
  <c r="BA171" i="10" s="1"/>
  <c r="BA161" i="10"/>
  <c r="BA168" i="10" s="1"/>
  <c r="BA241" i="8"/>
  <c r="BA244" i="8"/>
  <c r="BA243" i="8"/>
  <c r="BA163" i="10"/>
  <c r="BA170" i="10" s="1"/>
  <c r="BA162" i="10"/>
  <c r="BA169" i="10" s="1"/>
  <c r="BA242" i="8"/>
  <c r="BA146" i="10"/>
  <c r="BA147" i="10"/>
  <c r="BA149" i="10"/>
  <c r="BA148" i="10"/>
  <c r="AZ161" i="10"/>
  <c r="AZ168" i="10" s="1"/>
  <c r="AZ164" i="10"/>
  <c r="AZ171" i="10" s="1"/>
  <c r="AZ241" i="8"/>
  <c r="AZ243" i="8"/>
  <c r="AZ244" i="8"/>
  <c r="AZ163" i="10"/>
  <c r="AZ170" i="10" s="1"/>
  <c r="AZ242" i="8"/>
  <c r="AZ162" i="10"/>
  <c r="AZ169" i="10" s="1"/>
  <c r="AZ149" i="10"/>
  <c r="AZ147" i="10"/>
  <c r="AZ148" i="10"/>
  <c r="AZ146" i="10"/>
  <c r="AS164" i="10"/>
  <c r="AS171" i="10" s="1"/>
  <c r="AS243" i="8"/>
  <c r="AS163" i="10"/>
  <c r="AS170" i="10" s="1"/>
  <c r="AS244" i="8"/>
  <c r="AS161" i="10"/>
  <c r="AS168" i="10" s="1"/>
  <c r="AS241" i="8"/>
  <c r="AS162" i="10"/>
  <c r="AS169" i="10" s="1"/>
  <c r="AS242" i="8"/>
  <c r="AS148" i="10"/>
  <c r="AS149" i="10"/>
  <c r="AS147" i="10"/>
  <c r="AS146" i="10"/>
  <c r="AO164" i="10"/>
  <c r="AO171" i="10" s="1"/>
  <c r="AO161" i="10"/>
  <c r="AO168" i="10" s="1"/>
  <c r="AO243" i="8"/>
  <c r="AO241" i="8"/>
  <c r="AO244" i="8"/>
  <c r="AO163" i="10"/>
  <c r="AO170" i="10" s="1"/>
  <c r="AO242" i="8"/>
  <c r="AO162" i="10"/>
  <c r="AO169" i="10" s="1"/>
  <c r="AO146" i="10"/>
  <c r="AO149" i="10"/>
  <c r="AO148" i="10"/>
  <c r="AO147" i="10"/>
  <c r="AN161" i="10"/>
  <c r="AN168" i="10" s="1"/>
  <c r="AN243" i="8"/>
  <c r="AN244" i="8"/>
  <c r="AN241" i="8"/>
  <c r="AN164" i="10"/>
  <c r="AN171" i="10" s="1"/>
  <c r="AN163" i="10"/>
  <c r="AN170" i="10" s="1"/>
  <c r="AN162" i="10"/>
  <c r="AN169" i="10" s="1"/>
  <c r="AN242" i="8"/>
  <c r="AN146" i="10"/>
  <c r="AN148" i="10"/>
  <c r="AN149" i="10"/>
  <c r="AN147" i="10"/>
  <c r="AB243" i="8"/>
  <c r="AB164" i="10"/>
  <c r="AB171" i="10" s="1"/>
  <c r="AB163" i="10"/>
  <c r="AB170" i="10" s="1"/>
  <c r="AB244" i="8"/>
  <c r="AB241" i="8"/>
  <c r="AB161" i="10"/>
  <c r="AB168" i="10" s="1"/>
  <c r="AB162" i="10"/>
  <c r="AB169" i="10" s="1"/>
  <c r="AB242" i="8"/>
  <c r="AB149" i="10"/>
  <c r="AB148" i="10"/>
  <c r="AB147" i="10"/>
  <c r="AB146" i="10"/>
  <c r="L161" i="10"/>
  <c r="L168" i="10" s="1"/>
  <c r="L243" i="8"/>
  <c r="L241" i="8"/>
  <c r="L244" i="8"/>
  <c r="L242" i="8"/>
  <c r="L146" i="10"/>
  <c r="L147" i="10"/>
  <c r="L164" i="10"/>
  <c r="L171" i="10" s="1"/>
  <c r="L148" i="10"/>
  <c r="L162" i="10"/>
  <c r="L169" i="10" s="1"/>
  <c r="L149" i="10"/>
  <c r="L163" i="10"/>
  <c r="L170" i="10" s="1"/>
  <c r="H176" i="10"/>
  <c r="F176" i="10"/>
  <c r="E176" i="10"/>
  <c r="G176" i="10"/>
  <c r="I176" i="10"/>
  <c r="N176" i="10"/>
  <c r="K176" i="10"/>
  <c r="J176" i="10"/>
  <c r="M176" i="10"/>
  <c r="L176" i="10"/>
  <c r="AG177" i="10"/>
  <c r="BM177" i="10"/>
  <c r="AF177" i="10"/>
  <c r="BL177" i="10"/>
  <c r="AY177" i="10"/>
  <c r="BK177" i="10"/>
  <c r="BZ177" i="10"/>
  <c r="BH177" i="10"/>
  <c r="AK177" i="10"/>
  <c r="BQ177" i="10"/>
  <c r="AJ177" i="10"/>
  <c r="BP177" i="10"/>
  <c r="BG177" i="10"/>
  <c r="BS177" i="10"/>
  <c r="BN177" i="10"/>
  <c r="AL177" i="10"/>
  <c r="BC177" i="10"/>
  <c r="AO177" i="10"/>
  <c r="BU177" i="10"/>
  <c r="AN177" i="10"/>
  <c r="BT177" i="10"/>
  <c r="BO177" i="10"/>
  <c r="CA177" i="10"/>
  <c r="AX177" i="10"/>
  <c r="AR177" i="10"/>
  <c r="AP177" i="10"/>
  <c r="AS177" i="10"/>
  <c r="BY177" i="10"/>
  <c r="BX177" i="10"/>
  <c r="BW177" i="10"/>
  <c r="CD177" i="10"/>
  <c r="AW177" i="10"/>
  <c r="CC177" i="10"/>
  <c r="AV177" i="10"/>
  <c r="CB177" i="10"/>
  <c r="CE177" i="10"/>
  <c r="BF177" i="10"/>
  <c r="AI177" i="10"/>
  <c r="BD177" i="10"/>
  <c r="AT177" i="10"/>
  <c r="BJ177" i="10"/>
  <c r="BA177" i="10"/>
  <c r="AD177" i="10"/>
  <c r="AZ177" i="10"/>
  <c r="CF177" i="10"/>
  <c r="AM177" i="10"/>
  <c r="BV177" i="10"/>
  <c r="BB177" i="10"/>
  <c r="BE177" i="10"/>
  <c r="AH177" i="10"/>
  <c r="AE177" i="10"/>
  <c r="AU177" i="10"/>
  <c r="BR177" i="10"/>
  <c r="BI177" i="10"/>
  <c r="AQ177" i="10"/>
  <c r="AA179" i="10"/>
  <c r="Y179" i="10"/>
  <c r="AB179" i="10"/>
  <c r="Z179" i="10"/>
  <c r="AC179" i="10"/>
  <c r="E244" i="8"/>
  <c r="E242" i="8"/>
  <c r="E147" i="10"/>
  <c r="E243" i="8"/>
  <c r="E149" i="10"/>
  <c r="E241" i="8"/>
  <c r="E146" i="10"/>
  <c r="E148" i="10"/>
  <c r="E163" i="10"/>
  <c r="E170" i="10" s="1"/>
  <c r="E164" i="10"/>
  <c r="E171" i="10" s="1"/>
  <c r="E162" i="10"/>
  <c r="E169" i="10" s="1"/>
  <c r="E161" i="10"/>
  <c r="E168" i="10" s="1"/>
  <c r="L54" i="10"/>
  <c r="L61" i="10" s="1"/>
  <c r="AC54" i="10"/>
  <c r="AC61" i="10" s="1"/>
  <c r="F54" i="10"/>
  <c r="F61" i="10" s="1"/>
  <c r="S108" i="8"/>
  <c r="S115" i="8" s="1"/>
  <c r="S122" i="8" s="1"/>
  <c r="R108" i="8"/>
  <c r="R115" i="8" s="1"/>
  <c r="R122" i="8" s="1"/>
  <c r="T108" i="8"/>
  <c r="T115" i="8" s="1"/>
  <c r="T122" i="8" s="1"/>
  <c r="H54" i="10"/>
  <c r="H61" i="10" s="1"/>
  <c r="Y54" i="10"/>
  <c r="Y61" i="10" s="1"/>
  <c r="O108" i="8"/>
  <c r="O115" i="8" s="1"/>
  <c r="O122" i="8" s="1"/>
  <c r="N108" i="8"/>
  <c r="N115" i="8" s="1"/>
  <c r="N122" i="8" s="1"/>
  <c r="J108" i="8"/>
  <c r="J115" i="8" s="1"/>
  <c r="J122" i="8" s="1"/>
  <c r="R54" i="10"/>
  <c r="R61" i="10" s="1"/>
  <c r="P108" i="8"/>
  <c r="P115" i="8" s="1"/>
  <c r="P122" i="8" s="1"/>
  <c r="AA54" i="10"/>
  <c r="AA61" i="10" s="1"/>
  <c r="U54" i="10"/>
  <c r="U61" i="10" s="1"/>
  <c r="AD54" i="10"/>
  <c r="K108" i="8"/>
  <c r="K115" i="8" s="1"/>
  <c r="K122" i="8" s="1"/>
  <c r="L108" i="8"/>
  <c r="L115" i="8" s="1"/>
  <c r="L122" i="8" s="1"/>
  <c r="W54" i="10"/>
  <c r="W61" i="10" s="1"/>
  <c r="Q54" i="10"/>
  <c r="Q61" i="10" s="1"/>
  <c r="N54" i="10"/>
  <c r="N61" i="10" s="1"/>
  <c r="G108" i="8"/>
  <c r="G115" i="8" s="1"/>
  <c r="G122" i="8" s="1"/>
  <c r="F108" i="8"/>
  <c r="F115" i="8" s="1"/>
  <c r="F122" i="8" s="1"/>
  <c r="M108" i="8"/>
  <c r="M115" i="8" s="1"/>
  <c r="M122" i="8" s="1"/>
  <c r="H108" i="8"/>
  <c r="H115" i="8" s="1"/>
  <c r="H122" i="8" s="1"/>
  <c r="K54" i="10"/>
  <c r="K61" i="10" s="1"/>
  <c r="AB108" i="8"/>
  <c r="AB115" i="8" s="1"/>
  <c r="AB122" i="8" s="1"/>
  <c r="AB54" i="10"/>
  <c r="AB61" i="10" s="1"/>
  <c r="S54" i="10"/>
  <c r="S61" i="10" s="1"/>
  <c r="M54" i="10"/>
  <c r="M61" i="10" s="1"/>
  <c r="Z54" i="10"/>
  <c r="Z61" i="10" s="1"/>
  <c r="U108" i="8"/>
  <c r="U115" i="8" s="1"/>
  <c r="U122" i="8" s="1"/>
  <c r="AC108" i="8"/>
  <c r="AC115" i="8" s="1"/>
  <c r="AC122" i="8" s="1"/>
  <c r="Y108" i="8"/>
  <c r="Y115" i="8" s="1"/>
  <c r="Y122" i="8" s="1"/>
  <c r="I108" i="8"/>
  <c r="I115" i="8" s="1"/>
  <c r="I122" i="8" s="1"/>
  <c r="X54" i="10"/>
  <c r="X61" i="10" s="1"/>
  <c r="O54" i="10"/>
  <c r="O61" i="10" s="1"/>
  <c r="I54" i="10"/>
  <c r="I61" i="10" s="1"/>
  <c r="J54" i="10"/>
  <c r="J61" i="10" s="1"/>
  <c r="AD108" i="8"/>
  <c r="Q108" i="8"/>
  <c r="Q115" i="8" s="1"/>
  <c r="Q122" i="8" s="1"/>
  <c r="T54" i="10"/>
  <c r="T61" i="10" s="1"/>
  <c r="E54" i="10"/>
  <c r="E61" i="10" s="1"/>
  <c r="Z108" i="8"/>
  <c r="Z115" i="8" s="1"/>
  <c r="Z122" i="8" s="1"/>
  <c r="P54" i="10"/>
  <c r="P61" i="10" s="1"/>
  <c r="G54" i="10"/>
  <c r="G61" i="10" s="1"/>
  <c r="V54" i="10"/>
  <c r="V61" i="10" s="1"/>
  <c r="W108" i="8"/>
  <c r="W115" i="8" s="1"/>
  <c r="W122" i="8" s="1"/>
  <c r="V108" i="8"/>
  <c r="V115" i="8" s="1"/>
  <c r="V122" i="8" s="1"/>
  <c r="X108" i="8"/>
  <c r="X115" i="8" s="1"/>
  <c r="X122" i="8" s="1"/>
  <c r="E108" i="8"/>
  <c r="E115" i="8" s="1"/>
  <c r="E122" i="8" s="1"/>
  <c r="AA108" i="8"/>
  <c r="AA115" i="8" s="1"/>
  <c r="AA122" i="8" s="1"/>
  <c r="BP244" i="8"/>
  <c r="BP243" i="8"/>
  <c r="BP241" i="8"/>
  <c r="BP163" i="10"/>
  <c r="BP170" i="10" s="1"/>
  <c r="BP164" i="10"/>
  <c r="BP171" i="10" s="1"/>
  <c r="BP161" i="10"/>
  <c r="BP168" i="10" s="1"/>
  <c r="BP162" i="10"/>
  <c r="BP169" i="10" s="1"/>
  <c r="BP242" i="8"/>
  <c r="BP149" i="10"/>
  <c r="BP148" i="10"/>
  <c r="BP146" i="10"/>
  <c r="BP147" i="10"/>
  <c r="BH241" i="8"/>
  <c r="BH161" i="10"/>
  <c r="BH168" i="10" s="1"/>
  <c r="BH164" i="10"/>
  <c r="BH171" i="10" s="1"/>
  <c r="BH244" i="8"/>
  <c r="BH243" i="8"/>
  <c r="BH163" i="10"/>
  <c r="BH170" i="10" s="1"/>
  <c r="BH162" i="10"/>
  <c r="BH169" i="10" s="1"/>
  <c r="BH242" i="8"/>
  <c r="BH146" i="10"/>
  <c r="BH147" i="10"/>
  <c r="BH148" i="10"/>
  <c r="BH149" i="10"/>
  <c r="AW241" i="8"/>
  <c r="AW243" i="8"/>
  <c r="AW161" i="10"/>
  <c r="AW168" i="10" s="1"/>
  <c r="AW244" i="8"/>
  <c r="AW164" i="10"/>
  <c r="AW171" i="10" s="1"/>
  <c r="AW163" i="10"/>
  <c r="AW170" i="10" s="1"/>
  <c r="AW242" i="8"/>
  <c r="AW162" i="10"/>
  <c r="AW169" i="10" s="1"/>
  <c r="AW149" i="10"/>
  <c r="AW146" i="10"/>
  <c r="AW148" i="10"/>
  <c r="AW147" i="10"/>
  <c r="AV163" i="10"/>
  <c r="AV170" i="10" s="1"/>
  <c r="AV164" i="10"/>
  <c r="AV171" i="10" s="1"/>
  <c r="AV244" i="8"/>
  <c r="AV243" i="8"/>
  <c r="AV161" i="10"/>
  <c r="AV168" i="10" s="1"/>
  <c r="AV241" i="8"/>
  <c r="AV242" i="8"/>
  <c r="AV162" i="10"/>
  <c r="AV169" i="10" s="1"/>
  <c r="AV147" i="10"/>
  <c r="AV149" i="10"/>
  <c r="AV148" i="10"/>
  <c r="AV146" i="10"/>
  <c r="AR243" i="8"/>
  <c r="AR164" i="10"/>
  <c r="AR171" i="10" s="1"/>
  <c r="AR244" i="8"/>
  <c r="AR161" i="10"/>
  <c r="AR168" i="10" s="1"/>
  <c r="AR163" i="10"/>
  <c r="AR170" i="10" s="1"/>
  <c r="AR241" i="8"/>
  <c r="AR242" i="8"/>
  <c r="AR162" i="10"/>
  <c r="AR169" i="10" s="1"/>
  <c r="AR149" i="10"/>
  <c r="AR148" i="10"/>
  <c r="AR147" i="10"/>
  <c r="AR146" i="10"/>
  <c r="AG243" i="8"/>
  <c r="AG241" i="8"/>
  <c r="AG163" i="10"/>
  <c r="AG170" i="10" s="1"/>
  <c r="AG244" i="8"/>
  <c r="AG164" i="10"/>
  <c r="AG171" i="10" s="1"/>
  <c r="AG161" i="10"/>
  <c r="AG168" i="10" s="1"/>
  <c r="AG242" i="8"/>
  <c r="AG162" i="10"/>
  <c r="AG169" i="10" s="1"/>
  <c r="AG147" i="10"/>
  <c r="AG146" i="10"/>
  <c r="AG148" i="10"/>
  <c r="AG149" i="10"/>
  <c r="AF244" i="8"/>
  <c r="AF161" i="10"/>
  <c r="AF168" i="10" s="1"/>
  <c r="AF243" i="8"/>
  <c r="AF163" i="10"/>
  <c r="AF170" i="10" s="1"/>
  <c r="AF241" i="8"/>
  <c r="AF164" i="10"/>
  <c r="AF171" i="10" s="1"/>
  <c r="AF162" i="10"/>
  <c r="AF169" i="10" s="1"/>
  <c r="AF242" i="8"/>
  <c r="AF149" i="10"/>
  <c r="AF146" i="10"/>
  <c r="AF148" i="10"/>
  <c r="AF147" i="10"/>
  <c r="T243" i="8"/>
  <c r="T163" i="10"/>
  <c r="T170" i="10" s="1"/>
  <c r="T241" i="8"/>
  <c r="T244" i="8"/>
  <c r="T161" i="10"/>
  <c r="T168" i="10" s="1"/>
  <c r="T164" i="10"/>
  <c r="T171" i="10" s="1"/>
  <c r="T162" i="10"/>
  <c r="T169" i="10" s="1"/>
  <c r="T242" i="8"/>
  <c r="T146" i="10"/>
  <c r="T148" i="10"/>
  <c r="T147" i="10"/>
  <c r="T149" i="10"/>
  <c r="R182" i="10"/>
  <c r="S182" i="10"/>
  <c r="P182" i="10"/>
  <c r="O182" i="10"/>
  <c r="Q182" i="10"/>
  <c r="N53" i="10"/>
  <c r="N60" i="10" s="1"/>
  <c r="P107" i="8"/>
  <c r="P114" i="8" s="1"/>
  <c r="P121" i="8" s="1"/>
  <c r="AB53" i="10"/>
  <c r="AB60" i="10" s="1"/>
  <c r="F53" i="10"/>
  <c r="F60" i="10" s="1"/>
  <c r="X53" i="10"/>
  <c r="X60" i="10" s="1"/>
  <c r="Z53" i="10"/>
  <c r="Z60" i="10" s="1"/>
  <c r="X107" i="8"/>
  <c r="X114" i="8" s="1"/>
  <c r="X121" i="8" s="1"/>
  <c r="U53" i="10"/>
  <c r="U60" i="10" s="1"/>
  <c r="W53" i="10"/>
  <c r="W60" i="10" s="1"/>
  <c r="Y53" i="10"/>
  <c r="Y60" i="10" s="1"/>
  <c r="K107" i="8"/>
  <c r="K114" i="8" s="1"/>
  <c r="K121" i="8" s="1"/>
  <c r="T53" i="10"/>
  <c r="T60" i="10" s="1"/>
  <c r="H107" i="8"/>
  <c r="H114" i="8" s="1"/>
  <c r="H121" i="8" s="1"/>
  <c r="Y107" i="8"/>
  <c r="Y114" i="8" s="1"/>
  <c r="Y121" i="8" s="1"/>
  <c r="V53" i="10"/>
  <c r="V60" i="10" s="1"/>
  <c r="Z107" i="8"/>
  <c r="Z114" i="8" s="1"/>
  <c r="Z121" i="8" s="1"/>
  <c r="H53" i="10"/>
  <c r="H60" i="10" s="1"/>
  <c r="U107" i="8"/>
  <c r="U114" i="8" s="1"/>
  <c r="U121" i="8" s="1"/>
  <c r="I53" i="10"/>
  <c r="I60" i="10" s="1"/>
  <c r="R107" i="8"/>
  <c r="R114" i="8" s="1"/>
  <c r="R121" i="8" s="1"/>
  <c r="Q107" i="8"/>
  <c r="Q114" i="8" s="1"/>
  <c r="Q121" i="8" s="1"/>
  <c r="J107" i="8"/>
  <c r="J114" i="8" s="1"/>
  <c r="J121" i="8" s="1"/>
  <c r="I107" i="8"/>
  <c r="I114" i="8" s="1"/>
  <c r="I121" i="8" s="1"/>
  <c r="Q53" i="10"/>
  <c r="Q60" i="10" s="1"/>
  <c r="S107" i="8"/>
  <c r="S114" i="8" s="1"/>
  <c r="S121" i="8" s="1"/>
  <c r="M53" i="10"/>
  <c r="M60" i="10" s="1"/>
  <c r="N107" i="8"/>
  <c r="N114" i="8" s="1"/>
  <c r="N121" i="8" s="1"/>
  <c r="S53" i="10"/>
  <c r="S60" i="10" s="1"/>
  <c r="E114" i="8"/>
  <c r="E121" i="8" s="1"/>
  <c r="AB107" i="8"/>
  <c r="AB114" i="8" s="1"/>
  <c r="AB121" i="8" s="1"/>
  <c r="R53" i="10"/>
  <c r="R60" i="10" s="1"/>
  <c r="T107" i="8"/>
  <c r="T114" i="8" s="1"/>
  <c r="T121" i="8" s="1"/>
  <c r="AA53" i="10"/>
  <c r="AA60" i="10" s="1"/>
  <c r="L107" i="8"/>
  <c r="L114" i="8" s="1"/>
  <c r="L121" i="8" s="1"/>
  <c r="AD107" i="8"/>
  <c r="E53" i="10"/>
  <c r="E60" i="10" s="1"/>
  <c r="P53" i="10"/>
  <c r="P60" i="10" s="1"/>
  <c r="J53" i="10"/>
  <c r="J60" i="10" s="1"/>
  <c r="AC53" i="10"/>
  <c r="AC60" i="10" s="1"/>
  <c r="W107" i="8"/>
  <c r="W114" i="8" s="1"/>
  <c r="W121" i="8" s="1"/>
  <c r="K53" i="10"/>
  <c r="K60" i="10" s="1"/>
  <c r="V107" i="8"/>
  <c r="V114" i="8" s="1"/>
  <c r="V121" i="8" s="1"/>
  <c r="AC107" i="8"/>
  <c r="AC114" i="8" s="1"/>
  <c r="AC121" i="8" s="1"/>
  <c r="L53" i="10"/>
  <c r="L60" i="10" s="1"/>
  <c r="F107" i="8"/>
  <c r="F114" i="8" s="1"/>
  <c r="F121" i="8" s="1"/>
  <c r="AD53" i="10"/>
  <c r="O107" i="8"/>
  <c r="O114" i="8" s="1"/>
  <c r="O121" i="8" s="1"/>
  <c r="O53" i="10"/>
  <c r="O60" i="10" s="1"/>
  <c r="AA107" i="8"/>
  <c r="AA114" i="8" s="1"/>
  <c r="AA121" i="8" s="1"/>
  <c r="G53" i="10"/>
  <c r="G60" i="10" s="1"/>
  <c r="G107" i="8"/>
  <c r="G114" i="8" s="1"/>
  <c r="G121" i="8" s="1"/>
  <c r="M107" i="8"/>
  <c r="M114" i="8" s="1"/>
  <c r="M121" i="8" s="1"/>
  <c r="Y176" i="10"/>
  <c r="AB176" i="10"/>
  <c r="AA176" i="10"/>
  <c r="Z176" i="10"/>
  <c r="AC176" i="10"/>
  <c r="T182" i="10"/>
  <c r="W182" i="10"/>
  <c r="V182" i="10"/>
  <c r="X182" i="10"/>
  <c r="U182" i="10"/>
  <c r="W179" i="10"/>
  <c r="T179" i="10"/>
  <c r="V179" i="10"/>
  <c r="X179" i="10"/>
  <c r="U179" i="10"/>
  <c r="CF244" i="8"/>
  <c r="CF243" i="8"/>
  <c r="CF164" i="10"/>
  <c r="CF171" i="10" s="1"/>
  <c r="CF241" i="8"/>
  <c r="CF161" i="10"/>
  <c r="CF168" i="10" s="1"/>
  <c r="CF163" i="10"/>
  <c r="CF170" i="10" s="1"/>
  <c r="CF162" i="10"/>
  <c r="CF169" i="10" s="1"/>
  <c r="CF242" i="8"/>
  <c r="CF147" i="10"/>
  <c r="CF146" i="10"/>
  <c r="CF149" i="10"/>
  <c r="CF148" i="10"/>
  <c r="AU161" i="10"/>
  <c r="AU168" i="10" s="1"/>
  <c r="AU163" i="10"/>
  <c r="AU170" i="10" s="1"/>
  <c r="AU243" i="8"/>
  <c r="AU241" i="8"/>
  <c r="AU164" i="10"/>
  <c r="AU171" i="10" s="1"/>
  <c r="AU244" i="8"/>
  <c r="AU242" i="8"/>
  <c r="AU162" i="10"/>
  <c r="AU169" i="10" s="1"/>
  <c r="AU148" i="10"/>
  <c r="AU149" i="10"/>
  <c r="AU146" i="10"/>
  <c r="AU147" i="10"/>
  <c r="AC164" i="10"/>
  <c r="AC171" i="10" s="1"/>
  <c r="AC243" i="8"/>
  <c r="AC241" i="8"/>
  <c r="AC161" i="10"/>
  <c r="AC168" i="10" s="1"/>
  <c r="AC244" i="8"/>
  <c r="AC163" i="10"/>
  <c r="AC170" i="10" s="1"/>
  <c r="AC162" i="10"/>
  <c r="AC169" i="10" s="1"/>
  <c r="AC242" i="8"/>
  <c r="AC148" i="10"/>
  <c r="AC146" i="10"/>
  <c r="AC149" i="10"/>
  <c r="AC147" i="10"/>
  <c r="Y241" i="8"/>
  <c r="Y243" i="8"/>
  <c r="Y244" i="8"/>
  <c r="Y161" i="10"/>
  <c r="Y168" i="10" s="1"/>
  <c r="Y163" i="10"/>
  <c r="Y170" i="10" s="1"/>
  <c r="Y164" i="10"/>
  <c r="Y171" i="10" s="1"/>
  <c r="Y242" i="8"/>
  <c r="Y162" i="10"/>
  <c r="Y169" i="10" s="1"/>
  <c r="Y146" i="10"/>
  <c r="Y149" i="10"/>
  <c r="Y147" i="10"/>
  <c r="Y148" i="10"/>
  <c r="X244" i="8"/>
  <c r="X243" i="8"/>
  <c r="X161" i="10"/>
  <c r="X168" i="10" s="1"/>
  <c r="X164" i="10"/>
  <c r="X171" i="10" s="1"/>
  <c r="X163" i="10"/>
  <c r="X170" i="10" s="1"/>
  <c r="X241" i="8"/>
  <c r="X242" i="8"/>
  <c r="X162" i="10"/>
  <c r="X169" i="10" s="1"/>
  <c r="X148" i="10"/>
  <c r="X146" i="10"/>
  <c r="X149" i="10"/>
  <c r="X147" i="10"/>
  <c r="U161" i="10"/>
  <c r="U168" i="10" s="1"/>
  <c r="U241" i="8"/>
  <c r="U243" i="8"/>
  <c r="U164" i="10"/>
  <c r="U171" i="10" s="1"/>
  <c r="U244" i="8"/>
  <c r="U163" i="10"/>
  <c r="U170" i="10" s="1"/>
  <c r="U242" i="8"/>
  <c r="U162" i="10"/>
  <c r="U169" i="10" s="1"/>
  <c r="U146" i="10"/>
  <c r="U147" i="10"/>
  <c r="U149" i="10"/>
  <c r="U148" i="10"/>
  <c r="P241" i="8"/>
  <c r="P243" i="8"/>
  <c r="P161" i="10"/>
  <c r="P168" i="10" s="1"/>
  <c r="P244" i="8"/>
  <c r="P242" i="8"/>
  <c r="P164" i="10"/>
  <c r="P171" i="10" s="1"/>
  <c r="P148" i="10"/>
  <c r="P162" i="10"/>
  <c r="P169" i="10" s="1"/>
  <c r="P147" i="10"/>
  <c r="P146" i="10"/>
  <c r="P149" i="10"/>
  <c r="P163" i="10"/>
  <c r="P170" i="10" s="1"/>
  <c r="I244" i="8"/>
  <c r="I243" i="8"/>
  <c r="I241" i="8"/>
  <c r="I242" i="8"/>
  <c r="I147" i="10"/>
  <c r="I148" i="10"/>
  <c r="I161" i="10"/>
  <c r="I168" i="10" s="1"/>
  <c r="I149" i="10"/>
  <c r="I162" i="10"/>
  <c r="I169" i="10" s="1"/>
  <c r="I164" i="10"/>
  <c r="I171" i="10" s="1"/>
  <c r="I163" i="10"/>
  <c r="I170" i="10" s="1"/>
  <c r="I146" i="10"/>
  <c r="F177" i="10"/>
  <c r="E177" i="10"/>
  <c r="H177" i="10"/>
  <c r="G177" i="10"/>
  <c r="I177" i="10"/>
  <c r="Q180" i="10"/>
  <c r="P180" i="10"/>
  <c r="S180" i="10"/>
  <c r="O180" i="10"/>
  <c r="R180" i="10"/>
  <c r="AB106" i="8" l="1"/>
  <c r="AB113" i="8" s="1"/>
  <c r="AB120" i="8" s="1"/>
  <c r="J52" i="10"/>
  <c r="J59" i="10" s="1"/>
  <c r="AA52" i="10"/>
  <c r="AA59" i="10" s="1"/>
  <c r="T106" i="8"/>
  <c r="T113" i="8" s="1"/>
  <c r="T120" i="8" s="1"/>
  <c r="S52" i="10"/>
  <c r="S59" i="10" s="1"/>
  <c r="K106" i="8"/>
  <c r="K113" i="8" s="1"/>
  <c r="K120" i="8" s="1"/>
  <c r="P106" i="8"/>
  <c r="P113" i="8" s="1"/>
  <c r="P120" i="8" s="1"/>
  <c r="AB52" i="10"/>
  <c r="AB59" i="10" s="1"/>
  <c r="X52" i="10"/>
  <c r="X59" i="10" s="1"/>
  <c r="AC183" i="10"/>
  <c r="AC195" i="10" s="1"/>
  <c r="AA106" i="8"/>
  <c r="AA113" i="8" s="1"/>
  <c r="AA120" i="8" s="1"/>
  <c r="K52" i="10"/>
  <c r="K59" i="10" s="1"/>
  <c r="P52" i="10"/>
  <c r="P59" i="10" s="1"/>
  <c r="Y183" i="10"/>
  <c r="Y194" i="10" s="1"/>
  <c r="J183" i="10"/>
  <c r="AD52" i="10"/>
  <c r="AD59" i="10" s="1"/>
  <c r="F52" i="10"/>
  <c r="F59" i="10" s="1"/>
  <c r="L183" i="10"/>
  <c r="S106" i="8"/>
  <c r="S113" i="8" s="1"/>
  <c r="S120" i="8" s="1"/>
  <c r="M183" i="10"/>
  <c r="M195" i="10" s="1"/>
  <c r="J106" i="8"/>
  <c r="J113" i="8" s="1"/>
  <c r="J120" i="8" s="1"/>
  <c r="F106" i="8"/>
  <c r="F113" i="8" s="1"/>
  <c r="F120" i="8" s="1"/>
  <c r="AY183" i="10"/>
  <c r="AY193" i="10" s="1"/>
  <c r="BA183" i="10"/>
  <c r="BA193" i="10" s="1"/>
  <c r="G53" i="13"/>
  <c r="I251" i="8"/>
  <c r="N51" i="13"/>
  <c r="P249" i="8"/>
  <c r="W50" i="13"/>
  <c r="Y248" i="8"/>
  <c r="AA53" i="13"/>
  <c r="AC251" i="8"/>
  <c r="N52" i="13"/>
  <c r="P250" i="8"/>
  <c r="V52" i="13"/>
  <c r="X250" i="8"/>
  <c r="AA52" i="13"/>
  <c r="AC250" i="8"/>
  <c r="AS53" i="13"/>
  <c r="AU251" i="8"/>
  <c r="CD52" i="13"/>
  <c r="CF250" i="8"/>
  <c r="P248" i="8"/>
  <c r="N50" i="13"/>
  <c r="U251" i="8"/>
  <c r="S53" i="13"/>
  <c r="V53" i="13"/>
  <c r="X251" i="8"/>
  <c r="CF251" i="8"/>
  <c r="CD53" i="13"/>
  <c r="AC194" i="10"/>
  <c r="AE50" i="13"/>
  <c r="AG248" i="8"/>
  <c r="AR248" i="8"/>
  <c r="AP50" i="13"/>
  <c r="M196" i="10"/>
  <c r="M193" i="10"/>
  <c r="H183" i="10"/>
  <c r="J51" i="13"/>
  <c r="L249" i="8"/>
  <c r="Z52" i="13"/>
  <c r="AB250" i="8"/>
  <c r="AY52" i="13"/>
  <c r="BA250" i="8"/>
  <c r="BD251" i="8"/>
  <c r="BB53" i="13"/>
  <c r="BV52" i="13"/>
  <c r="BX250" i="8"/>
  <c r="CB251" i="8"/>
  <c r="BZ53" i="13"/>
  <c r="AD116" i="8"/>
  <c r="AD123" i="8" s="1"/>
  <c r="AE109" i="8"/>
  <c r="AK251" i="8"/>
  <c r="AI53" i="13"/>
  <c r="BC50" i="13"/>
  <c r="BE248" i="8"/>
  <c r="BS50" i="13"/>
  <c r="BU248" i="8"/>
  <c r="J248" i="8"/>
  <c r="H50" i="13"/>
  <c r="M52" i="13"/>
  <c r="O250" i="8"/>
  <c r="AH183" i="10"/>
  <c r="BQ183" i="10"/>
  <c r="AV183" i="10"/>
  <c r="AK183" i="10"/>
  <c r="CC183" i="10"/>
  <c r="AE183" i="10"/>
  <c r="X183" i="10"/>
  <c r="AF52" i="13"/>
  <c r="AH250" i="8"/>
  <c r="D51" i="13"/>
  <c r="F249" i="8"/>
  <c r="N249" i="8"/>
  <c r="L51" i="13"/>
  <c r="Y51" i="13"/>
  <c r="AA249" i="8"/>
  <c r="AB52" i="13"/>
  <c r="AD250" i="8"/>
  <c r="AK51" i="13"/>
  <c r="AM249" i="8"/>
  <c r="BN249" i="8"/>
  <c r="BL51" i="13"/>
  <c r="BO248" i="8"/>
  <c r="BM50" i="13"/>
  <c r="BR249" i="8"/>
  <c r="BP51" i="13"/>
  <c r="BS248" i="8"/>
  <c r="BQ50" i="13"/>
  <c r="H251" i="8"/>
  <c r="F53" i="13"/>
  <c r="Q50" i="13"/>
  <c r="S248" i="8"/>
  <c r="V249" i="8"/>
  <c r="T51" i="13"/>
  <c r="U53" i="13"/>
  <c r="W251" i="8"/>
  <c r="AN51" i="13"/>
  <c r="AP249" i="8"/>
  <c r="AO50" i="13"/>
  <c r="AQ248" i="8"/>
  <c r="V52" i="10"/>
  <c r="V59" i="10" s="1"/>
  <c r="V106" i="8"/>
  <c r="V113" i="8" s="1"/>
  <c r="V120" i="8" s="1"/>
  <c r="G106" i="8"/>
  <c r="G113" i="8" s="1"/>
  <c r="G120" i="8" s="1"/>
  <c r="G52" i="10"/>
  <c r="G59" i="10" s="1"/>
  <c r="G51" i="13"/>
  <c r="I249" i="8"/>
  <c r="AA51" i="13"/>
  <c r="AC249" i="8"/>
  <c r="AS50" i="13"/>
  <c r="AU248" i="8"/>
  <c r="CD51" i="13"/>
  <c r="CF249" i="8"/>
  <c r="Z183" i="10"/>
  <c r="R52" i="13"/>
  <c r="T250" i="8"/>
  <c r="AD50" i="13"/>
  <c r="AF248" i="8"/>
  <c r="AE52" i="13"/>
  <c r="AG250" i="8"/>
  <c r="BF50" i="13"/>
  <c r="BH248" i="8"/>
  <c r="C51" i="13"/>
  <c r="E249" i="8"/>
  <c r="J195" i="10"/>
  <c r="J196" i="10"/>
  <c r="J193" i="10"/>
  <c r="J194" i="10"/>
  <c r="J53" i="13"/>
  <c r="L251" i="8"/>
  <c r="Z51" i="13"/>
  <c r="AB249" i="8"/>
  <c r="AN248" i="8"/>
  <c r="AL50" i="13"/>
  <c r="AQ53" i="13"/>
  <c r="AS251" i="8"/>
  <c r="AY53" i="13"/>
  <c r="BA251" i="8"/>
  <c r="BD249" i="8"/>
  <c r="BB51" i="13"/>
  <c r="BL251" i="8"/>
  <c r="BJ53" i="13"/>
  <c r="BM249" i="8"/>
  <c r="BK51" i="13"/>
  <c r="BV50" i="13"/>
  <c r="BX248" i="8"/>
  <c r="AH53" i="13"/>
  <c r="AJ251" i="8"/>
  <c r="H52" i="13"/>
  <c r="J250" i="8"/>
  <c r="M50" i="13"/>
  <c r="O248" i="8"/>
  <c r="BI250" i="8"/>
  <c r="BG52" i="13"/>
  <c r="AP183" i="10"/>
  <c r="BD183" i="10"/>
  <c r="BJ183" i="10"/>
  <c r="AM183" i="10"/>
  <c r="BB183" i="10"/>
  <c r="BF183" i="10"/>
  <c r="AF183" i="10"/>
  <c r="AC51" i="13"/>
  <c r="AE249" i="8"/>
  <c r="AF53" i="13"/>
  <c r="AH251" i="8"/>
  <c r="AT249" i="8"/>
  <c r="AR51" i="13"/>
  <c r="AX251" i="8"/>
  <c r="AV53" i="13"/>
  <c r="BF250" i="8"/>
  <c r="BD52" i="13"/>
  <c r="N248" i="8"/>
  <c r="L50" i="13"/>
  <c r="AZ53" i="13"/>
  <c r="BB251" i="8"/>
  <c r="BE51" i="13"/>
  <c r="BG249" i="8"/>
  <c r="BH53" i="13"/>
  <c r="BJ251" i="8"/>
  <c r="BU51" i="13"/>
  <c r="BW249" i="8"/>
  <c r="CA249" i="8"/>
  <c r="BY51" i="13"/>
  <c r="F51" i="13"/>
  <c r="H249" i="8"/>
  <c r="Q52" i="13"/>
  <c r="S250" i="8"/>
  <c r="U50" i="13"/>
  <c r="W248" i="8"/>
  <c r="AG50" i="13"/>
  <c r="AI248" i="8"/>
  <c r="AQ250" i="8"/>
  <c r="AO52" i="13"/>
  <c r="CB50" i="13"/>
  <c r="CD248" i="8"/>
  <c r="O52" i="10"/>
  <c r="O59" i="10" s="1"/>
  <c r="O106" i="8"/>
  <c r="O113" i="8" s="1"/>
  <c r="O120" i="8" s="1"/>
  <c r="G50" i="13"/>
  <c r="I248" i="8"/>
  <c r="S52" i="13"/>
  <c r="U250" i="8"/>
  <c r="V51" i="13"/>
  <c r="X249" i="8"/>
  <c r="W53" i="13"/>
  <c r="Y251" i="8"/>
  <c r="AU250" i="8"/>
  <c r="AS52" i="13"/>
  <c r="AA183" i="10"/>
  <c r="R51" i="13"/>
  <c r="T249" i="8"/>
  <c r="AU53" i="13"/>
  <c r="AW251" i="8"/>
  <c r="BF51" i="13"/>
  <c r="BH249" i="8"/>
  <c r="C53" i="13"/>
  <c r="E251" i="8"/>
  <c r="K183" i="10"/>
  <c r="J50" i="13"/>
  <c r="L248" i="8"/>
  <c r="AN251" i="8"/>
  <c r="AL53" i="13"/>
  <c r="AM51" i="13"/>
  <c r="AO249" i="8"/>
  <c r="AZ249" i="8"/>
  <c r="AX51" i="13"/>
  <c r="AY50" i="13"/>
  <c r="BA248" i="8"/>
  <c r="BL248" i="8"/>
  <c r="BJ50" i="13"/>
  <c r="BO52" i="13"/>
  <c r="BQ250" i="8"/>
  <c r="BR51" i="13"/>
  <c r="BT249" i="8"/>
  <c r="BW51" i="13"/>
  <c r="BY249" i="8"/>
  <c r="BZ50" i="13"/>
  <c r="CB248" i="8"/>
  <c r="M249" i="8"/>
  <c r="K51" i="13"/>
  <c r="AI50" i="13"/>
  <c r="AK248" i="8"/>
  <c r="BU251" i="8"/>
  <c r="BS53" i="13"/>
  <c r="CA51" i="13"/>
  <c r="CC249" i="8"/>
  <c r="H53" i="13"/>
  <c r="J251" i="8"/>
  <c r="I51" i="13"/>
  <c r="K249" i="8"/>
  <c r="M53" i="13"/>
  <c r="O251" i="8"/>
  <c r="Q183" i="10"/>
  <c r="BR183" i="10"/>
  <c r="CA183" i="10"/>
  <c r="CF183" i="10"/>
  <c r="BL183" i="10"/>
  <c r="BX183" i="10"/>
  <c r="BM183" i="10"/>
  <c r="AG183" i="10"/>
  <c r="X52" i="13"/>
  <c r="Z250" i="8"/>
  <c r="AV52" i="13"/>
  <c r="AX250" i="8"/>
  <c r="AW51" i="13"/>
  <c r="AY249" i="8"/>
  <c r="BD50" i="13"/>
  <c r="BF248" i="8"/>
  <c r="BT51" i="13"/>
  <c r="BV249" i="8"/>
  <c r="G249" i="8"/>
  <c r="E51" i="13"/>
  <c r="N250" i="8"/>
  <c r="L52" i="13"/>
  <c r="AB50" i="13"/>
  <c r="AD248" i="8"/>
  <c r="AK53" i="13"/>
  <c r="AM251" i="8"/>
  <c r="AZ52" i="13"/>
  <c r="BB250" i="8"/>
  <c r="BM53" i="13"/>
  <c r="BO251" i="8"/>
  <c r="BR248" i="8"/>
  <c r="BP50" i="13"/>
  <c r="BS250" i="8"/>
  <c r="BQ52" i="13"/>
  <c r="BW250" i="8"/>
  <c r="BU52" i="13"/>
  <c r="BX52" i="13"/>
  <c r="BZ250" i="8"/>
  <c r="CA248" i="8"/>
  <c r="BY50" i="13"/>
  <c r="Q53" i="13"/>
  <c r="S251" i="8"/>
  <c r="T52" i="13"/>
  <c r="V250" i="8"/>
  <c r="AJ50" i="13"/>
  <c r="AL248" i="8"/>
  <c r="AN52" i="13"/>
  <c r="AP250" i="8"/>
  <c r="N106" i="8"/>
  <c r="N113" i="8" s="1"/>
  <c r="N120" i="8" s="1"/>
  <c r="N52" i="10"/>
  <c r="N59" i="10" s="1"/>
  <c r="Z106" i="8"/>
  <c r="Z113" i="8" s="1"/>
  <c r="Z120" i="8" s="1"/>
  <c r="Z52" i="10"/>
  <c r="Z59" i="10" s="1"/>
  <c r="E52" i="10"/>
  <c r="E59" i="10" s="1"/>
  <c r="E106" i="8"/>
  <c r="E113" i="8" s="1"/>
  <c r="E120" i="8" s="1"/>
  <c r="G52" i="13"/>
  <c r="I250" i="8"/>
  <c r="S50" i="13"/>
  <c r="U248" i="8"/>
  <c r="V50" i="13"/>
  <c r="X248" i="8"/>
  <c r="W52" i="13"/>
  <c r="Y250" i="8"/>
  <c r="AB183" i="10"/>
  <c r="AE53" i="10"/>
  <c r="AD60" i="10"/>
  <c r="AF250" i="8"/>
  <c r="AD52" i="13"/>
  <c r="AE51" i="13"/>
  <c r="AG249" i="8"/>
  <c r="AP53" i="13"/>
  <c r="AR251" i="8"/>
  <c r="AT51" i="13"/>
  <c r="AV249" i="8"/>
  <c r="BN50" i="13"/>
  <c r="BP248" i="8"/>
  <c r="N183" i="10"/>
  <c r="L250" i="8"/>
  <c r="J52" i="13"/>
  <c r="AL52" i="13"/>
  <c r="AN250" i="8"/>
  <c r="AQ52" i="13"/>
  <c r="AS250" i="8"/>
  <c r="BK53" i="13"/>
  <c r="BM251" i="8"/>
  <c r="BQ251" i="8"/>
  <c r="BO53" i="13"/>
  <c r="BR50" i="13"/>
  <c r="BT248" i="8"/>
  <c r="BY248" i="8"/>
  <c r="BW50" i="13"/>
  <c r="AE55" i="10"/>
  <c r="AD62" i="10"/>
  <c r="K52" i="13"/>
  <c r="M250" i="8"/>
  <c r="AH51" i="13"/>
  <c r="AJ249" i="8"/>
  <c r="AI52" i="13"/>
  <c r="AK250" i="8"/>
  <c r="BE249" i="8"/>
  <c r="BC51" i="13"/>
  <c r="CA50" i="13"/>
  <c r="CC248" i="8"/>
  <c r="I53" i="13"/>
  <c r="K251" i="8"/>
  <c r="Q249" i="8"/>
  <c r="O51" i="13"/>
  <c r="S183" i="10"/>
  <c r="BH183" i="10"/>
  <c r="AU183" i="10"/>
  <c r="AZ183" i="10"/>
  <c r="BI183" i="10"/>
  <c r="AR183" i="10"/>
  <c r="CD183" i="10"/>
  <c r="BZ183" i="10"/>
  <c r="X53" i="13"/>
  <c r="Z251" i="8"/>
  <c r="AC50" i="13"/>
  <c r="AE248" i="8"/>
  <c r="AF50" i="13"/>
  <c r="AH248" i="8"/>
  <c r="BD53" i="13"/>
  <c r="BF251" i="8"/>
  <c r="BV248" i="8"/>
  <c r="BT50" i="13"/>
  <c r="F250" i="8"/>
  <c r="D52" i="13"/>
  <c r="N251" i="8"/>
  <c r="L53" i="13"/>
  <c r="Y50" i="13"/>
  <c r="AA248" i="8"/>
  <c r="AB53" i="13"/>
  <c r="AD251" i="8"/>
  <c r="AK52" i="13"/>
  <c r="AM250" i="8"/>
  <c r="AZ50" i="13"/>
  <c r="BB248" i="8"/>
  <c r="BJ250" i="8"/>
  <c r="BH52" i="13"/>
  <c r="BN248" i="8"/>
  <c r="BL50" i="13"/>
  <c r="CA251" i="8"/>
  <c r="BY53" i="13"/>
  <c r="CC52" i="13"/>
  <c r="CE250" i="8"/>
  <c r="P51" i="13"/>
  <c r="R249" i="8"/>
  <c r="S249" i="8"/>
  <c r="Q51" i="13"/>
  <c r="W249" i="8"/>
  <c r="U51" i="13"/>
  <c r="AO51" i="13"/>
  <c r="AQ249" i="8"/>
  <c r="BA50" i="13"/>
  <c r="BC248" i="8"/>
  <c r="BI51" i="13"/>
  <c r="BK249" i="8"/>
  <c r="R52" i="10"/>
  <c r="R59" i="10" s="1"/>
  <c r="R106" i="8"/>
  <c r="R113" i="8" s="1"/>
  <c r="R120" i="8" s="1"/>
  <c r="Y195" i="10"/>
  <c r="AV248" i="8"/>
  <c r="AT50" i="13"/>
  <c r="AU52" i="13"/>
  <c r="AW250" i="8"/>
  <c r="BP250" i="8"/>
  <c r="BN52" i="13"/>
  <c r="I183" i="10"/>
  <c r="Z50" i="13"/>
  <c r="AB248" i="8"/>
  <c r="AM53" i="13"/>
  <c r="AO251" i="8"/>
  <c r="AZ251" i="8"/>
  <c r="AX53" i="13"/>
  <c r="BB50" i="13"/>
  <c r="BD248" i="8"/>
  <c r="BK52" i="13"/>
  <c r="BM250" i="8"/>
  <c r="K50" i="13"/>
  <c r="M248" i="8"/>
  <c r="AJ250" i="8"/>
  <c r="AH52" i="13"/>
  <c r="BC53" i="13"/>
  <c r="BE251" i="8"/>
  <c r="CC250" i="8"/>
  <c r="CA52" i="13"/>
  <c r="I50" i="13"/>
  <c r="K248" i="8"/>
  <c r="Q248" i="8"/>
  <c r="O50" i="13"/>
  <c r="BI249" i="8"/>
  <c r="BG51" i="13"/>
  <c r="O183" i="10"/>
  <c r="AY194" i="10"/>
  <c r="BV183" i="10"/>
  <c r="BW183" i="10"/>
  <c r="AW183" i="10"/>
  <c r="BO183" i="10"/>
  <c r="AX183" i="10"/>
  <c r="AT183" i="10"/>
  <c r="U183" i="10"/>
  <c r="X50" i="13"/>
  <c r="Z248" i="8"/>
  <c r="D50" i="13"/>
  <c r="F248" i="8"/>
  <c r="E52" i="13"/>
  <c r="G250" i="8"/>
  <c r="AZ51" i="13"/>
  <c r="BB249" i="8"/>
  <c r="BG248" i="8"/>
  <c r="BE50" i="13"/>
  <c r="BH51" i="13"/>
  <c r="BJ249" i="8"/>
  <c r="BO249" i="8"/>
  <c r="BM51" i="13"/>
  <c r="BP52" i="13"/>
  <c r="BR250" i="8"/>
  <c r="BQ51" i="13"/>
  <c r="BS249" i="8"/>
  <c r="CA250" i="8"/>
  <c r="BY52" i="13"/>
  <c r="CC51" i="13"/>
  <c r="CE249" i="8"/>
  <c r="P53" i="13"/>
  <c r="R251" i="8"/>
  <c r="AG52" i="13"/>
  <c r="AI250" i="8"/>
  <c r="AJ51" i="13"/>
  <c r="AL249" i="8"/>
  <c r="AP248" i="8"/>
  <c r="AN50" i="13"/>
  <c r="BA52" i="13"/>
  <c r="BC250" i="8"/>
  <c r="CB53" i="13"/>
  <c r="CD251" i="8"/>
  <c r="T52" i="10"/>
  <c r="T59" i="10" s="1"/>
  <c r="Y106" i="8"/>
  <c r="Y113" i="8" s="1"/>
  <c r="Y120" i="8" s="1"/>
  <c r="Y52" i="10"/>
  <c r="Y59" i="10" s="1"/>
  <c r="P251" i="8"/>
  <c r="N53" i="13"/>
  <c r="CD50" i="13"/>
  <c r="CF248" i="8"/>
  <c r="AD53" i="13"/>
  <c r="AF251" i="8"/>
  <c r="AP52" i="13"/>
  <c r="AR250" i="8"/>
  <c r="AU50" i="13"/>
  <c r="AW248" i="8"/>
  <c r="BF52" i="13"/>
  <c r="BH250" i="8"/>
  <c r="BN53" i="13"/>
  <c r="BP251" i="8"/>
  <c r="E248" i="8"/>
  <c r="C50" i="13"/>
  <c r="G183" i="10"/>
  <c r="Z53" i="13"/>
  <c r="AB251" i="8"/>
  <c r="AN249" i="8"/>
  <c r="AL51" i="13"/>
  <c r="AM50" i="13"/>
  <c r="AO248" i="8"/>
  <c r="AS249" i="8"/>
  <c r="AQ51" i="13"/>
  <c r="AX52" i="13"/>
  <c r="AZ250" i="8"/>
  <c r="BA249" i="8"/>
  <c r="AY51" i="13"/>
  <c r="BR53" i="13"/>
  <c r="BT251" i="8"/>
  <c r="BW53" i="13"/>
  <c r="BY251" i="8"/>
  <c r="CB249" i="8"/>
  <c r="BZ51" i="13"/>
  <c r="K53" i="13"/>
  <c r="M251" i="8"/>
  <c r="BS52" i="13"/>
  <c r="BU250" i="8"/>
  <c r="K250" i="8"/>
  <c r="I52" i="13"/>
  <c r="M51" i="13"/>
  <c r="O249" i="8"/>
  <c r="Q251" i="8"/>
  <c r="O53" i="13"/>
  <c r="BG53" i="13"/>
  <c r="BI251" i="8"/>
  <c r="P183" i="10"/>
  <c r="BE183" i="10"/>
  <c r="AL183" i="10"/>
  <c r="AQ183" i="10"/>
  <c r="CB183" i="10"/>
  <c r="AI183" i="10"/>
  <c r="BT183" i="10"/>
  <c r="BP183" i="10"/>
  <c r="V183" i="10"/>
  <c r="AC53" i="13"/>
  <c r="AE251" i="8"/>
  <c r="AF51" i="13"/>
  <c r="AH249" i="8"/>
  <c r="AT251" i="8"/>
  <c r="AR53" i="13"/>
  <c r="AV51" i="13"/>
  <c r="AX249" i="8"/>
  <c r="AY248" i="8"/>
  <c r="AW50" i="13"/>
  <c r="G248" i="8"/>
  <c r="E50" i="13"/>
  <c r="AB51" i="13"/>
  <c r="AD249" i="8"/>
  <c r="BL52" i="13"/>
  <c r="BN250" i="8"/>
  <c r="BR251" i="8"/>
  <c r="BP53" i="13"/>
  <c r="BX51" i="13"/>
  <c r="BZ249" i="8"/>
  <c r="CC53" i="13"/>
  <c r="CE251" i="8"/>
  <c r="R248" i="8"/>
  <c r="P50" i="13"/>
  <c r="T50" i="13"/>
  <c r="V248" i="8"/>
  <c r="U52" i="13"/>
  <c r="W250" i="8"/>
  <c r="AJ52" i="13"/>
  <c r="AL250" i="8"/>
  <c r="AN53" i="13"/>
  <c r="AP251" i="8"/>
  <c r="BK251" i="8"/>
  <c r="BI53" i="13"/>
  <c r="CB52" i="13"/>
  <c r="CD250" i="8"/>
  <c r="AC106" i="8"/>
  <c r="AC113" i="8" s="1"/>
  <c r="AC120" i="8" s="1"/>
  <c r="AC52" i="10"/>
  <c r="AC59" i="10" s="1"/>
  <c r="Q52" i="10"/>
  <c r="Q59" i="10" s="1"/>
  <c r="Q106" i="8"/>
  <c r="Q113" i="8" s="1"/>
  <c r="Q120" i="8" s="1"/>
  <c r="U249" i="8"/>
  <c r="S51" i="13"/>
  <c r="W51" i="13"/>
  <c r="Y249" i="8"/>
  <c r="AA50" i="13"/>
  <c r="AC248" i="8"/>
  <c r="AS51" i="13"/>
  <c r="AU249" i="8"/>
  <c r="AD114" i="8"/>
  <c r="AD121" i="8" s="1"/>
  <c r="AE107" i="8"/>
  <c r="R53" i="13"/>
  <c r="T251" i="8"/>
  <c r="AD51" i="13"/>
  <c r="AF249" i="8"/>
  <c r="AE53" i="13"/>
  <c r="AG251" i="8"/>
  <c r="AT52" i="13"/>
  <c r="AV250" i="8"/>
  <c r="BH251" i="8"/>
  <c r="BF53" i="13"/>
  <c r="BP249" i="8"/>
  <c r="BN51" i="13"/>
  <c r="E183" i="10"/>
  <c r="AO250" i="8"/>
  <c r="AM52" i="13"/>
  <c r="AX50" i="13"/>
  <c r="AZ248" i="8"/>
  <c r="BB52" i="13"/>
  <c r="BD250" i="8"/>
  <c r="BJ51" i="13"/>
  <c r="BL249" i="8"/>
  <c r="BO51" i="13"/>
  <c r="BQ249" i="8"/>
  <c r="BT250" i="8"/>
  <c r="BR52" i="13"/>
  <c r="BX249" i="8"/>
  <c r="BV51" i="13"/>
  <c r="BY250" i="8"/>
  <c r="BW52" i="13"/>
  <c r="BE250" i="8"/>
  <c r="BC52" i="13"/>
  <c r="CC251" i="8"/>
  <c r="CA53" i="13"/>
  <c r="Q250" i="8"/>
  <c r="O52" i="13"/>
  <c r="R183" i="10"/>
  <c r="AS183" i="10"/>
  <c r="CE183" i="10"/>
  <c r="AD183" i="10"/>
  <c r="BS183" i="10"/>
  <c r="BY183" i="10"/>
  <c r="AN183" i="10"/>
  <c r="AJ183" i="10"/>
  <c r="W183" i="10"/>
  <c r="X51" i="13"/>
  <c r="Z249" i="8"/>
  <c r="AC52" i="13"/>
  <c r="AE250" i="8"/>
  <c r="AR50" i="13"/>
  <c r="AT248" i="8"/>
  <c r="AW53" i="13"/>
  <c r="AY251" i="8"/>
  <c r="BF249" i="8"/>
  <c r="BD51" i="13"/>
  <c r="BV251" i="8"/>
  <c r="BT53" i="13"/>
  <c r="G251" i="8"/>
  <c r="E53" i="13"/>
  <c r="AA251" i="8"/>
  <c r="Y53" i="13"/>
  <c r="AM248" i="8"/>
  <c r="AK50" i="13"/>
  <c r="BE53" i="13"/>
  <c r="BG251" i="8"/>
  <c r="BL53" i="13"/>
  <c r="BN251" i="8"/>
  <c r="BM52" i="13"/>
  <c r="BO250" i="8"/>
  <c r="BU50" i="13"/>
  <c r="BW248" i="8"/>
  <c r="BX50" i="13"/>
  <c r="BZ248" i="8"/>
  <c r="CC50" i="13"/>
  <c r="CE248" i="8"/>
  <c r="F50" i="13"/>
  <c r="H248" i="8"/>
  <c r="P52" i="13"/>
  <c r="R250" i="8"/>
  <c r="T53" i="13"/>
  <c r="V251" i="8"/>
  <c r="AI251" i="8"/>
  <c r="AG53" i="13"/>
  <c r="AJ53" i="13"/>
  <c r="AL251" i="8"/>
  <c r="BA53" i="13"/>
  <c r="BC251" i="8"/>
  <c r="BI50" i="13"/>
  <c r="BK248" i="8"/>
  <c r="AE106" i="8"/>
  <c r="AD113" i="8"/>
  <c r="AD120" i="8" s="1"/>
  <c r="W106" i="8"/>
  <c r="W113" i="8" s="1"/>
  <c r="W120" i="8" s="1"/>
  <c r="W52" i="10"/>
  <c r="W59" i="10" s="1"/>
  <c r="L52" i="10"/>
  <c r="L59" i="10" s="1"/>
  <c r="L106" i="8"/>
  <c r="L113" i="8" s="1"/>
  <c r="L120" i="8" s="1"/>
  <c r="M52" i="10"/>
  <c r="M59" i="10" s="1"/>
  <c r="M106" i="8"/>
  <c r="M113" i="8" s="1"/>
  <c r="M120" i="8" s="1"/>
  <c r="R50" i="13"/>
  <c r="T248" i="8"/>
  <c r="AP51" i="13"/>
  <c r="AR249" i="8"/>
  <c r="AT53" i="13"/>
  <c r="AV251" i="8"/>
  <c r="AU51" i="13"/>
  <c r="AW249" i="8"/>
  <c r="AD115" i="8"/>
  <c r="AD122" i="8" s="1"/>
  <c r="AE108" i="8"/>
  <c r="AE54" i="10"/>
  <c r="AD61" i="10"/>
  <c r="C52" i="13"/>
  <c r="E250" i="8"/>
  <c r="L195" i="10"/>
  <c r="L193" i="10"/>
  <c r="L194" i="10"/>
  <c r="L196" i="10"/>
  <c r="F183" i="10"/>
  <c r="AS248" i="8"/>
  <c r="AQ50" i="13"/>
  <c r="BL250" i="8"/>
  <c r="BJ52" i="13"/>
  <c r="BK50" i="13"/>
  <c r="BM248" i="8"/>
  <c r="BO50" i="13"/>
  <c r="BQ248" i="8"/>
  <c r="BV53" i="13"/>
  <c r="BX251" i="8"/>
  <c r="BZ52" i="13"/>
  <c r="CB250" i="8"/>
  <c r="AH50" i="13"/>
  <c r="AJ248" i="8"/>
  <c r="AI51" i="13"/>
  <c r="AK249" i="8"/>
  <c r="BS51" i="13"/>
  <c r="BU249" i="8"/>
  <c r="H51" i="13"/>
  <c r="J249" i="8"/>
  <c r="BG50" i="13"/>
  <c r="BI248" i="8"/>
  <c r="BN183" i="10"/>
  <c r="BU183" i="10"/>
  <c r="AO183" i="10"/>
  <c r="BC183" i="10"/>
  <c r="BK183" i="10"/>
  <c r="BG183" i="10"/>
  <c r="T183" i="10"/>
  <c r="AR52" i="13"/>
  <c r="AT250" i="8"/>
  <c r="AV50" i="13"/>
  <c r="AX248" i="8"/>
  <c r="AY250" i="8"/>
  <c r="AW52" i="13"/>
  <c r="BV250" i="8"/>
  <c r="BT52" i="13"/>
  <c r="D53" i="13"/>
  <c r="F251" i="8"/>
  <c r="Y52" i="13"/>
  <c r="AA250" i="8"/>
  <c r="BG250" i="8"/>
  <c r="BE52" i="13"/>
  <c r="BH50" i="13"/>
  <c r="BJ248" i="8"/>
  <c r="BS251" i="8"/>
  <c r="BQ53" i="13"/>
  <c r="BW251" i="8"/>
  <c r="BU53" i="13"/>
  <c r="BX53" i="13"/>
  <c r="BZ251" i="8"/>
  <c r="F52" i="13"/>
  <c r="H250" i="8"/>
  <c r="AI249" i="8"/>
  <c r="AG51" i="13"/>
  <c r="AO53" i="13"/>
  <c r="AQ251" i="8"/>
  <c r="BA51" i="13"/>
  <c r="BC249" i="8"/>
  <c r="BI52" i="13"/>
  <c r="BK250" i="8"/>
  <c r="CB51" i="13"/>
  <c r="CD249" i="8"/>
  <c r="U106" i="8"/>
  <c r="U113" i="8" s="1"/>
  <c r="U120" i="8" s="1"/>
  <c r="U52" i="10"/>
  <c r="U59" i="10" s="1"/>
  <c r="I52" i="10"/>
  <c r="I59" i="10" s="1"/>
  <c r="I106" i="8"/>
  <c r="I113" i="8" s="1"/>
  <c r="I120" i="8" s="1"/>
  <c r="Y193" i="10" l="1"/>
  <c r="Y196" i="10"/>
  <c r="AE52" i="10"/>
  <c r="AF52" i="10" s="1"/>
  <c r="BA195" i="10"/>
  <c r="M194" i="10"/>
  <c r="AC196" i="10"/>
  <c r="AC193" i="10"/>
  <c r="BA196" i="10"/>
  <c r="BA194" i="10"/>
  <c r="AY196" i="10"/>
  <c r="AY195" i="10"/>
  <c r="BG195" i="10"/>
  <c r="BG196" i="10"/>
  <c r="BG193" i="10"/>
  <c r="BG194" i="10"/>
  <c r="BU195" i="10"/>
  <c r="BU196" i="10"/>
  <c r="BU193" i="10"/>
  <c r="BU194" i="10"/>
  <c r="BS195" i="10"/>
  <c r="BS193" i="10"/>
  <c r="BS194" i="10"/>
  <c r="BS196" i="10"/>
  <c r="AE59" i="10"/>
  <c r="BP195" i="10"/>
  <c r="BP196" i="10"/>
  <c r="BP193" i="10"/>
  <c r="BP194" i="10"/>
  <c r="U195" i="10"/>
  <c r="U193" i="10"/>
  <c r="U194" i="10"/>
  <c r="U196" i="10"/>
  <c r="AU195" i="10"/>
  <c r="AU193" i="10"/>
  <c r="AU194" i="10"/>
  <c r="AU196" i="10"/>
  <c r="AG195" i="10"/>
  <c r="AG193" i="10"/>
  <c r="AG194" i="10"/>
  <c r="AG196" i="10"/>
  <c r="AA195" i="10"/>
  <c r="AA196" i="10"/>
  <c r="AA193" i="10"/>
  <c r="AA194" i="10"/>
  <c r="BK195" i="10"/>
  <c r="BK196" i="10"/>
  <c r="BK193" i="10"/>
  <c r="BK194" i="10"/>
  <c r="BN195" i="10"/>
  <c r="BN196" i="10"/>
  <c r="BN193" i="10"/>
  <c r="BN194" i="10"/>
  <c r="AD195" i="10"/>
  <c r="AD193" i="10"/>
  <c r="AD196" i="10"/>
  <c r="AD194" i="10"/>
  <c r="BT195" i="10"/>
  <c r="BT193" i="10"/>
  <c r="BT194" i="10"/>
  <c r="BT196" i="10"/>
  <c r="AT195" i="10"/>
  <c r="AT193" i="10"/>
  <c r="AT194" i="10"/>
  <c r="AT196" i="10"/>
  <c r="BH195" i="10"/>
  <c r="BH193" i="10"/>
  <c r="BH194" i="10"/>
  <c r="BH196" i="10"/>
  <c r="AE60" i="10"/>
  <c r="AF53" i="10"/>
  <c r="BM195" i="10"/>
  <c r="BM196" i="10"/>
  <c r="BM193" i="10"/>
  <c r="BM194" i="10"/>
  <c r="BC195" i="10"/>
  <c r="BC196" i="10"/>
  <c r="BC193" i="10"/>
  <c r="BC194" i="10"/>
  <c r="CE195" i="10"/>
  <c r="CE193" i="10"/>
  <c r="CE194" i="10"/>
  <c r="CE196" i="10"/>
  <c r="AI195" i="10"/>
  <c r="AI193" i="10"/>
  <c r="AI196" i="10"/>
  <c r="AI194" i="10"/>
  <c r="AX195" i="10"/>
  <c r="AX194" i="10"/>
  <c r="AX196" i="10"/>
  <c r="AX193" i="10"/>
  <c r="S195" i="10"/>
  <c r="S196" i="10"/>
  <c r="S193" i="10"/>
  <c r="S194" i="10"/>
  <c r="N195" i="10"/>
  <c r="N196" i="10"/>
  <c r="N193" i="10"/>
  <c r="N194" i="10"/>
  <c r="AB195" i="10"/>
  <c r="AB193" i="10"/>
  <c r="AB194" i="10"/>
  <c r="AB196" i="10"/>
  <c r="BX195" i="10"/>
  <c r="BX196" i="10"/>
  <c r="BX193" i="10"/>
  <c r="BX194" i="10"/>
  <c r="AO195" i="10"/>
  <c r="AO196" i="10"/>
  <c r="AO193" i="10"/>
  <c r="AO194" i="10"/>
  <c r="AS195" i="10"/>
  <c r="AS196" i="10"/>
  <c r="AS193" i="10"/>
  <c r="AS194" i="10"/>
  <c r="CB195" i="10"/>
  <c r="CB196" i="10"/>
  <c r="CB193" i="10"/>
  <c r="CB194" i="10"/>
  <c r="BO195" i="10"/>
  <c r="BO196" i="10"/>
  <c r="BO193" i="10"/>
  <c r="BO194" i="10"/>
  <c r="O195" i="10"/>
  <c r="O193" i="10"/>
  <c r="O194" i="10"/>
  <c r="O196" i="10"/>
  <c r="BZ195" i="10"/>
  <c r="BZ193" i="10"/>
  <c r="BZ196" i="10"/>
  <c r="BZ194" i="10"/>
  <c r="BL195" i="10"/>
  <c r="BL196" i="10"/>
  <c r="BL193" i="10"/>
  <c r="BL194" i="10"/>
  <c r="K195" i="10"/>
  <c r="K193" i="10"/>
  <c r="K194" i="10"/>
  <c r="K196" i="10"/>
  <c r="F195" i="10"/>
  <c r="F193" i="10"/>
  <c r="F196" i="10"/>
  <c r="F194" i="10"/>
  <c r="W195" i="10"/>
  <c r="W196" i="10"/>
  <c r="W193" i="10"/>
  <c r="W194" i="10"/>
  <c r="R195" i="10"/>
  <c r="R193" i="10"/>
  <c r="R194" i="10"/>
  <c r="R196" i="10"/>
  <c r="AF107" i="8"/>
  <c r="AE114" i="8"/>
  <c r="AE121" i="8" s="1"/>
  <c r="AQ195" i="10"/>
  <c r="AQ194" i="10"/>
  <c r="AQ196" i="10"/>
  <c r="AQ193" i="10"/>
  <c r="G195" i="10"/>
  <c r="G193" i="10"/>
  <c r="G194" i="10"/>
  <c r="G196" i="10"/>
  <c r="AW195" i="10"/>
  <c r="AW193" i="10"/>
  <c r="AW194" i="10"/>
  <c r="AW196" i="10"/>
  <c r="CD195" i="10"/>
  <c r="CD196" i="10"/>
  <c r="CD193" i="10"/>
  <c r="CD194" i="10"/>
  <c r="CF195" i="10"/>
  <c r="CF196" i="10"/>
  <c r="CF193" i="10"/>
  <c r="CF194" i="10"/>
  <c r="AF54" i="10"/>
  <c r="AE61" i="10"/>
  <c r="AJ195" i="10"/>
  <c r="AJ196" i="10"/>
  <c r="AJ193" i="10"/>
  <c r="AJ194" i="10"/>
  <c r="E195" i="10"/>
  <c r="E193" i="10"/>
  <c r="E194" i="10"/>
  <c r="E196" i="10"/>
  <c r="AL195" i="10"/>
  <c r="AL196" i="10"/>
  <c r="AL193" i="10"/>
  <c r="AL194" i="10"/>
  <c r="BW195" i="10"/>
  <c r="BW196" i="10"/>
  <c r="BW193" i="10"/>
  <c r="BW194" i="10"/>
  <c r="AR195" i="10"/>
  <c r="AR196" i="10"/>
  <c r="AR193" i="10"/>
  <c r="AR194" i="10"/>
  <c r="CA195" i="10"/>
  <c r="CA193" i="10"/>
  <c r="CA194" i="10"/>
  <c r="CA196" i="10"/>
  <c r="AE115" i="8"/>
  <c r="AE122" i="8" s="1"/>
  <c r="AF108" i="8"/>
  <c r="AN195" i="10"/>
  <c r="AN193" i="10"/>
  <c r="AN194" i="10"/>
  <c r="AN196" i="10"/>
  <c r="BE195" i="10"/>
  <c r="BE193" i="10"/>
  <c r="BE194" i="10"/>
  <c r="BE196" i="10"/>
  <c r="BV195" i="10"/>
  <c r="BV196" i="10"/>
  <c r="BV194" i="10"/>
  <c r="BV193" i="10"/>
  <c r="I195" i="10"/>
  <c r="I193" i="10"/>
  <c r="I194" i="10"/>
  <c r="I196" i="10"/>
  <c r="BI195" i="10"/>
  <c r="BI193" i="10"/>
  <c r="BI194" i="10"/>
  <c r="BI196" i="10"/>
  <c r="AE62" i="10"/>
  <c r="AF55" i="10"/>
  <c r="BR195" i="10"/>
  <c r="BR196" i="10"/>
  <c r="BR193" i="10"/>
  <c r="BR194" i="10"/>
  <c r="T195" i="10"/>
  <c r="T196" i="10"/>
  <c r="T193" i="10"/>
  <c r="T194" i="10"/>
  <c r="AF106" i="8"/>
  <c r="AE113" i="8"/>
  <c r="AE120" i="8" s="1"/>
  <c r="BY195" i="10"/>
  <c r="BY196" i="10"/>
  <c r="BY193" i="10"/>
  <c r="BY194" i="10"/>
  <c r="V195" i="10"/>
  <c r="V193" i="10"/>
  <c r="V194" i="10"/>
  <c r="V196" i="10"/>
  <c r="P195" i="10"/>
  <c r="P193" i="10"/>
  <c r="P194" i="10"/>
  <c r="P196" i="10"/>
  <c r="AZ195" i="10"/>
  <c r="AZ193" i="10"/>
  <c r="AZ196" i="10"/>
  <c r="AZ194" i="10"/>
  <c r="Q195" i="10"/>
  <c r="Q196" i="10"/>
  <c r="Q194" i="10"/>
  <c r="Q193" i="10"/>
  <c r="AP195" i="10"/>
  <c r="AP194" i="10"/>
  <c r="AP196" i="10"/>
  <c r="AP193" i="10"/>
  <c r="CC195" i="10"/>
  <c r="CC196" i="10"/>
  <c r="CC194" i="10"/>
  <c r="CC193" i="10"/>
  <c r="AF109" i="8"/>
  <c r="AE116" i="8"/>
  <c r="AE123" i="8" s="1"/>
  <c r="AK195" i="10"/>
  <c r="AK196" i="10"/>
  <c r="AK193" i="10"/>
  <c r="AK194" i="10"/>
  <c r="AF195" i="10"/>
  <c r="AF196" i="10"/>
  <c r="AF193" i="10"/>
  <c r="AF194" i="10"/>
  <c r="AV195" i="10"/>
  <c r="AV193" i="10"/>
  <c r="AV196" i="10"/>
  <c r="AV194" i="10"/>
  <c r="BF195" i="10"/>
  <c r="BF193" i="10"/>
  <c r="BF194" i="10"/>
  <c r="BF196" i="10"/>
  <c r="BQ195" i="10"/>
  <c r="BQ196" i="10"/>
  <c r="BQ193" i="10"/>
  <c r="BQ194" i="10"/>
  <c r="BB195" i="10"/>
  <c r="BB193" i="10"/>
  <c r="BB194" i="10"/>
  <c r="BB196" i="10"/>
  <c r="Z195" i="10"/>
  <c r="Z194" i="10"/>
  <c r="Z196" i="10"/>
  <c r="Z193" i="10"/>
  <c r="AH195" i="10"/>
  <c r="AH196" i="10"/>
  <c r="AH193" i="10"/>
  <c r="AH194" i="10"/>
  <c r="AM195" i="10"/>
  <c r="AM196" i="10"/>
  <c r="AM193" i="10"/>
  <c r="AM194" i="10"/>
  <c r="BJ195" i="10"/>
  <c r="BJ196" i="10"/>
  <c r="BJ193" i="10"/>
  <c r="BJ194" i="10"/>
  <c r="X195" i="10"/>
  <c r="X196" i="10"/>
  <c r="X193" i="10"/>
  <c r="X194" i="10"/>
  <c r="H195" i="10"/>
  <c r="H196" i="10"/>
  <c r="H193" i="10"/>
  <c r="H194" i="10"/>
  <c r="BD195" i="10"/>
  <c r="BD193" i="10"/>
  <c r="BD194" i="10"/>
  <c r="BD196" i="10"/>
  <c r="AE195" i="10"/>
  <c r="AE196" i="10"/>
  <c r="AE194" i="10"/>
  <c r="AE193" i="10"/>
  <c r="AG108" i="8" l="1"/>
  <c r="AF115" i="8"/>
  <c r="AF122" i="8" s="1"/>
  <c r="AG54" i="10"/>
  <c r="AF61" i="10"/>
  <c r="AG107" i="8"/>
  <c r="AF114" i="8"/>
  <c r="AF121" i="8" s="1"/>
  <c r="AG106" i="8"/>
  <c r="AF113" i="8"/>
  <c r="AF120" i="8" s="1"/>
  <c r="AG53" i="10"/>
  <c r="AF60" i="10"/>
  <c r="AF59" i="10"/>
  <c r="AG52" i="10"/>
  <c r="AF116" i="8"/>
  <c r="AF123" i="8" s="1"/>
  <c r="AG109" i="8"/>
  <c r="AF62" i="10"/>
  <c r="AG55" i="10"/>
  <c r="AG62" i="10" l="1"/>
  <c r="AH55" i="10"/>
  <c r="AH109" i="8"/>
  <c r="AG116" i="8"/>
  <c r="AG123" i="8" s="1"/>
  <c r="AH52" i="10"/>
  <c r="AG59" i="10"/>
  <c r="AH54" i="10"/>
  <c r="AG61" i="10"/>
  <c r="AH108" i="8"/>
  <c r="AG115" i="8"/>
  <c r="AG122" i="8" s="1"/>
  <c r="AH106" i="8"/>
  <c r="AG113" i="8"/>
  <c r="AG120" i="8" s="1"/>
  <c r="AH107" i="8"/>
  <c r="AG114" i="8"/>
  <c r="AG121" i="8" s="1"/>
  <c r="AG60" i="10"/>
  <c r="AH53" i="10"/>
  <c r="AI109" i="8" l="1"/>
  <c r="AH116" i="8"/>
  <c r="AH123" i="8" s="1"/>
  <c r="AH62" i="10"/>
  <c r="AI55" i="10"/>
  <c r="AH61" i="10"/>
  <c r="AI54" i="10"/>
  <c r="AI106" i="8"/>
  <c r="AH113" i="8"/>
  <c r="AH120" i="8" s="1"/>
  <c r="AI108" i="8"/>
  <c r="AH115" i="8"/>
  <c r="AH122" i="8" s="1"/>
  <c r="AH114" i="8"/>
  <c r="AH121" i="8" s="1"/>
  <c r="AI107" i="8"/>
  <c r="AI53" i="10"/>
  <c r="AH60" i="10"/>
  <c r="AH59" i="10"/>
  <c r="AI52" i="10"/>
  <c r="AJ52" i="10" l="1"/>
  <c r="AI59" i="10"/>
  <c r="AI114" i="8"/>
  <c r="AI121" i="8" s="1"/>
  <c r="AJ107" i="8"/>
  <c r="AJ106" i="8"/>
  <c r="AI113" i="8"/>
  <c r="AI120" i="8" s="1"/>
  <c r="AJ55" i="10"/>
  <c r="AI62" i="10"/>
  <c r="AI60" i="10"/>
  <c r="AJ53" i="10"/>
  <c r="AJ109" i="8"/>
  <c r="AI116" i="8"/>
  <c r="AI123" i="8" s="1"/>
  <c r="AJ108" i="8"/>
  <c r="AI115" i="8"/>
  <c r="AI122" i="8" s="1"/>
  <c r="AJ54" i="10"/>
  <c r="AI61" i="10"/>
  <c r="AJ116" i="8" l="1"/>
  <c r="AJ123" i="8" s="1"/>
  <c r="AK109" i="8"/>
  <c r="AK108" i="8"/>
  <c r="AJ115" i="8"/>
  <c r="AJ122" i="8" s="1"/>
  <c r="AJ61" i="10"/>
  <c r="AK54" i="10"/>
  <c r="AK106" i="8"/>
  <c r="AJ113" i="8"/>
  <c r="AJ120" i="8" s="1"/>
  <c r="AK53" i="10"/>
  <c r="AJ60" i="10"/>
  <c r="AK55" i="10"/>
  <c r="AJ62" i="10"/>
  <c r="AK107" i="8"/>
  <c r="AJ114" i="8"/>
  <c r="AJ121" i="8" s="1"/>
  <c r="AK52" i="10"/>
  <c r="AJ59" i="10"/>
  <c r="AL55" i="10" l="1"/>
  <c r="AK62" i="10"/>
  <c r="AL53" i="10"/>
  <c r="AK60" i="10"/>
  <c r="AK59" i="10"/>
  <c r="AL52" i="10"/>
  <c r="AL54" i="10"/>
  <c r="AK61" i="10"/>
  <c r="AL109" i="8"/>
  <c r="AK116" i="8"/>
  <c r="AK123" i="8" s="1"/>
  <c r="AL107" i="8"/>
  <c r="AK114" i="8"/>
  <c r="AK121" i="8" s="1"/>
  <c r="AL106" i="8"/>
  <c r="AK113" i="8"/>
  <c r="AK120" i="8" s="1"/>
  <c r="AL108" i="8"/>
  <c r="AK115" i="8"/>
  <c r="AK122" i="8" s="1"/>
  <c r="AL59" i="10" l="1"/>
  <c r="AM52" i="10"/>
  <c r="AM54" i="10"/>
  <c r="AL61" i="10"/>
  <c r="AM108" i="8"/>
  <c r="AL115" i="8"/>
  <c r="AL122" i="8" s="1"/>
  <c r="AM107" i="8"/>
  <c r="AL114" i="8"/>
  <c r="AL121" i="8" s="1"/>
  <c r="AM53" i="10"/>
  <c r="AL60" i="10"/>
  <c r="AL62" i="10"/>
  <c r="AM55" i="10"/>
  <c r="AL116" i="8"/>
  <c r="AL123" i="8" s="1"/>
  <c r="AM109" i="8"/>
  <c r="AM106" i="8"/>
  <c r="AL113" i="8"/>
  <c r="AL120" i="8" s="1"/>
  <c r="AM59" i="10" l="1"/>
  <c r="AN52" i="10"/>
  <c r="AM60" i="10"/>
  <c r="AN53" i="10"/>
  <c r="AN106" i="8"/>
  <c r="AM113" i="8"/>
  <c r="AM120" i="8" s="1"/>
  <c r="AM62" i="10"/>
  <c r="AN55" i="10"/>
  <c r="AM116" i="8"/>
  <c r="AM123" i="8" s="1"/>
  <c r="AN109" i="8"/>
  <c r="AM115" i="8"/>
  <c r="AM122" i="8" s="1"/>
  <c r="AN108" i="8"/>
  <c r="AM61" i="10"/>
  <c r="AN54" i="10"/>
  <c r="AN107" i="8"/>
  <c r="AM114" i="8"/>
  <c r="AM121" i="8" s="1"/>
  <c r="AO107" i="8" l="1"/>
  <c r="AN114" i="8"/>
  <c r="AN121" i="8" s="1"/>
  <c r="AN59" i="10"/>
  <c r="AO52" i="10"/>
  <c r="AO108" i="8"/>
  <c r="AN115" i="8"/>
  <c r="AN122" i="8" s="1"/>
  <c r="AO55" i="10"/>
  <c r="AN62" i="10"/>
  <c r="AN61" i="10"/>
  <c r="AO54" i="10"/>
  <c r="AO106" i="8"/>
  <c r="AN113" i="8"/>
  <c r="AN120" i="8" s="1"/>
  <c r="AO53" i="10"/>
  <c r="AN60" i="10"/>
  <c r="AO109" i="8"/>
  <c r="AN116" i="8"/>
  <c r="AN123" i="8" s="1"/>
  <c r="AP106" i="8" l="1"/>
  <c r="AO113" i="8"/>
  <c r="AO120" i="8" s="1"/>
  <c r="AP108" i="8"/>
  <c r="AO115" i="8"/>
  <c r="AO122" i="8" s="1"/>
  <c r="AP54" i="10"/>
  <c r="AO61" i="10"/>
  <c r="AO59" i="10"/>
  <c r="AP52" i="10"/>
  <c r="AP109" i="8"/>
  <c r="AO116" i="8"/>
  <c r="AO123" i="8" s="1"/>
  <c r="AO60" i="10"/>
  <c r="AP53" i="10"/>
  <c r="AO62" i="10"/>
  <c r="AP55" i="10"/>
  <c r="AP107" i="8"/>
  <c r="AO114" i="8"/>
  <c r="AO121" i="8" s="1"/>
  <c r="AP114" i="8" l="1"/>
  <c r="AP121" i="8" s="1"/>
  <c r="AQ107" i="8"/>
  <c r="AQ55" i="10"/>
  <c r="AP62" i="10"/>
  <c r="AP61" i="10"/>
  <c r="AQ54" i="10"/>
  <c r="AP113" i="8"/>
  <c r="AP120" i="8" s="1"/>
  <c r="AQ106" i="8"/>
  <c r="AP59" i="10"/>
  <c r="AQ52" i="10"/>
  <c r="AQ53" i="10"/>
  <c r="AP60" i="10"/>
  <c r="AQ109" i="8"/>
  <c r="AP116" i="8"/>
  <c r="AP123" i="8" s="1"/>
  <c r="AQ108" i="8"/>
  <c r="AP115" i="8"/>
  <c r="AP122" i="8" s="1"/>
  <c r="AR54" i="10" l="1"/>
  <c r="AQ61" i="10"/>
  <c r="AR109" i="8"/>
  <c r="AQ116" i="8"/>
  <c r="AQ123" i="8" s="1"/>
  <c r="AR53" i="10"/>
  <c r="AQ60" i="10"/>
  <c r="AR108" i="8"/>
  <c r="AQ115" i="8"/>
  <c r="AQ122" i="8" s="1"/>
  <c r="AQ62" i="10"/>
  <c r="AR55" i="10"/>
  <c r="AQ59" i="10"/>
  <c r="AR52" i="10"/>
  <c r="AR107" i="8"/>
  <c r="AQ114" i="8"/>
  <c r="AQ121" i="8" s="1"/>
  <c r="AR106" i="8"/>
  <c r="AQ113" i="8"/>
  <c r="AQ120" i="8" s="1"/>
  <c r="AR60" i="10" l="1"/>
  <c r="AS53" i="10"/>
  <c r="AS108" i="8"/>
  <c r="AR115" i="8"/>
  <c r="AR122" i="8" s="1"/>
  <c r="AR116" i="8"/>
  <c r="AR123" i="8" s="1"/>
  <c r="AS109" i="8"/>
  <c r="AS54" i="10"/>
  <c r="AR61" i="10"/>
  <c r="AS106" i="8"/>
  <c r="AR113" i="8"/>
  <c r="AR120" i="8" s="1"/>
  <c r="AR114" i="8"/>
  <c r="AR121" i="8" s="1"/>
  <c r="AS107" i="8"/>
  <c r="AS52" i="10"/>
  <c r="AR59" i="10"/>
  <c r="AS55" i="10"/>
  <c r="AR62" i="10"/>
  <c r="AT54" i="10" l="1"/>
  <c r="AS61" i="10"/>
  <c r="AT109" i="8"/>
  <c r="AS116" i="8"/>
  <c r="AS123" i="8" s="1"/>
  <c r="AT108" i="8"/>
  <c r="AS115" i="8"/>
  <c r="AS122" i="8" s="1"/>
  <c r="AS59" i="10"/>
  <c r="AT52" i="10"/>
  <c r="AT107" i="8"/>
  <c r="AS114" i="8"/>
  <c r="AS121" i="8" s="1"/>
  <c r="AT106" i="8"/>
  <c r="AS113" i="8"/>
  <c r="AS120" i="8" s="1"/>
  <c r="AS60" i="10"/>
  <c r="AT53" i="10"/>
  <c r="AT55" i="10"/>
  <c r="AS62" i="10"/>
  <c r="E82" i="10" l="1"/>
  <c r="E89" i="10" s="1"/>
  <c r="E96" i="10" s="1"/>
  <c r="H83" i="10"/>
  <c r="H90" i="10" s="1"/>
  <c r="H97" i="10" s="1"/>
  <c r="J163" i="8"/>
  <c r="J170" i="8" s="1"/>
  <c r="K85" i="10"/>
  <c r="K92" i="10" s="1"/>
  <c r="K99" i="10" s="1"/>
  <c r="I163" i="8"/>
  <c r="I170" i="8" s="1"/>
  <c r="F166" i="8"/>
  <c r="F173" i="8" s="1"/>
  <c r="F165" i="8"/>
  <c r="F172" i="8" s="1"/>
  <c r="F84" i="10"/>
  <c r="F91" i="10" s="1"/>
  <c r="F98" i="10" s="1"/>
  <c r="AU53" i="10"/>
  <c r="AT60" i="10"/>
  <c r="AU108" i="8"/>
  <c r="AT115" i="8"/>
  <c r="AT122" i="8" s="1"/>
  <c r="H165" i="8"/>
  <c r="H172" i="8" s="1"/>
  <c r="H84" i="10"/>
  <c r="H91" i="10" s="1"/>
  <c r="H98" i="10" s="1"/>
  <c r="AU106" i="8"/>
  <c r="AT113" i="8"/>
  <c r="AT120" i="8" s="1"/>
  <c r="AU52" i="10"/>
  <c r="AT59" i="10"/>
  <c r="L165" i="8"/>
  <c r="L172" i="8" s="1"/>
  <c r="L84" i="10"/>
  <c r="L91" i="10" s="1"/>
  <c r="L98" i="10" s="1"/>
  <c r="J82" i="10"/>
  <c r="J89" i="10" s="1"/>
  <c r="J96" i="10" s="1"/>
  <c r="I82" i="10"/>
  <c r="I89" i="10" s="1"/>
  <c r="I96" i="10" s="1"/>
  <c r="E164" i="8"/>
  <c r="E171" i="8" s="1"/>
  <c r="E83" i="10"/>
  <c r="E90" i="10" s="1"/>
  <c r="E97" i="10" s="1"/>
  <c r="AU109" i="8"/>
  <c r="AT116" i="8"/>
  <c r="AT123" i="8" s="1"/>
  <c r="AU107" i="8"/>
  <c r="AT114" i="8"/>
  <c r="AT121" i="8" s="1"/>
  <c r="E165" i="8"/>
  <c r="E172" i="8" s="1"/>
  <c r="E84" i="10"/>
  <c r="E91" i="10" s="1"/>
  <c r="E98" i="10" s="1"/>
  <c r="J83" i="10"/>
  <c r="J90" i="10" s="1"/>
  <c r="J97" i="10" s="1"/>
  <c r="J164" i="8"/>
  <c r="J171" i="8" s="1"/>
  <c r="I84" i="10"/>
  <c r="I91" i="10" s="1"/>
  <c r="I98" i="10" s="1"/>
  <c r="I165" i="8"/>
  <c r="I172" i="8" s="1"/>
  <c r="F85" i="10"/>
  <c r="F92" i="10" s="1"/>
  <c r="F99" i="10" s="1"/>
  <c r="AU54" i="10"/>
  <c r="AT61" i="10"/>
  <c r="K84" i="10"/>
  <c r="K91" i="10" s="1"/>
  <c r="K98" i="10" s="1"/>
  <c r="K165" i="8"/>
  <c r="K172" i="8" s="1"/>
  <c r="J84" i="10"/>
  <c r="J91" i="10" s="1"/>
  <c r="J98" i="10" s="1"/>
  <c r="J165" i="8"/>
  <c r="J172" i="8" s="1"/>
  <c r="G83" i="10"/>
  <c r="G90" i="10" s="1"/>
  <c r="G97" i="10" s="1"/>
  <c r="G164" i="8"/>
  <c r="G171" i="8" s="1"/>
  <c r="G165" i="8"/>
  <c r="G172" i="8" s="1"/>
  <c r="G84" i="10"/>
  <c r="G91" i="10" s="1"/>
  <c r="G98" i="10" s="1"/>
  <c r="AT62" i="10"/>
  <c r="AU55" i="10"/>
  <c r="E163" i="8" l="1"/>
  <c r="E170" i="8" s="1"/>
  <c r="E177" i="8" s="1"/>
  <c r="K166" i="8"/>
  <c r="K173" i="8" s="1"/>
  <c r="K180" i="8" s="1"/>
  <c r="H164" i="8"/>
  <c r="H171" i="8" s="1"/>
  <c r="F45" i="13" s="1"/>
  <c r="G179" i="8"/>
  <c r="E46" i="13"/>
  <c r="E45" i="13"/>
  <c r="G178" i="8"/>
  <c r="F180" i="8"/>
  <c r="D47" i="13"/>
  <c r="L166" i="8"/>
  <c r="L173" i="8" s="1"/>
  <c r="L85" i="10"/>
  <c r="L92" i="10" s="1"/>
  <c r="L99" i="10" s="1"/>
  <c r="AU59" i="10"/>
  <c r="AV52" i="10"/>
  <c r="AU60" i="10"/>
  <c r="AV53" i="10"/>
  <c r="AU114" i="8"/>
  <c r="AU121" i="8" s="1"/>
  <c r="AV107" i="8"/>
  <c r="H179" i="8"/>
  <c r="F46" i="13"/>
  <c r="I83" i="10"/>
  <c r="I90" i="10" s="1"/>
  <c r="I97" i="10" s="1"/>
  <c r="I164" i="8"/>
  <c r="I171" i="8" s="1"/>
  <c r="L179" i="8"/>
  <c r="J46" i="13"/>
  <c r="AV106" i="8"/>
  <c r="AU113" i="8"/>
  <c r="AU120" i="8" s="1"/>
  <c r="E166" i="8"/>
  <c r="E173" i="8" s="1"/>
  <c r="E85" i="10"/>
  <c r="E92" i="10" s="1"/>
  <c r="E99" i="10" s="1"/>
  <c r="H166" i="8"/>
  <c r="H173" i="8" s="1"/>
  <c r="H85" i="10"/>
  <c r="H92" i="10" s="1"/>
  <c r="H99" i="10" s="1"/>
  <c r="D46" i="13"/>
  <c r="F179" i="8"/>
  <c r="F164" i="8"/>
  <c r="F171" i="8" s="1"/>
  <c r="F83" i="10"/>
  <c r="F90" i="10" s="1"/>
  <c r="F97" i="10" s="1"/>
  <c r="J179" i="8"/>
  <c r="H46" i="13"/>
  <c r="AU61" i="10"/>
  <c r="AV54" i="10"/>
  <c r="H45" i="13"/>
  <c r="J178" i="8"/>
  <c r="C46" i="13"/>
  <c r="E179" i="8"/>
  <c r="H163" i="8"/>
  <c r="H170" i="8" s="1"/>
  <c r="H82" i="10"/>
  <c r="H89" i="10" s="1"/>
  <c r="H96" i="10" s="1"/>
  <c r="K82" i="10"/>
  <c r="K89" i="10" s="1"/>
  <c r="K96" i="10" s="1"/>
  <c r="K163" i="8"/>
  <c r="K170" i="8" s="1"/>
  <c r="F82" i="10"/>
  <c r="F89" i="10" s="1"/>
  <c r="F96" i="10" s="1"/>
  <c r="F163" i="8"/>
  <c r="F170" i="8" s="1"/>
  <c r="L83" i="10"/>
  <c r="L90" i="10" s="1"/>
  <c r="L97" i="10" s="1"/>
  <c r="L164" i="8"/>
  <c r="L171" i="8" s="1"/>
  <c r="AV109" i="8"/>
  <c r="AU116" i="8"/>
  <c r="AU123" i="8" s="1"/>
  <c r="C45" i="13"/>
  <c r="E178" i="8"/>
  <c r="H44" i="13"/>
  <c r="J177" i="8"/>
  <c r="K179" i="8"/>
  <c r="I46" i="13"/>
  <c r="I179" i="8"/>
  <c r="G46" i="13"/>
  <c r="G82" i="10"/>
  <c r="G89" i="10" s="1"/>
  <c r="G96" i="10" s="1"/>
  <c r="G163" i="8"/>
  <c r="G170" i="8" s="1"/>
  <c r="I166" i="8"/>
  <c r="I173" i="8" s="1"/>
  <c r="I85" i="10"/>
  <c r="I92" i="10" s="1"/>
  <c r="I99" i="10" s="1"/>
  <c r="L82" i="10"/>
  <c r="L89" i="10" s="1"/>
  <c r="L96" i="10" s="1"/>
  <c r="L163" i="8"/>
  <c r="L170" i="8" s="1"/>
  <c r="AV108" i="8"/>
  <c r="AU115" i="8"/>
  <c r="AU122" i="8" s="1"/>
  <c r="J166" i="8"/>
  <c r="J173" i="8" s="1"/>
  <c r="J85" i="10"/>
  <c r="J92" i="10" s="1"/>
  <c r="J99" i="10" s="1"/>
  <c r="K164" i="8"/>
  <c r="K171" i="8" s="1"/>
  <c r="K83" i="10"/>
  <c r="K90" i="10" s="1"/>
  <c r="K97" i="10" s="1"/>
  <c r="AU62" i="10"/>
  <c r="AV55" i="10"/>
  <c r="I177" i="8"/>
  <c r="G44" i="13"/>
  <c r="G166" i="8"/>
  <c r="G173" i="8" s="1"/>
  <c r="G85" i="10"/>
  <c r="G92" i="10" s="1"/>
  <c r="G99" i="10" s="1"/>
  <c r="H178" i="8" l="1"/>
  <c r="I47" i="13"/>
  <c r="C44" i="13"/>
  <c r="H180" i="8"/>
  <c r="F47" i="13"/>
  <c r="AW108" i="8"/>
  <c r="AV115" i="8"/>
  <c r="AV122" i="8" s="1"/>
  <c r="F178" i="8"/>
  <c r="D45" i="13"/>
  <c r="C47" i="13"/>
  <c r="E180" i="8"/>
  <c r="AW107" i="8"/>
  <c r="AV114" i="8"/>
  <c r="AV121" i="8" s="1"/>
  <c r="AV60" i="10"/>
  <c r="AW53" i="10"/>
  <c r="AV62" i="10"/>
  <c r="AW55" i="10"/>
  <c r="L177" i="8"/>
  <c r="J44" i="13"/>
  <c r="J45" i="13"/>
  <c r="L178" i="8"/>
  <c r="K177" i="8"/>
  <c r="I44" i="13"/>
  <c r="AW106" i="8"/>
  <c r="AV113" i="8"/>
  <c r="AV120" i="8" s="1"/>
  <c r="I45" i="13"/>
  <c r="K178" i="8"/>
  <c r="AV61" i="10"/>
  <c r="AW54" i="10"/>
  <c r="L180" i="8"/>
  <c r="J47" i="13"/>
  <c r="I180" i="8"/>
  <c r="G47" i="13"/>
  <c r="D44" i="13"/>
  <c r="F177" i="8"/>
  <c r="I178" i="8"/>
  <c r="G45" i="13"/>
  <c r="AV59" i="10"/>
  <c r="AW52" i="10"/>
  <c r="AV116" i="8"/>
  <c r="AV123" i="8" s="1"/>
  <c r="AW109" i="8"/>
  <c r="G180" i="8"/>
  <c r="E47" i="13"/>
  <c r="J180" i="8"/>
  <c r="H47" i="13"/>
  <c r="E44" i="13"/>
  <c r="G177" i="8"/>
  <c r="F44" i="13"/>
  <c r="H177" i="8"/>
  <c r="AX53" i="10" l="1"/>
  <c r="AW60" i="10"/>
  <c r="AX54" i="10"/>
  <c r="AW61" i="10"/>
  <c r="AW62" i="10"/>
  <c r="AX55" i="10"/>
  <c r="AX108" i="8"/>
  <c r="AW115" i="8"/>
  <c r="AW122" i="8" s="1"/>
  <c r="AW59" i="10"/>
  <c r="AX52" i="10"/>
  <c r="AX107" i="8"/>
  <c r="AW114" i="8"/>
  <c r="AW121" i="8" s="1"/>
  <c r="AX106" i="8"/>
  <c r="AW113" i="8"/>
  <c r="AW120" i="8" s="1"/>
  <c r="AX109" i="8"/>
  <c r="AW116" i="8"/>
  <c r="AW123" i="8" s="1"/>
  <c r="AY109" i="8" l="1"/>
  <c r="AX116" i="8"/>
  <c r="AX123" i="8" s="1"/>
  <c r="AY108" i="8"/>
  <c r="AX115" i="8"/>
  <c r="AX122" i="8" s="1"/>
  <c r="AY53" i="10"/>
  <c r="AX60" i="10"/>
  <c r="AY106" i="8"/>
  <c r="AX113" i="8"/>
  <c r="AX120" i="8" s="1"/>
  <c r="AY55" i="10"/>
  <c r="AX62" i="10"/>
  <c r="AX114" i="8"/>
  <c r="AX121" i="8" s="1"/>
  <c r="AY107" i="8"/>
  <c r="AY54" i="10"/>
  <c r="AX61" i="10"/>
  <c r="AY52" i="10"/>
  <c r="AX59" i="10"/>
  <c r="AZ55" i="10" l="1"/>
  <c r="AY62" i="10"/>
  <c r="AZ106" i="8"/>
  <c r="AY113" i="8"/>
  <c r="AY120" i="8" s="1"/>
  <c r="AZ108" i="8"/>
  <c r="AY115" i="8"/>
  <c r="AY122" i="8" s="1"/>
  <c r="AY59" i="10"/>
  <c r="AZ52" i="10"/>
  <c r="AY60" i="10"/>
  <c r="AZ53" i="10"/>
  <c r="AY114" i="8"/>
  <c r="AY121" i="8" s="1"/>
  <c r="AZ107" i="8"/>
  <c r="AZ109" i="8"/>
  <c r="AY116" i="8"/>
  <c r="AY123" i="8" s="1"/>
  <c r="AY61" i="10"/>
  <c r="AZ54" i="10"/>
  <c r="BA109" i="8" l="1"/>
  <c r="AZ116" i="8"/>
  <c r="AZ123" i="8" s="1"/>
  <c r="BA52" i="10"/>
  <c r="AZ59" i="10"/>
  <c r="BA53" i="10"/>
  <c r="AZ60" i="10"/>
  <c r="BA108" i="8"/>
  <c r="AZ115" i="8"/>
  <c r="AZ122" i="8" s="1"/>
  <c r="BA54" i="10"/>
  <c r="AZ61" i="10"/>
  <c r="BA106" i="8"/>
  <c r="AZ113" i="8"/>
  <c r="AZ120" i="8" s="1"/>
  <c r="BA107" i="8"/>
  <c r="AZ114" i="8"/>
  <c r="AZ121" i="8" s="1"/>
  <c r="AZ62" i="10"/>
  <c r="BA55" i="10"/>
  <c r="BB109" i="8" l="1"/>
  <c r="BA116" i="8"/>
  <c r="BA123" i="8" s="1"/>
  <c r="BB108" i="8"/>
  <c r="BA115" i="8"/>
  <c r="BA122" i="8" s="1"/>
  <c r="BA60" i="10"/>
  <c r="BB53" i="10"/>
  <c r="BB52" i="10"/>
  <c r="BA59" i="10"/>
  <c r="BB107" i="8"/>
  <c r="BA114" i="8"/>
  <c r="BA121" i="8" s="1"/>
  <c r="BB106" i="8"/>
  <c r="BA113" i="8"/>
  <c r="BA120" i="8" s="1"/>
  <c r="BA62" i="10"/>
  <c r="BB55" i="10"/>
  <c r="BB54" i="10"/>
  <c r="BA61" i="10"/>
  <c r="BC108" i="8" l="1"/>
  <c r="BB115" i="8"/>
  <c r="BB122" i="8" s="1"/>
  <c r="BB61" i="10"/>
  <c r="BC54" i="10"/>
  <c r="BC55" i="10"/>
  <c r="BB62" i="10"/>
  <c r="BC106" i="8"/>
  <c r="BB113" i="8"/>
  <c r="BB120" i="8" s="1"/>
  <c r="BC52" i="10"/>
  <c r="BB59" i="10"/>
  <c r="BB60" i="10"/>
  <c r="BC53" i="10"/>
  <c r="BB114" i="8"/>
  <c r="BB121" i="8" s="1"/>
  <c r="BC107" i="8"/>
  <c r="BC109" i="8"/>
  <c r="BB116" i="8"/>
  <c r="BB123" i="8" s="1"/>
  <c r="BD106" i="8" l="1"/>
  <c r="BC113" i="8"/>
  <c r="BC120" i="8" s="1"/>
  <c r="BD109" i="8"/>
  <c r="BC116" i="8"/>
  <c r="BC123" i="8" s="1"/>
  <c r="BC62" i="10"/>
  <c r="BD55" i="10"/>
  <c r="BC114" i="8"/>
  <c r="BC121" i="8" s="1"/>
  <c r="BD107" i="8"/>
  <c r="BC61" i="10"/>
  <c r="BD54" i="10"/>
  <c r="BC60" i="10"/>
  <c r="BD53" i="10"/>
  <c r="BC59" i="10"/>
  <c r="BD52" i="10"/>
  <c r="BD108" i="8"/>
  <c r="BC115" i="8"/>
  <c r="BC122" i="8" s="1"/>
  <c r="BE108" i="8" l="1"/>
  <c r="BD115" i="8"/>
  <c r="BD122" i="8" s="1"/>
  <c r="BE52" i="10"/>
  <c r="BD59" i="10"/>
  <c r="BE107" i="8"/>
  <c r="BD114" i="8"/>
  <c r="BD121" i="8" s="1"/>
  <c r="BE106" i="8"/>
  <c r="BD113" i="8"/>
  <c r="BD120" i="8" s="1"/>
  <c r="BE53" i="10"/>
  <c r="BD60" i="10"/>
  <c r="BE109" i="8"/>
  <c r="BD116" i="8"/>
  <c r="BD123" i="8" s="1"/>
  <c r="BD61" i="10"/>
  <c r="BE54" i="10"/>
  <c r="BD62" i="10"/>
  <c r="BE55" i="10"/>
  <c r="BF52" i="10" l="1"/>
  <c r="BE59" i="10"/>
  <c r="BE60" i="10"/>
  <c r="BF53" i="10"/>
  <c r="BF106" i="8"/>
  <c r="BE113" i="8"/>
  <c r="BE120" i="8" s="1"/>
  <c r="BF108" i="8"/>
  <c r="BE115" i="8"/>
  <c r="BE122" i="8" s="1"/>
  <c r="BF55" i="10"/>
  <c r="BE62" i="10"/>
  <c r="BF54" i="10"/>
  <c r="BE61" i="10"/>
  <c r="BF109" i="8"/>
  <c r="BE116" i="8"/>
  <c r="BE123" i="8" s="1"/>
  <c r="BF107" i="8"/>
  <c r="BE114" i="8"/>
  <c r="BE121" i="8" s="1"/>
  <c r="BG52" i="10" l="1"/>
  <c r="BF59" i="10"/>
  <c r="BG54" i="10"/>
  <c r="BF61" i="10"/>
  <c r="BF116" i="8"/>
  <c r="BF123" i="8" s="1"/>
  <c r="BG109" i="8"/>
  <c r="BG55" i="10"/>
  <c r="BF62" i="10"/>
  <c r="BG108" i="8"/>
  <c r="BF115" i="8"/>
  <c r="BF122" i="8" s="1"/>
  <c r="BG106" i="8"/>
  <c r="BF113" i="8"/>
  <c r="BF120" i="8" s="1"/>
  <c r="BG107" i="8"/>
  <c r="BF114" i="8"/>
  <c r="BF121" i="8" s="1"/>
  <c r="BG53" i="10"/>
  <c r="BF60" i="10"/>
  <c r="BH107" i="8" l="1"/>
  <c r="BG114" i="8"/>
  <c r="BG121" i="8" s="1"/>
  <c r="F29" i="10"/>
  <c r="F40" i="10" s="1"/>
  <c r="F47" i="10" s="1"/>
  <c r="F68" i="10" s="1"/>
  <c r="F75" i="10" s="1"/>
  <c r="F203" i="10" s="1"/>
  <c r="F87" i="8"/>
  <c r="F94" i="8" s="1"/>
  <c r="F101" i="8" s="1"/>
  <c r="F129" i="8" s="1"/>
  <c r="F136" i="8" s="1"/>
  <c r="D40" i="13" s="1"/>
  <c r="F30" i="10"/>
  <c r="F41" i="10" s="1"/>
  <c r="F48" i="10" s="1"/>
  <c r="F69" i="10" s="1"/>
  <c r="F76" i="10" s="1"/>
  <c r="F204" i="10" s="1"/>
  <c r="F88" i="8"/>
  <c r="F95" i="8" s="1"/>
  <c r="F102" i="8" s="1"/>
  <c r="F130" i="8" s="1"/>
  <c r="F137" i="8" s="1"/>
  <c r="D41" i="13" s="1"/>
  <c r="E29" i="10"/>
  <c r="E40" i="10" s="1"/>
  <c r="E47" i="10" s="1"/>
  <c r="E68" i="10" s="1"/>
  <c r="E75" i="10" s="1"/>
  <c r="E203" i="10" s="1"/>
  <c r="E87" i="8"/>
  <c r="E94" i="8" s="1"/>
  <c r="E101" i="8" s="1"/>
  <c r="E129" i="8" s="1"/>
  <c r="E136" i="8" s="1"/>
  <c r="C40" i="13" s="1"/>
  <c r="BG62" i="10"/>
  <c r="BH55" i="10"/>
  <c r="H88" i="8"/>
  <c r="H95" i="8" s="1"/>
  <c r="H102" i="8" s="1"/>
  <c r="H130" i="8" s="1"/>
  <c r="H137" i="8" s="1"/>
  <c r="F41" i="13" s="1"/>
  <c r="H30" i="10"/>
  <c r="H41" i="10" s="1"/>
  <c r="H48" i="10" s="1"/>
  <c r="H69" i="10" s="1"/>
  <c r="H76" i="10" s="1"/>
  <c r="H204" i="10" s="1"/>
  <c r="G30" i="10"/>
  <c r="G41" i="10" s="1"/>
  <c r="G48" i="10" s="1"/>
  <c r="G69" i="10" s="1"/>
  <c r="G76" i="10" s="1"/>
  <c r="G204" i="10" s="1"/>
  <c r="G88" i="8"/>
  <c r="G95" i="8" s="1"/>
  <c r="G102" i="8" s="1"/>
  <c r="G130" i="8" s="1"/>
  <c r="G137" i="8" s="1"/>
  <c r="E41" i="13" s="1"/>
  <c r="I87" i="8"/>
  <c r="I94" i="8" s="1"/>
  <c r="I101" i="8" s="1"/>
  <c r="I129" i="8" s="1"/>
  <c r="I136" i="8" s="1"/>
  <c r="G40" i="13" s="1"/>
  <c r="I29" i="10"/>
  <c r="I40" i="10" s="1"/>
  <c r="I47" i="10" s="1"/>
  <c r="I68" i="10" s="1"/>
  <c r="I75" i="10" s="1"/>
  <c r="I203" i="10" s="1"/>
  <c r="BG61" i="10"/>
  <c r="BH54" i="10"/>
  <c r="BG59" i="10"/>
  <c r="BH52" i="10"/>
  <c r="BG116" i="8"/>
  <c r="BG123" i="8" s="1"/>
  <c r="BH109" i="8"/>
  <c r="I88" i="8"/>
  <c r="I95" i="8" s="1"/>
  <c r="I102" i="8" s="1"/>
  <c r="I130" i="8" s="1"/>
  <c r="I137" i="8" s="1"/>
  <c r="G41" i="13" s="1"/>
  <c r="I30" i="10"/>
  <c r="I41" i="10" s="1"/>
  <c r="I48" i="10" s="1"/>
  <c r="I69" i="10" s="1"/>
  <c r="I76" i="10" s="1"/>
  <c r="I204" i="10" s="1"/>
  <c r="F28" i="10"/>
  <c r="G29" i="10"/>
  <c r="G40" i="10" s="1"/>
  <c r="G47" i="10" s="1"/>
  <c r="G68" i="10" s="1"/>
  <c r="G75" i="10" s="1"/>
  <c r="G203" i="10" s="1"/>
  <c r="G87" i="8"/>
  <c r="G94" i="8" s="1"/>
  <c r="BG60" i="10"/>
  <c r="BH53" i="10"/>
  <c r="BH106" i="8"/>
  <c r="BG113" i="8"/>
  <c r="BG120" i="8" s="1"/>
  <c r="K88" i="8"/>
  <c r="K95" i="8" s="1"/>
  <c r="K102" i="8" s="1"/>
  <c r="K130" i="8" s="1"/>
  <c r="K137" i="8" s="1"/>
  <c r="I41" i="13" s="1"/>
  <c r="K30" i="10"/>
  <c r="K41" i="10" s="1"/>
  <c r="K48" i="10" s="1"/>
  <c r="K69" i="10" s="1"/>
  <c r="K76" i="10" s="1"/>
  <c r="K204" i="10" s="1"/>
  <c r="H29" i="10"/>
  <c r="H40" i="10" s="1"/>
  <c r="H47" i="10" s="1"/>
  <c r="H68" i="10" s="1"/>
  <c r="H75" i="10" s="1"/>
  <c r="H203" i="10" s="1"/>
  <c r="H87" i="8"/>
  <c r="H94" i="8" s="1"/>
  <c r="H101" i="8" s="1"/>
  <c r="H129" i="8" s="1"/>
  <c r="H136" i="8" s="1"/>
  <c r="F40" i="13" s="1"/>
  <c r="K87" i="8"/>
  <c r="K94" i="8" s="1"/>
  <c r="K101" i="8" s="1"/>
  <c r="K129" i="8" s="1"/>
  <c r="K136" i="8" s="1"/>
  <c r="I40" i="13" s="1"/>
  <c r="K29" i="10"/>
  <c r="K40" i="10" s="1"/>
  <c r="K47" i="10" s="1"/>
  <c r="K68" i="10" s="1"/>
  <c r="K75" i="10" s="1"/>
  <c r="K203" i="10" s="1"/>
  <c r="J28" i="10"/>
  <c r="E30" i="10"/>
  <c r="E41" i="10" s="1"/>
  <c r="E48" i="10" s="1"/>
  <c r="E69" i="10" s="1"/>
  <c r="E76" i="10" s="1"/>
  <c r="E204" i="10" s="1"/>
  <c r="E88" i="8"/>
  <c r="E95" i="8" s="1"/>
  <c r="E102" i="8" s="1"/>
  <c r="E130" i="8" s="1"/>
  <c r="E137" i="8" s="1"/>
  <c r="C41" i="13" s="1"/>
  <c r="BH108" i="8"/>
  <c r="BG115" i="8"/>
  <c r="BG122" i="8" s="1"/>
  <c r="G101" i="8" l="1"/>
  <c r="G129" i="8" s="1"/>
  <c r="G136" i="8" s="1"/>
  <c r="E40" i="13" s="1"/>
  <c r="K27" i="10"/>
  <c r="I27" i="10"/>
  <c r="I28" i="10"/>
  <c r="F27" i="10"/>
  <c r="J20" i="11"/>
  <c r="J27" i="11" s="1"/>
  <c r="J34" i="11" s="1"/>
  <c r="I60" i="13" s="1"/>
  <c r="J18" i="12"/>
  <c r="J25" i="12" s="1"/>
  <c r="I67" i="13" s="1"/>
  <c r="H27" i="10"/>
  <c r="BH62" i="10"/>
  <c r="BI55" i="10"/>
  <c r="E27" i="10"/>
  <c r="BI106" i="8"/>
  <c r="BH113" i="8"/>
  <c r="BH120" i="8" s="1"/>
  <c r="K28" i="10"/>
  <c r="E20" i="11"/>
  <c r="E27" i="11" s="1"/>
  <c r="E34" i="11" s="1"/>
  <c r="D60" i="13" s="1"/>
  <c r="E18" i="12"/>
  <c r="E25" i="12" s="1"/>
  <c r="D67" i="13" s="1"/>
  <c r="H28" i="10"/>
  <c r="J27" i="10"/>
  <c r="BI52" i="10"/>
  <c r="BH59" i="10"/>
  <c r="BI108" i="8"/>
  <c r="BH115" i="8"/>
  <c r="BH122" i="8" s="1"/>
  <c r="BI109" i="8"/>
  <c r="BH116" i="8"/>
  <c r="BH123" i="8" s="1"/>
  <c r="G28" i="10"/>
  <c r="G19" i="11"/>
  <c r="G26" i="11" s="1"/>
  <c r="G33" i="11" s="1"/>
  <c r="F59" i="13" s="1"/>
  <c r="G17" i="12"/>
  <c r="G24" i="12" s="1"/>
  <c r="F66" i="13" s="1"/>
  <c r="BH61" i="10"/>
  <c r="BI54" i="10"/>
  <c r="H17" i="12"/>
  <c r="H24" i="12" s="1"/>
  <c r="G66" i="13" s="1"/>
  <c r="H19" i="11"/>
  <c r="H26" i="11" s="1"/>
  <c r="H33" i="11" s="1"/>
  <c r="G59" i="13" s="1"/>
  <c r="G18" i="12"/>
  <c r="G25" i="12" s="1"/>
  <c r="F67" i="13" s="1"/>
  <c r="G20" i="11"/>
  <c r="G27" i="11" s="1"/>
  <c r="G34" i="11" s="1"/>
  <c r="F60" i="13" s="1"/>
  <c r="E17" i="12"/>
  <c r="E24" i="12" s="1"/>
  <c r="D66" i="13" s="1"/>
  <c r="E19" i="11"/>
  <c r="E26" i="11" s="1"/>
  <c r="E33" i="11" s="1"/>
  <c r="D59" i="13" s="1"/>
  <c r="J19" i="11"/>
  <c r="J26" i="11" s="1"/>
  <c r="J33" i="11" s="1"/>
  <c r="I59" i="13" s="1"/>
  <c r="J17" i="12"/>
  <c r="J24" i="12" s="1"/>
  <c r="I66" i="13" s="1"/>
  <c r="H20" i="11"/>
  <c r="H27" i="11" s="1"/>
  <c r="H34" i="11" s="1"/>
  <c r="G60" i="13" s="1"/>
  <c r="H18" i="12"/>
  <c r="H25" i="12" s="1"/>
  <c r="G67" i="13" s="1"/>
  <c r="BI53" i="10"/>
  <c r="BH60" i="10"/>
  <c r="G80" i="8"/>
  <c r="F18" i="12"/>
  <c r="F25" i="12" s="1"/>
  <c r="E67" i="13" s="1"/>
  <c r="F20" i="11"/>
  <c r="F27" i="11" s="1"/>
  <c r="F34" i="11" s="1"/>
  <c r="E60" i="13" s="1"/>
  <c r="BI107" i="8"/>
  <c r="BH114" i="8"/>
  <c r="BH121" i="8" s="1"/>
  <c r="E28" i="10"/>
  <c r="D20" i="11"/>
  <c r="D27" i="11" s="1"/>
  <c r="D34" i="11" s="1"/>
  <c r="C60" i="13" s="1"/>
  <c r="D18" i="12"/>
  <c r="D25" i="12" s="1"/>
  <c r="C67" i="13" s="1"/>
  <c r="G27" i="10"/>
  <c r="F19" i="11"/>
  <c r="F26" i="11" s="1"/>
  <c r="F33" i="11" s="1"/>
  <c r="E59" i="13" s="1"/>
  <c r="F17" i="12"/>
  <c r="F24" i="12" s="1"/>
  <c r="E66" i="13" s="1"/>
  <c r="K81" i="8"/>
  <c r="D17" i="12"/>
  <c r="D24" i="12" s="1"/>
  <c r="C66" i="13" s="1"/>
  <c r="D19" i="11"/>
  <c r="D26" i="11" s="1"/>
  <c r="D33" i="11" s="1"/>
  <c r="C59" i="13" s="1"/>
  <c r="J34" i="10" l="1"/>
  <c r="J39" i="10" s="1"/>
  <c r="J46" i="10" s="1"/>
  <c r="J67" i="10" s="1"/>
  <c r="J74" i="10" s="1"/>
  <c r="J202" i="10" s="1"/>
  <c r="I18" i="11" s="1"/>
  <c r="I25" i="11" s="1"/>
  <c r="I32" i="11" s="1"/>
  <c r="H58" i="13" s="1"/>
  <c r="H81" i="8"/>
  <c r="H86" i="8" s="1"/>
  <c r="H93" i="8" s="1"/>
  <c r="H100" i="8" s="1"/>
  <c r="H128" i="8" s="1"/>
  <c r="H135" i="8" s="1"/>
  <c r="F39" i="13" s="1"/>
  <c r="E33" i="10"/>
  <c r="E38" i="10" s="1"/>
  <c r="E45" i="10" s="1"/>
  <c r="E66" i="10" s="1"/>
  <c r="E73" i="10" s="1"/>
  <c r="E201" i="10" s="1"/>
  <c r="D17" i="11" s="1"/>
  <c r="D24" i="11" s="1"/>
  <c r="D31" i="11" s="1"/>
  <c r="C57" i="13" s="1"/>
  <c r="D25" i="28" s="1"/>
  <c r="D73" i="13"/>
  <c r="J81" i="8"/>
  <c r="J86" i="8" s="1"/>
  <c r="J93" i="8" s="1"/>
  <c r="J100" i="8" s="1"/>
  <c r="J128" i="8" s="1"/>
  <c r="J135" i="8" s="1"/>
  <c r="H39" i="13" s="1"/>
  <c r="E92" i="8"/>
  <c r="E99" i="8" s="1"/>
  <c r="E127" i="8" s="1"/>
  <c r="E134" i="8" s="1"/>
  <c r="C38" i="13" s="1"/>
  <c r="K34" i="10"/>
  <c r="K39" i="10" s="1"/>
  <c r="K46" i="10" s="1"/>
  <c r="K67" i="10" s="1"/>
  <c r="K74" i="10" s="1"/>
  <c r="K202" i="10" s="1"/>
  <c r="J18" i="11" s="1"/>
  <c r="J25" i="11" s="1"/>
  <c r="J32" i="11" s="1"/>
  <c r="I58" i="13" s="1"/>
  <c r="E74" i="13"/>
  <c r="F81" i="8"/>
  <c r="F86" i="8" s="1"/>
  <c r="F93" i="8" s="1"/>
  <c r="F100" i="8" s="1"/>
  <c r="F128" i="8" s="1"/>
  <c r="F135" i="8" s="1"/>
  <c r="D39" i="13" s="1"/>
  <c r="F73" i="13"/>
  <c r="J33" i="10"/>
  <c r="J38" i="10" s="1"/>
  <c r="J45" i="10" s="1"/>
  <c r="J66" i="10" s="1"/>
  <c r="J73" i="10" s="1"/>
  <c r="J201" i="10" s="1"/>
  <c r="I17" i="11" s="1"/>
  <c r="I24" i="11" s="1"/>
  <c r="I31" i="11" s="1"/>
  <c r="H57" i="13" s="1"/>
  <c r="C73" i="13"/>
  <c r="D74" i="13"/>
  <c r="G74" i="13"/>
  <c r="I73" i="13"/>
  <c r="E73" i="13"/>
  <c r="G73" i="13"/>
  <c r="H34" i="10"/>
  <c r="H39" i="10" s="1"/>
  <c r="H46" i="10" s="1"/>
  <c r="H67" i="10" s="1"/>
  <c r="H74" i="10" s="1"/>
  <c r="H202" i="10" s="1"/>
  <c r="BJ109" i="8"/>
  <c r="BI116" i="8"/>
  <c r="BI123" i="8" s="1"/>
  <c r="F74" i="13"/>
  <c r="G34" i="10"/>
  <c r="G39" i="10" s="1"/>
  <c r="G46" i="10" s="1"/>
  <c r="G67" i="10" s="1"/>
  <c r="G74" i="10" s="1"/>
  <c r="G202" i="10" s="1"/>
  <c r="G81" i="8"/>
  <c r="G86" i="8" s="1"/>
  <c r="G93" i="8" s="1"/>
  <c r="G100" i="8" s="1"/>
  <c r="G128" i="8" s="1"/>
  <c r="G135" i="8" s="1"/>
  <c r="E39" i="13" s="1"/>
  <c r="F33" i="10"/>
  <c r="F38" i="10" s="1"/>
  <c r="F45" i="10" s="1"/>
  <c r="F66" i="10" s="1"/>
  <c r="F73" i="10" s="1"/>
  <c r="F201" i="10" s="1"/>
  <c r="F80" i="8"/>
  <c r="F85" i="8" s="1"/>
  <c r="F92" i="8" s="1"/>
  <c r="F99" i="8" s="1"/>
  <c r="F127" i="8" s="1"/>
  <c r="F134" i="8" s="1"/>
  <c r="D38" i="13" s="1"/>
  <c r="F34" i="10"/>
  <c r="F39" i="10" s="1"/>
  <c r="F46" i="10" s="1"/>
  <c r="F67" i="10" s="1"/>
  <c r="F74" i="10" s="1"/>
  <c r="F202" i="10" s="1"/>
  <c r="J80" i="8"/>
  <c r="J85" i="8" s="1"/>
  <c r="J92" i="8" s="1"/>
  <c r="J99" i="8" s="1"/>
  <c r="J127" i="8" s="1"/>
  <c r="J134" i="8" s="1"/>
  <c r="H38" i="13" s="1"/>
  <c r="G33" i="10"/>
  <c r="G38" i="10" s="1"/>
  <c r="G45" i="10" s="1"/>
  <c r="G66" i="10" s="1"/>
  <c r="G73" i="10" s="1"/>
  <c r="G201" i="10" s="1"/>
  <c r="BI62" i="10"/>
  <c r="BJ55" i="10"/>
  <c r="BI114" i="8"/>
  <c r="BI121" i="8" s="1"/>
  <c r="BJ107" i="8"/>
  <c r="BI60" i="10"/>
  <c r="BJ53" i="10"/>
  <c r="I80" i="8"/>
  <c r="I85" i="8" s="1"/>
  <c r="I92" i="8" s="1"/>
  <c r="I99" i="8" s="1"/>
  <c r="I127" i="8" s="1"/>
  <c r="I134" i="8" s="1"/>
  <c r="G38" i="13" s="1"/>
  <c r="I33" i="10"/>
  <c r="I38" i="10" s="1"/>
  <c r="I45" i="10" s="1"/>
  <c r="I66" i="10" s="1"/>
  <c r="I73" i="10" s="1"/>
  <c r="I201" i="10" s="1"/>
  <c r="BJ52" i="10"/>
  <c r="BI59" i="10"/>
  <c r="K86" i="8"/>
  <c r="K93" i="8" s="1"/>
  <c r="K100" i="8" s="1"/>
  <c r="K128" i="8" s="1"/>
  <c r="K135" i="8" s="1"/>
  <c r="I39" i="13" s="1"/>
  <c r="G85" i="8"/>
  <c r="G92" i="8" s="1"/>
  <c r="G99" i="8" s="1"/>
  <c r="G127" i="8" s="1"/>
  <c r="G134" i="8" s="1"/>
  <c r="E38" i="13" s="1"/>
  <c r="C74" i="13"/>
  <c r="Q32" i="28" s="1"/>
  <c r="I34" i="10"/>
  <c r="I39" i="10" s="1"/>
  <c r="I46" i="10" s="1"/>
  <c r="I67" i="10" s="1"/>
  <c r="I74" i="10" s="1"/>
  <c r="I202" i="10" s="1"/>
  <c r="I81" i="8"/>
  <c r="I86" i="8" s="1"/>
  <c r="I93" i="8" s="1"/>
  <c r="I100" i="8" s="1"/>
  <c r="I128" i="8" s="1"/>
  <c r="I135" i="8" s="1"/>
  <c r="G39" i="13" s="1"/>
  <c r="BJ108" i="8"/>
  <c r="BI115" i="8"/>
  <c r="BI122" i="8" s="1"/>
  <c r="BJ106" i="8"/>
  <c r="BI113" i="8"/>
  <c r="BI120" i="8" s="1"/>
  <c r="H80" i="8"/>
  <c r="H85" i="8" s="1"/>
  <c r="H92" i="8" s="1"/>
  <c r="H99" i="8" s="1"/>
  <c r="H127" i="8" s="1"/>
  <c r="H134" i="8" s="1"/>
  <c r="F38" i="13" s="1"/>
  <c r="H33" i="10"/>
  <c r="H38" i="10" s="1"/>
  <c r="H45" i="10" s="1"/>
  <c r="H66" i="10" s="1"/>
  <c r="H73" i="10" s="1"/>
  <c r="H201" i="10" s="1"/>
  <c r="BI61" i="10"/>
  <c r="BJ54" i="10"/>
  <c r="E81" i="8"/>
  <c r="E34" i="10"/>
  <c r="E39" i="10" s="1"/>
  <c r="E46" i="10" s="1"/>
  <c r="E67" i="10" s="1"/>
  <c r="E74" i="10" s="1"/>
  <c r="E202" i="10" s="1"/>
  <c r="I74" i="13"/>
  <c r="E86" i="8" l="1"/>
  <c r="E93" i="8" s="1"/>
  <c r="E100" i="8" s="1"/>
  <c r="E128" i="8" s="1"/>
  <c r="E135" i="8" s="1"/>
  <c r="C39" i="13" s="1"/>
  <c r="J16" i="12"/>
  <c r="J23" i="12" s="1"/>
  <c r="I65" i="13" s="1"/>
  <c r="I72" i="13" s="1"/>
  <c r="I16" i="12"/>
  <c r="I23" i="12" s="1"/>
  <c r="H65" i="13" s="1"/>
  <c r="H72" i="13" s="1"/>
  <c r="D15" i="12"/>
  <c r="D22" i="12" s="1"/>
  <c r="C64" i="13" s="1"/>
  <c r="I15" i="12"/>
  <c r="I22" i="12" s="1"/>
  <c r="H64" i="13" s="1"/>
  <c r="H71" i="13" s="1"/>
  <c r="D16" i="12"/>
  <c r="D23" i="12" s="1"/>
  <c r="C65" i="13" s="1"/>
  <c r="D18" i="11"/>
  <c r="D25" i="11" s="1"/>
  <c r="D32" i="11" s="1"/>
  <c r="C58" i="13" s="1"/>
  <c r="G15" i="12"/>
  <c r="G22" i="12" s="1"/>
  <c r="F64" i="13" s="1"/>
  <c r="G17" i="11"/>
  <c r="G24" i="11" s="1"/>
  <c r="G31" i="11" s="1"/>
  <c r="F57" i="13" s="1"/>
  <c r="BK55" i="10"/>
  <c r="BJ62" i="10"/>
  <c r="E17" i="11"/>
  <c r="E24" i="11" s="1"/>
  <c r="E31" i="11" s="1"/>
  <c r="D57" i="13" s="1"/>
  <c r="E15" i="12"/>
  <c r="E22" i="12" s="1"/>
  <c r="D64" i="13" s="1"/>
  <c r="BK108" i="8"/>
  <c r="BJ115" i="8"/>
  <c r="BJ122" i="8" s="1"/>
  <c r="G16" i="12"/>
  <c r="G23" i="12" s="1"/>
  <c r="F65" i="13" s="1"/>
  <c r="G18" i="11"/>
  <c r="G25" i="11" s="1"/>
  <c r="G32" i="11" s="1"/>
  <c r="F58" i="13" s="1"/>
  <c r="F17" i="11"/>
  <c r="F24" i="11" s="1"/>
  <c r="F31" i="11" s="1"/>
  <c r="E57" i="13" s="1"/>
  <c r="F15" i="12"/>
  <c r="F22" i="12" s="1"/>
  <c r="E64" i="13" s="1"/>
  <c r="H15" i="12"/>
  <c r="H22" i="12" s="1"/>
  <c r="G64" i="13" s="1"/>
  <c r="H17" i="11"/>
  <c r="H24" i="11" s="1"/>
  <c r="H31" i="11" s="1"/>
  <c r="G57" i="13" s="1"/>
  <c r="BJ60" i="10"/>
  <c r="BK53" i="10"/>
  <c r="BK109" i="8"/>
  <c r="BJ116" i="8"/>
  <c r="BJ123" i="8" s="1"/>
  <c r="BK54" i="10"/>
  <c r="BJ61" i="10"/>
  <c r="BK106" i="8"/>
  <c r="BJ113" i="8"/>
  <c r="BJ120" i="8" s="1"/>
  <c r="E16" i="12"/>
  <c r="E23" i="12" s="1"/>
  <c r="D65" i="13" s="1"/>
  <c r="E18" i="11"/>
  <c r="E25" i="11" s="1"/>
  <c r="E32" i="11" s="1"/>
  <c r="D58" i="13" s="1"/>
  <c r="F16" i="12"/>
  <c r="F23" i="12" s="1"/>
  <c r="E65" i="13" s="1"/>
  <c r="F18" i="11"/>
  <c r="F25" i="11" s="1"/>
  <c r="F32" i="11" s="1"/>
  <c r="E58" i="13" s="1"/>
  <c r="H16" i="12"/>
  <c r="H23" i="12" s="1"/>
  <c r="G65" i="13" s="1"/>
  <c r="H18" i="11"/>
  <c r="H25" i="11" s="1"/>
  <c r="H32" i="11" s="1"/>
  <c r="G58" i="13" s="1"/>
  <c r="BK52" i="10"/>
  <c r="BJ59" i="10"/>
  <c r="BK107" i="8"/>
  <c r="BJ114" i="8"/>
  <c r="BJ121" i="8" s="1"/>
  <c r="C71" i="13" l="1"/>
  <c r="Q29" i="28" s="1"/>
  <c r="E72" i="13"/>
  <c r="G71" i="13"/>
  <c r="F71" i="13"/>
  <c r="D71" i="13"/>
  <c r="D72" i="13"/>
  <c r="C72" i="13"/>
  <c r="Q30" i="28" s="1"/>
  <c r="E71" i="13"/>
  <c r="BL54" i="10"/>
  <c r="BK61" i="10"/>
  <c r="BL108" i="8"/>
  <c r="BK115" i="8"/>
  <c r="BK122" i="8" s="1"/>
  <c r="BK59" i="10"/>
  <c r="BL52" i="10"/>
  <c r="BK113" i="8"/>
  <c r="BK120" i="8" s="1"/>
  <c r="BL106" i="8"/>
  <c r="G72" i="13"/>
  <c r="BL53" i="10"/>
  <c r="BK60" i="10"/>
  <c r="BL107" i="8"/>
  <c r="BK114" i="8"/>
  <c r="BK121" i="8" s="1"/>
  <c r="BK116" i="8"/>
  <c r="BK123" i="8" s="1"/>
  <c r="BL109" i="8"/>
  <c r="F72" i="13"/>
  <c r="BK62" i="10"/>
  <c r="BL55" i="10"/>
  <c r="BL61" i="10" l="1"/>
  <c r="BM54" i="10"/>
  <c r="BL60" i="10"/>
  <c r="BM53" i="10"/>
  <c r="BM106" i="8"/>
  <c r="BL113" i="8"/>
  <c r="BL120" i="8" s="1"/>
  <c r="BL114" i="8"/>
  <c r="BL121" i="8" s="1"/>
  <c r="BM107" i="8"/>
  <c r="BM109" i="8"/>
  <c r="BL116" i="8"/>
  <c r="BL123" i="8" s="1"/>
  <c r="BL59" i="10"/>
  <c r="BM52" i="10"/>
  <c r="BM108" i="8"/>
  <c r="BL115" i="8"/>
  <c r="BL122" i="8" s="1"/>
  <c r="BL62" i="10"/>
  <c r="BM55" i="10"/>
  <c r="BM116" i="8" l="1"/>
  <c r="BM123" i="8" s="1"/>
  <c r="BN109" i="8"/>
  <c r="BN106" i="8"/>
  <c r="BM113" i="8"/>
  <c r="BM120" i="8" s="1"/>
  <c r="BN54" i="10"/>
  <c r="BM61" i="10"/>
  <c r="BN108" i="8"/>
  <c r="BM115" i="8"/>
  <c r="BM122" i="8" s="1"/>
  <c r="BM60" i="10"/>
  <c r="BN53" i="10"/>
  <c r="BN55" i="10"/>
  <c r="BM62" i="10"/>
  <c r="BM59" i="10"/>
  <c r="BN52" i="10"/>
  <c r="BN107" i="8"/>
  <c r="BM114" i="8"/>
  <c r="BM121" i="8" s="1"/>
  <c r="M163" i="8" l="1"/>
  <c r="M170" i="8" s="1"/>
  <c r="BO107" i="8"/>
  <c r="BN114" i="8"/>
  <c r="BN121" i="8" s="1"/>
  <c r="BO53" i="10"/>
  <c r="BN60" i="10"/>
  <c r="BO54" i="10"/>
  <c r="BN61" i="10"/>
  <c r="BO106" i="8"/>
  <c r="BN113" i="8"/>
  <c r="BN120" i="8" s="1"/>
  <c r="BO52" i="10"/>
  <c r="BN59" i="10"/>
  <c r="BO55" i="10"/>
  <c r="BN62" i="10"/>
  <c r="N165" i="8"/>
  <c r="N172" i="8" s="1"/>
  <c r="N84" i="10"/>
  <c r="N91" i="10" s="1"/>
  <c r="N98" i="10" s="1"/>
  <c r="BO108" i="8"/>
  <c r="BN115" i="8"/>
  <c r="BN122" i="8" s="1"/>
  <c r="BO109" i="8"/>
  <c r="BN116" i="8"/>
  <c r="BN123" i="8" s="1"/>
  <c r="M82" i="10" l="1"/>
  <c r="M89" i="10" s="1"/>
  <c r="M96" i="10" s="1"/>
  <c r="BO62" i="10"/>
  <c r="BP55" i="10"/>
  <c r="BP53" i="10"/>
  <c r="BO60" i="10"/>
  <c r="BP107" i="8"/>
  <c r="BO114" i="8"/>
  <c r="BO121" i="8" s="1"/>
  <c r="BP106" i="8"/>
  <c r="BO113" i="8"/>
  <c r="BO120" i="8" s="1"/>
  <c r="BP108" i="8"/>
  <c r="BO115" i="8"/>
  <c r="BO122" i="8" s="1"/>
  <c r="M83" i="10"/>
  <c r="M90" i="10" s="1"/>
  <c r="M97" i="10" s="1"/>
  <c r="M164" i="8"/>
  <c r="M171" i="8" s="1"/>
  <c r="BO61" i="10"/>
  <c r="BP54" i="10"/>
  <c r="N163" i="8"/>
  <c r="N170" i="8" s="1"/>
  <c r="N82" i="10"/>
  <c r="N89" i="10" s="1"/>
  <c r="N96" i="10" s="1"/>
  <c r="L46" i="13"/>
  <c r="N179" i="8"/>
  <c r="M177" i="8"/>
  <c r="K44" i="13"/>
  <c r="N83" i="10"/>
  <c r="N90" i="10" s="1"/>
  <c r="N97" i="10" s="1"/>
  <c r="N164" i="8"/>
  <c r="N171" i="8" s="1"/>
  <c r="BP52" i="10"/>
  <c r="BO59" i="10"/>
  <c r="N85" i="10"/>
  <c r="N92" i="10" s="1"/>
  <c r="N99" i="10" s="1"/>
  <c r="N166" i="8"/>
  <c r="N173" i="8" s="1"/>
  <c r="BP109" i="8"/>
  <c r="BO116" i="8"/>
  <c r="BO123" i="8" s="1"/>
  <c r="BQ52" i="10" l="1"/>
  <c r="BP59" i="10"/>
  <c r="BQ108" i="8"/>
  <c r="BP115" i="8"/>
  <c r="BP122" i="8" s="1"/>
  <c r="BQ55" i="10"/>
  <c r="BP62" i="10"/>
  <c r="N178" i="8"/>
  <c r="L45" i="13"/>
  <c r="BQ106" i="8"/>
  <c r="BP113" i="8"/>
  <c r="BP120" i="8" s="1"/>
  <c r="BQ107" i="8"/>
  <c r="BP114" i="8"/>
  <c r="BP121" i="8" s="1"/>
  <c r="N180" i="8"/>
  <c r="L47" i="13"/>
  <c r="BP61" i="10"/>
  <c r="BQ54" i="10"/>
  <c r="M178" i="8"/>
  <c r="K45" i="13"/>
  <c r="BP116" i="8"/>
  <c r="BP123" i="8" s="1"/>
  <c r="BQ109" i="8"/>
  <c r="BP60" i="10"/>
  <c r="BQ53" i="10"/>
  <c r="N177" i="8"/>
  <c r="L44" i="13"/>
  <c r="BQ60" i="10" l="1"/>
  <c r="BR53" i="10"/>
  <c r="BR106" i="8"/>
  <c r="BQ113" i="8"/>
  <c r="BQ120" i="8" s="1"/>
  <c r="BQ62" i="10"/>
  <c r="BR55" i="10"/>
  <c r="BR108" i="8"/>
  <c r="BQ115" i="8"/>
  <c r="BQ122" i="8" s="1"/>
  <c r="BR109" i="8"/>
  <c r="BQ116" i="8"/>
  <c r="BQ123" i="8" s="1"/>
  <c r="BQ61" i="10"/>
  <c r="BR54" i="10"/>
  <c r="BQ114" i="8"/>
  <c r="BQ121" i="8" s="1"/>
  <c r="BR107" i="8"/>
  <c r="BQ59" i="10"/>
  <c r="BR52" i="10"/>
  <c r="BR61" i="10" l="1"/>
  <c r="BS54" i="10"/>
  <c r="BS52" i="10"/>
  <c r="BR59" i="10"/>
  <c r="BS109" i="8"/>
  <c r="BR116" i="8"/>
  <c r="BR123" i="8" s="1"/>
  <c r="BS108" i="8"/>
  <c r="BR115" i="8"/>
  <c r="BR122" i="8" s="1"/>
  <c r="BS53" i="10"/>
  <c r="BR60" i="10"/>
  <c r="BR62" i="10"/>
  <c r="BS55" i="10"/>
  <c r="BS106" i="8"/>
  <c r="BR113" i="8"/>
  <c r="BR120" i="8" s="1"/>
  <c r="BS107" i="8"/>
  <c r="BR114" i="8"/>
  <c r="BR121" i="8" s="1"/>
  <c r="BS62" i="10" l="1"/>
  <c r="BT55" i="10"/>
  <c r="BT109" i="8"/>
  <c r="BS116" i="8"/>
  <c r="BS123" i="8" s="1"/>
  <c r="BT107" i="8"/>
  <c r="BS114" i="8"/>
  <c r="BS121" i="8" s="1"/>
  <c r="BS59" i="10"/>
  <c r="BT52" i="10"/>
  <c r="BT53" i="10"/>
  <c r="BS60" i="10"/>
  <c r="BS115" i="8"/>
  <c r="BS122" i="8" s="1"/>
  <c r="BT108" i="8"/>
  <c r="BT106" i="8"/>
  <c r="BS113" i="8"/>
  <c r="BS120" i="8" s="1"/>
  <c r="BS61" i="10"/>
  <c r="BT54" i="10"/>
  <c r="BU52" i="10" l="1"/>
  <c r="BT59" i="10"/>
  <c r="BU107" i="8"/>
  <c r="BT114" i="8"/>
  <c r="BT121" i="8" s="1"/>
  <c r="BT116" i="8"/>
  <c r="BT123" i="8" s="1"/>
  <c r="BU109" i="8"/>
  <c r="BT115" i="8"/>
  <c r="BT122" i="8" s="1"/>
  <c r="BU108" i="8"/>
  <c r="BU55" i="10"/>
  <c r="BT62" i="10"/>
  <c r="BT61" i="10"/>
  <c r="BU54" i="10"/>
  <c r="BU106" i="8"/>
  <c r="BT113" i="8"/>
  <c r="BT120" i="8" s="1"/>
  <c r="BU53" i="10"/>
  <c r="BT60" i="10"/>
  <c r="BU114" i="8" l="1"/>
  <c r="BU121" i="8" s="1"/>
  <c r="BV107" i="8"/>
  <c r="BV106" i="8"/>
  <c r="BU113" i="8"/>
  <c r="BU120" i="8" s="1"/>
  <c r="BU61" i="10"/>
  <c r="BV54" i="10"/>
  <c r="BV108" i="8"/>
  <c r="BU115" i="8"/>
  <c r="BU122" i="8" s="1"/>
  <c r="BV52" i="10"/>
  <c r="BU59" i="10"/>
  <c r="BU60" i="10"/>
  <c r="BV53" i="10"/>
  <c r="BU62" i="10"/>
  <c r="BV55" i="10"/>
  <c r="BU116" i="8"/>
  <c r="BU123" i="8" s="1"/>
  <c r="BV109" i="8"/>
  <c r="BW55" i="10" l="1"/>
  <c r="BV62" i="10"/>
  <c r="BW53" i="10"/>
  <c r="BV60" i="10"/>
  <c r="BW108" i="8"/>
  <c r="BV115" i="8"/>
  <c r="BV122" i="8" s="1"/>
  <c r="BV61" i="10"/>
  <c r="BW54" i="10"/>
  <c r="BV114" i="8"/>
  <c r="BV121" i="8" s="1"/>
  <c r="BW107" i="8"/>
  <c r="BW109" i="8"/>
  <c r="BV116" i="8"/>
  <c r="BV123" i="8" s="1"/>
  <c r="BW52" i="10"/>
  <c r="BV59" i="10"/>
  <c r="BW106" i="8"/>
  <c r="BV113" i="8"/>
  <c r="BV120" i="8" s="1"/>
  <c r="BX108" i="8" l="1"/>
  <c r="BW115" i="8"/>
  <c r="BW122" i="8" s="1"/>
  <c r="BX106" i="8"/>
  <c r="BW113" i="8"/>
  <c r="BW120" i="8" s="1"/>
  <c r="BW59" i="10"/>
  <c r="BX52" i="10"/>
  <c r="BX109" i="8"/>
  <c r="BW116" i="8"/>
  <c r="BW123" i="8" s="1"/>
  <c r="BX107" i="8"/>
  <c r="BW114" i="8"/>
  <c r="BW121" i="8" s="1"/>
  <c r="BW61" i="10"/>
  <c r="BX54" i="10"/>
  <c r="BW62" i="10"/>
  <c r="BX55" i="10"/>
  <c r="BW60" i="10"/>
  <c r="BX53" i="10"/>
  <c r="BX60" i="10" l="1"/>
  <c r="BY53" i="10"/>
  <c r="BX114" i="8"/>
  <c r="BX121" i="8" s="1"/>
  <c r="BY107" i="8"/>
  <c r="BY109" i="8"/>
  <c r="BX116" i="8"/>
  <c r="BX123" i="8" s="1"/>
  <c r="BY106" i="8"/>
  <c r="BX113" i="8"/>
  <c r="BX120" i="8" s="1"/>
  <c r="BY55" i="10"/>
  <c r="BX62" i="10"/>
  <c r="BY108" i="8"/>
  <c r="BX115" i="8"/>
  <c r="BX122" i="8" s="1"/>
  <c r="BX61" i="10"/>
  <c r="BY54" i="10"/>
  <c r="BX59" i="10"/>
  <c r="BY52" i="10"/>
  <c r="BY116" i="8" l="1"/>
  <c r="BY123" i="8" s="1"/>
  <c r="BZ109" i="8"/>
  <c r="BZ108" i="8"/>
  <c r="BY115" i="8"/>
  <c r="BY122" i="8" s="1"/>
  <c r="BZ52" i="10"/>
  <c r="BY59" i="10"/>
  <c r="BY61" i="10"/>
  <c r="BZ54" i="10"/>
  <c r="BY60" i="10"/>
  <c r="BZ53" i="10"/>
  <c r="BY62" i="10"/>
  <c r="BZ55" i="10"/>
  <c r="BZ106" i="8"/>
  <c r="BY113" i="8"/>
  <c r="BY120" i="8" s="1"/>
  <c r="BZ107" i="8"/>
  <c r="BY114" i="8"/>
  <c r="BY121" i="8" s="1"/>
  <c r="BZ60" i="10" l="1"/>
  <c r="CA53" i="10"/>
  <c r="CA107" i="8"/>
  <c r="BZ114" i="8"/>
  <c r="BZ121" i="8" s="1"/>
  <c r="CA109" i="8"/>
  <c r="BZ116" i="8"/>
  <c r="BZ123" i="8" s="1"/>
  <c r="CA106" i="8"/>
  <c r="BZ113" i="8"/>
  <c r="BZ120" i="8" s="1"/>
  <c r="CA55" i="10"/>
  <c r="BZ62" i="10"/>
  <c r="CA52" i="10"/>
  <c r="BZ59" i="10"/>
  <c r="CA54" i="10"/>
  <c r="BZ61" i="10"/>
  <c r="BZ115" i="8"/>
  <c r="BZ122" i="8" s="1"/>
  <c r="CA108" i="8"/>
  <c r="CB106" i="8" l="1"/>
  <c r="CA113" i="8"/>
  <c r="CA120" i="8" s="1"/>
  <c r="CA61" i="10"/>
  <c r="CB54" i="10"/>
  <c r="CA62" i="10"/>
  <c r="CB55" i="10"/>
  <c r="CA59" i="10"/>
  <c r="CB52" i="10"/>
  <c r="CB109" i="8"/>
  <c r="CA116" i="8"/>
  <c r="CA123" i="8" s="1"/>
  <c r="CA114" i="8"/>
  <c r="CA121" i="8" s="1"/>
  <c r="CB107" i="8"/>
  <c r="CB53" i="10"/>
  <c r="CA60" i="10"/>
  <c r="CB108" i="8"/>
  <c r="CA115" i="8"/>
  <c r="CA122" i="8" s="1"/>
  <c r="CB113" i="8" l="1"/>
  <c r="CB120" i="8" s="1"/>
  <c r="CC106" i="8"/>
  <c r="CC53" i="10"/>
  <c r="CB60" i="10"/>
  <c r="CC54" i="10"/>
  <c r="CB61" i="10"/>
  <c r="CC107" i="8"/>
  <c r="CB114" i="8"/>
  <c r="CB121" i="8" s="1"/>
  <c r="CC109" i="8"/>
  <c r="CB116" i="8"/>
  <c r="CB123" i="8" s="1"/>
  <c r="CB59" i="10"/>
  <c r="CC52" i="10"/>
  <c r="CC108" i="8"/>
  <c r="CB115" i="8"/>
  <c r="CB122" i="8" s="1"/>
  <c r="CC55" i="10"/>
  <c r="CB62" i="10"/>
  <c r="CD109" i="8" l="1"/>
  <c r="CC116" i="8"/>
  <c r="CC123" i="8" s="1"/>
  <c r="CD107" i="8"/>
  <c r="CC114" i="8"/>
  <c r="CC121" i="8" s="1"/>
  <c r="CD54" i="10"/>
  <c r="CC61" i="10"/>
  <c r="CD53" i="10"/>
  <c r="CC60" i="10"/>
  <c r="CC115" i="8"/>
  <c r="CC122" i="8" s="1"/>
  <c r="CD108" i="8"/>
  <c r="CD55" i="10"/>
  <c r="CC62" i="10"/>
  <c r="CD106" i="8"/>
  <c r="CC113" i="8"/>
  <c r="CC120" i="8" s="1"/>
  <c r="CD52" i="10"/>
  <c r="CC59" i="10"/>
  <c r="CD59" i="10" l="1"/>
  <c r="CE52" i="10"/>
  <c r="CE106" i="8"/>
  <c r="CD113" i="8"/>
  <c r="CD120" i="8" s="1"/>
  <c r="CD116" i="8"/>
  <c r="CD123" i="8" s="1"/>
  <c r="CE109" i="8"/>
  <c r="CE108" i="8"/>
  <c r="CD115" i="8"/>
  <c r="CD122" i="8" s="1"/>
  <c r="CE53" i="10"/>
  <c r="CD60" i="10"/>
  <c r="CE54" i="10"/>
  <c r="CD61" i="10"/>
  <c r="CE55" i="10"/>
  <c r="CD62" i="10"/>
  <c r="CE107" i="8"/>
  <c r="CD114" i="8"/>
  <c r="CD121" i="8" s="1"/>
  <c r="CF107" i="8" l="1"/>
  <c r="CF114" i="8" s="1"/>
  <c r="CF121" i="8" s="1"/>
  <c r="CE114" i="8"/>
  <c r="CE121" i="8" s="1"/>
  <c r="CF109" i="8"/>
  <c r="CF116" i="8" s="1"/>
  <c r="CF123" i="8" s="1"/>
  <c r="CE116" i="8"/>
  <c r="CE123" i="8" s="1"/>
  <c r="CE61" i="10"/>
  <c r="CF54" i="10"/>
  <c r="CF61" i="10" s="1"/>
  <c r="CF106" i="8"/>
  <c r="CF113" i="8" s="1"/>
  <c r="CF120" i="8" s="1"/>
  <c r="CE113" i="8"/>
  <c r="CE120" i="8" s="1"/>
  <c r="CE62" i="10"/>
  <c r="CF55" i="10"/>
  <c r="CF62" i="10" s="1"/>
  <c r="CF53" i="10"/>
  <c r="CF60" i="10" s="1"/>
  <c r="CE60" i="10"/>
  <c r="CF108" i="8"/>
  <c r="CF115" i="8" s="1"/>
  <c r="CF122" i="8" s="1"/>
  <c r="CE115" i="8"/>
  <c r="CE122" i="8" s="1"/>
  <c r="CE59" i="10"/>
  <c r="CF52" i="10"/>
  <c r="CF59" i="10" s="1"/>
  <c r="AQ163" i="8" l="1"/>
  <c r="AQ170" i="8" s="1"/>
  <c r="AE82" i="10"/>
  <c r="AE89" i="10" s="1"/>
  <c r="AE96" i="10" s="1"/>
  <c r="BF82" i="10"/>
  <c r="BF89" i="10" s="1"/>
  <c r="BF96" i="10" s="1"/>
  <c r="AH82" i="10"/>
  <c r="AH89" i="10" s="1"/>
  <c r="AH96" i="10" s="1"/>
  <c r="AA164" i="8"/>
  <c r="AA171" i="8" s="1"/>
  <c r="AN85" i="10"/>
  <c r="AN92" i="10" s="1"/>
  <c r="AN99" i="10" s="1"/>
  <c r="AY82" i="10"/>
  <c r="AY89" i="10" s="1"/>
  <c r="AY96" i="10" s="1"/>
  <c r="AF163" i="8"/>
  <c r="AF170" i="8" s="1"/>
  <c r="AD85" i="10"/>
  <c r="AD92" i="10" s="1"/>
  <c r="AD99" i="10" s="1"/>
  <c r="Z163" i="8"/>
  <c r="Z170" i="8" s="1"/>
  <c r="AD164" i="8"/>
  <c r="AD171" i="8" s="1"/>
  <c r="AE166" i="8"/>
  <c r="AE173" i="8" s="1"/>
  <c r="AU163" i="8"/>
  <c r="AU170" i="8" s="1"/>
  <c r="BD164" i="8"/>
  <c r="BD171" i="8" s="1"/>
  <c r="AR166" i="8"/>
  <c r="AR173" i="8" s="1"/>
  <c r="Z164" i="8"/>
  <c r="Z171" i="8" s="1"/>
  <c r="BB85" i="10"/>
  <c r="BB92" i="10" s="1"/>
  <c r="BB99" i="10" s="1"/>
  <c r="BQ164" i="8"/>
  <c r="BQ171" i="8" s="1"/>
  <c r="U85" i="10"/>
  <c r="U92" i="10" s="1"/>
  <c r="U99" i="10" s="1"/>
  <c r="BE82" i="10"/>
  <c r="BE89" i="10" s="1"/>
  <c r="BE96" i="10" s="1"/>
  <c r="BH82" i="10"/>
  <c r="BH89" i="10" s="1"/>
  <c r="BH96" i="10" s="1"/>
  <c r="BR85" i="10"/>
  <c r="BR92" i="10" s="1"/>
  <c r="BR99" i="10" s="1"/>
  <c r="P82" i="10"/>
  <c r="P89" i="10" s="1"/>
  <c r="P96" i="10" s="1"/>
  <c r="T83" i="10"/>
  <c r="T90" i="10" s="1"/>
  <c r="T97" i="10" s="1"/>
  <c r="AM164" i="8"/>
  <c r="AM171" i="8" s="1"/>
  <c r="AA163" i="8"/>
  <c r="AA170" i="8" s="1"/>
  <c r="AH83" i="10"/>
  <c r="AH90" i="10" s="1"/>
  <c r="AH97" i="10" s="1"/>
  <c r="AH164" i="8"/>
  <c r="AH171" i="8" s="1"/>
  <c r="BL164" i="8"/>
  <c r="BL171" i="8" s="1"/>
  <c r="BL83" i="10"/>
  <c r="BL90" i="10" s="1"/>
  <c r="BL97" i="10" s="1"/>
  <c r="BT83" i="10"/>
  <c r="BT90" i="10" s="1"/>
  <c r="BT97" i="10" s="1"/>
  <c r="BT164" i="8"/>
  <c r="BT171" i="8" s="1"/>
  <c r="BM85" i="10"/>
  <c r="BM92" i="10" s="1"/>
  <c r="BM99" i="10" s="1"/>
  <c r="BM166" i="8"/>
  <c r="BM173" i="8" s="1"/>
  <c r="AL83" i="10"/>
  <c r="AL90" i="10" s="1"/>
  <c r="AL97" i="10" s="1"/>
  <c r="AL164" i="8"/>
  <c r="AL171" i="8" s="1"/>
  <c r="Z83" i="10"/>
  <c r="Z90" i="10" s="1"/>
  <c r="Z97" i="10" s="1"/>
  <c r="BB166" i="8"/>
  <c r="BB173" i="8" s="1"/>
  <c r="AU83" i="10"/>
  <c r="AU90" i="10" s="1"/>
  <c r="AU97" i="10" s="1"/>
  <c r="AU164" i="8"/>
  <c r="AU171" i="8" s="1"/>
  <c r="AT164" i="8"/>
  <c r="AT171" i="8" s="1"/>
  <c r="AT83" i="10"/>
  <c r="AT90" i="10" s="1"/>
  <c r="AT97" i="10" s="1"/>
  <c r="AN166" i="8"/>
  <c r="AN173" i="8" s="1"/>
  <c r="BC85" i="10"/>
  <c r="BC92" i="10" s="1"/>
  <c r="BC99" i="10" s="1"/>
  <c r="BC166" i="8"/>
  <c r="BC173" i="8" s="1"/>
  <c r="AE164" i="8"/>
  <c r="AE171" i="8" s="1"/>
  <c r="AE83" i="10"/>
  <c r="AE90" i="10" s="1"/>
  <c r="AE97" i="10" s="1"/>
  <c r="BM83" i="10"/>
  <c r="BM90" i="10" s="1"/>
  <c r="BM97" i="10" s="1"/>
  <c r="BM164" i="8"/>
  <c r="BM171" i="8" s="1"/>
  <c r="X82" i="10"/>
  <c r="X89" i="10" s="1"/>
  <c r="X96" i="10" s="1"/>
  <c r="X163" i="8"/>
  <c r="X170" i="8" s="1"/>
  <c r="BU163" i="8"/>
  <c r="BU170" i="8" s="1"/>
  <c r="BU82" i="10"/>
  <c r="BU89" i="10" s="1"/>
  <c r="BU96" i="10" s="1"/>
  <c r="BL82" i="10"/>
  <c r="BL89" i="10" s="1"/>
  <c r="BL96" i="10" s="1"/>
  <c r="BL163" i="8"/>
  <c r="BL170" i="8" s="1"/>
  <c r="AP83" i="10"/>
  <c r="AP90" i="10" s="1"/>
  <c r="AP97" i="10" s="1"/>
  <c r="AP164" i="8"/>
  <c r="AP171" i="8" s="1"/>
  <c r="AY163" i="8"/>
  <c r="AY170" i="8" s="1"/>
  <c r="AM82" i="10"/>
  <c r="AM89" i="10" s="1"/>
  <c r="AM96" i="10" s="1"/>
  <c r="AM163" i="8"/>
  <c r="AM170" i="8" s="1"/>
  <c r="BN83" i="10"/>
  <c r="BN90" i="10" s="1"/>
  <c r="BN97" i="10" s="1"/>
  <c r="BN164" i="8"/>
  <c r="BN171" i="8" s="1"/>
  <c r="BO83" i="10"/>
  <c r="BO90" i="10" s="1"/>
  <c r="BO97" i="10" s="1"/>
  <c r="BO164" i="8"/>
  <c r="BO171" i="8" s="1"/>
  <c r="BR166" i="8"/>
  <c r="BR173" i="8" s="1"/>
  <c r="AJ85" i="10"/>
  <c r="AJ92" i="10" s="1"/>
  <c r="AJ99" i="10" s="1"/>
  <c r="AJ166" i="8"/>
  <c r="AJ173" i="8" s="1"/>
  <c r="BE166" i="8"/>
  <c r="BE173" i="8" s="1"/>
  <c r="BE85" i="10"/>
  <c r="BE92" i="10" s="1"/>
  <c r="BE99" i="10" s="1"/>
  <c r="AX83" i="10"/>
  <c r="AX90" i="10" s="1"/>
  <c r="AX97" i="10" s="1"/>
  <c r="AX164" i="8"/>
  <c r="AX171" i="8" s="1"/>
  <c r="BE164" i="8"/>
  <c r="BE171" i="8" s="1"/>
  <c r="BE83" i="10"/>
  <c r="BE90" i="10" s="1"/>
  <c r="BE97" i="10" s="1"/>
  <c r="AI163" i="8"/>
  <c r="AI170" i="8" s="1"/>
  <c r="AI82" i="10"/>
  <c r="AI89" i="10" s="1"/>
  <c r="AI96" i="10" s="1"/>
  <c r="BK85" i="10"/>
  <c r="BK92" i="10" s="1"/>
  <c r="BK99" i="10" s="1"/>
  <c r="BK166" i="8"/>
  <c r="BK173" i="8" s="1"/>
  <c r="S85" i="10"/>
  <c r="S92" i="10" s="1"/>
  <c r="S99" i="10" s="1"/>
  <c r="S166" i="8"/>
  <c r="S173" i="8" s="1"/>
  <c r="BN163" i="8"/>
  <c r="BN170" i="8" s="1"/>
  <c r="BN82" i="10"/>
  <c r="BN89" i="10" s="1"/>
  <c r="BN96" i="10" s="1"/>
  <c r="U83" i="10"/>
  <c r="U90" i="10" s="1"/>
  <c r="U97" i="10" s="1"/>
  <c r="U164" i="8"/>
  <c r="U171" i="8" s="1"/>
  <c r="BD83" i="10"/>
  <c r="BD90" i="10" s="1"/>
  <c r="BD97" i="10" s="1"/>
  <c r="AR85" i="10"/>
  <c r="AR92" i="10" s="1"/>
  <c r="AR99" i="10" s="1"/>
  <c r="AR84" i="10"/>
  <c r="AR91" i="10" s="1"/>
  <c r="AR98" i="10" s="1"/>
  <c r="AR165" i="8"/>
  <c r="AR172" i="8" s="1"/>
  <c r="BR165" i="8"/>
  <c r="BR172" i="8" s="1"/>
  <c r="BR84" i="10"/>
  <c r="BR91" i="10" s="1"/>
  <c r="BR98" i="10" s="1"/>
  <c r="BG83" i="10"/>
  <c r="BG90" i="10" s="1"/>
  <c r="BG97" i="10" s="1"/>
  <c r="BG164" i="8"/>
  <c r="BG171" i="8" s="1"/>
  <c r="Z84" i="10"/>
  <c r="Z91" i="10" s="1"/>
  <c r="Z98" i="10" s="1"/>
  <c r="Z165" i="8"/>
  <c r="Z172" i="8" s="1"/>
  <c r="BK84" i="10"/>
  <c r="BK91" i="10" s="1"/>
  <c r="BK98" i="10" s="1"/>
  <c r="BK165" i="8"/>
  <c r="BK172" i="8" s="1"/>
  <c r="AM85" i="10"/>
  <c r="AM92" i="10" s="1"/>
  <c r="AM99" i="10" s="1"/>
  <c r="AM166" i="8"/>
  <c r="AM173" i="8" s="1"/>
  <c r="AN165" i="8"/>
  <c r="AN172" i="8" s="1"/>
  <c r="AN84" i="10"/>
  <c r="AN91" i="10" s="1"/>
  <c r="AN98" i="10" s="1"/>
  <c r="BI85" i="10"/>
  <c r="BI92" i="10" s="1"/>
  <c r="BI99" i="10" s="1"/>
  <c r="BI166" i="8"/>
  <c r="BI173" i="8" s="1"/>
  <c r="BM163" i="8"/>
  <c r="BM170" i="8" s="1"/>
  <c r="BM82" i="10"/>
  <c r="BM89" i="10" s="1"/>
  <c r="BM96" i="10" s="1"/>
  <c r="BA165" i="8"/>
  <c r="BA172" i="8" s="1"/>
  <c r="BA84" i="10"/>
  <c r="BA91" i="10" s="1"/>
  <c r="BA98" i="10" s="1"/>
  <c r="BS84" i="10"/>
  <c r="BS91" i="10" s="1"/>
  <c r="BS98" i="10" s="1"/>
  <c r="BS165" i="8"/>
  <c r="BS172" i="8" s="1"/>
  <c r="BB164" i="8"/>
  <c r="BB171" i="8" s="1"/>
  <c r="BB83" i="10"/>
  <c r="BB90" i="10" s="1"/>
  <c r="BB97" i="10" s="1"/>
  <c r="AU84" i="10"/>
  <c r="AU91" i="10" s="1"/>
  <c r="AU98" i="10" s="1"/>
  <c r="AU165" i="8"/>
  <c r="AU172" i="8" s="1"/>
  <c r="AL165" i="8"/>
  <c r="AL172" i="8" s="1"/>
  <c r="AL84" i="10"/>
  <c r="AL91" i="10" s="1"/>
  <c r="AL98" i="10" s="1"/>
  <c r="BC164" i="8"/>
  <c r="BC171" i="8" s="1"/>
  <c r="BC83" i="10"/>
  <c r="BC90" i="10" s="1"/>
  <c r="BC97" i="10" s="1"/>
  <c r="AV84" i="10"/>
  <c r="AV91" i="10" s="1"/>
  <c r="AV98" i="10" s="1"/>
  <c r="AV165" i="8"/>
  <c r="AV172" i="8" s="1"/>
  <c r="AV85" i="10"/>
  <c r="AV92" i="10" s="1"/>
  <c r="AV99" i="10" s="1"/>
  <c r="AV166" i="8"/>
  <c r="AV173" i="8" s="1"/>
  <c r="X84" i="10"/>
  <c r="X91" i="10" s="1"/>
  <c r="X98" i="10" s="1"/>
  <c r="X165" i="8"/>
  <c r="X172" i="8" s="1"/>
  <c r="AA84" i="10"/>
  <c r="AA91" i="10" s="1"/>
  <c r="AA98" i="10" s="1"/>
  <c r="AA165" i="8"/>
  <c r="AA172" i="8" s="1"/>
  <c r="BP82" i="10"/>
  <c r="BP89" i="10" s="1"/>
  <c r="BP96" i="10" s="1"/>
  <c r="BP163" i="8"/>
  <c r="BP170" i="8" s="1"/>
  <c r="BH83" i="10"/>
  <c r="BH90" i="10" s="1"/>
  <c r="BH97" i="10" s="1"/>
  <c r="BH164" i="8"/>
  <c r="BH171" i="8" s="1"/>
  <c r="AQ84" i="10"/>
  <c r="AQ91" i="10" s="1"/>
  <c r="AQ98" i="10" s="1"/>
  <c r="AQ165" i="8"/>
  <c r="AQ172" i="8" s="1"/>
  <c r="Y84" i="10"/>
  <c r="Y91" i="10" s="1"/>
  <c r="Y98" i="10" s="1"/>
  <c r="Y165" i="8"/>
  <c r="Y172" i="8" s="1"/>
  <c r="BP84" i="10"/>
  <c r="BP91" i="10" s="1"/>
  <c r="BP98" i="10" s="1"/>
  <c r="BP165" i="8"/>
  <c r="BP172" i="8" s="1"/>
  <c r="AK84" i="10"/>
  <c r="AK91" i="10" s="1"/>
  <c r="AK98" i="10" s="1"/>
  <c r="AK165" i="8"/>
  <c r="AK172" i="8" s="1"/>
  <c r="AG84" i="10"/>
  <c r="AG91" i="10" s="1"/>
  <c r="AG98" i="10" s="1"/>
  <c r="AG165" i="8"/>
  <c r="AG172" i="8" s="1"/>
  <c r="AY165" i="8"/>
  <c r="AY172" i="8" s="1"/>
  <c r="AY84" i="10"/>
  <c r="AY91" i="10" s="1"/>
  <c r="AY98" i="10" s="1"/>
  <c r="V84" i="10"/>
  <c r="V91" i="10" s="1"/>
  <c r="V98" i="10" s="1"/>
  <c r="V165" i="8"/>
  <c r="V172" i="8" s="1"/>
  <c r="BM84" i="10"/>
  <c r="BM91" i="10" s="1"/>
  <c r="BM98" i="10" s="1"/>
  <c r="BM165" i="8"/>
  <c r="BM172" i="8" s="1"/>
  <c r="AR164" i="8"/>
  <c r="AR171" i="8" s="1"/>
  <c r="AR83" i="10"/>
  <c r="AR90" i="10" s="1"/>
  <c r="AR97" i="10" s="1"/>
  <c r="Y164" i="8"/>
  <c r="Y171" i="8" s="1"/>
  <c r="Y83" i="10"/>
  <c r="Y90" i="10" s="1"/>
  <c r="Y97" i="10" s="1"/>
  <c r="BJ85" i="10"/>
  <c r="BJ92" i="10" s="1"/>
  <c r="BJ99" i="10" s="1"/>
  <c r="BJ166" i="8"/>
  <c r="BJ173" i="8" s="1"/>
  <c r="U84" i="10"/>
  <c r="U91" i="10" s="1"/>
  <c r="U98" i="10" s="1"/>
  <c r="U165" i="8"/>
  <c r="U172" i="8" s="1"/>
  <c r="AX84" i="10"/>
  <c r="AX91" i="10" s="1"/>
  <c r="AX98" i="10" s="1"/>
  <c r="AX165" i="8"/>
  <c r="AX172" i="8" s="1"/>
  <c r="V85" i="10"/>
  <c r="V92" i="10" s="1"/>
  <c r="V99" i="10" s="1"/>
  <c r="V166" i="8"/>
  <c r="V173" i="8" s="1"/>
  <c r="BL165" i="8"/>
  <c r="BL172" i="8" s="1"/>
  <c r="BL84" i="10"/>
  <c r="BL91" i="10" s="1"/>
  <c r="BL98" i="10" s="1"/>
  <c r="AW164" i="8"/>
  <c r="AW171" i="8" s="1"/>
  <c r="AW83" i="10"/>
  <c r="AW90" i="10" s="1"/>
  <c r="AW97" i="10" s="1"/>
  <c r="AZ83" i="10"/>
  <c r="AZ90" i="10" s="1"/>
  <c r="AZ97" i="10" s="1"/>
  <c r="AZ164" i="8"/>
  <c r="AZ171" i="8" s="1"/>
  <c r="O166" i="8"/>
  <c r="O173" i="8" s="1"/>
  <c r="O85" i="10"/>
  <c r="O92" i="10" s="1"/>
  <c r="O99" i="10" s="1"/>
  <c r="AC84" i="10"/>
  <c r="AC91" i="10" s="1"/>
  <c r="AC98" i="10" s="1"/>
  <c r="AC165" i="8"/>
  <c r="AC172" i="8" s="1"/>
  <c r="BN165" i="8"/>
  <c r="BN172" i="8" s="1"/>
  <c r="BN84" i="10"/>
  <c r="BN91" i="10" s="1"/>
  <c r="BN98" i="10" s="1"/>
  <c r="AW165" i="8"/>
  <c r="AW172" i="8" s="1"/>
  <c r="AW84" i="10"/>
  <c r="AW91" i="10" s="1"/>
  <c r="AW98" i="10" s="1"/>
  <c r="AI84" i="10"/>
  <c r="AI91" i="10" s="1"/>
  <c r="AI98" i="10" s="1"/>
  <c r="AI165" i="8"/>
  <c r="AI172" i="8" s="1"/>
  <c r="AD84" i="10"/>
  <c r="AD91" i="10" s="1"/>
  <c r="AD98" i="10" s="1"/>
  <c r="AD165" i="8"/>
  <c r="AD172" i="8" s="1"/>
  <c r="P84" i="10"/>
  <c r="P91" i="10" s="1"/>
  <c r="P98" i="10" s="1"/>
  <c r="P165" i="8"/>
  <c r="P172" i="8" s="1"/>
  <c r="R166" i="8"/>
  <c r="R173" i="8" s="1"/>
  <c r="R85" i="10"/>
  <c r="R92" i="10" s="1"/>
  <c r="R99" i="10" s="1"/>
  <c r="BJ164" i="8"/>
  <c r="BJ171" i="8" s="1"/>
  <c r="BJ83" i="10"/>
  <c r="BJ90" i="10" s="1"/>
  <c r="BJ97" i="10" s="1"/>
  <c r="BN85" i="10"/>
  <c r="BN92" i="10" s="1"/>
  <c r="BN99" i="10" s="1"/>
  <c r="BN166" i="8"/>
  <c r="BN173" i="8" s="1"/>
  <c r="AB166" i="8"/>
  <c r="AB173" i="8" s="1"/>
  <c r="AB85" i="10"/>
  <c r="AB92" i="10" s="1"/>
  <c r="AB99" i="10" s="1"/>
  <c r="AY166" i="8"/>
  <c r="AY173" i="8" s="1"/>
  <c r="AY85" i="10"/>
  <c r="AY92" i="10" s="1"/>
  <c r="AY99" i="10" s="1"/>
  <c r="Z82" i="10"/>
  <c r="Z89" i="10" s="1"/>
  <c r="Z96" i="10" s="1"/>
  <c r="BI165" i="8"/>
  <c r="BI172" i="8" s="1"/>
  <c r="BI84" i="10"/>
  <c r="BI91" i="10" s="1"/>
  <c r="BI98" i="10" s="1"/>
  <c r="AH84" i="10"/>
  <c r="AH91" i="10" s="1"/>
  <c r="AH98" i="10" s="1"/>
  <c r="AH165" i="8"/>
  <c r="AH172" i="8" s="1"/>
  <c r="W164" i="8"/>
  <c r="W171" i="8" s="1"/>
  <c r="W83" i="10"/>
  <c r="W90" i="10" s="1"/>
  <c r="W97" i="10" s="1"/>
  <c r="AJ84" i="10"/>
  <c r="AJ91" i="10" s="1"/>
  <c r="AJ98" i="10" s="1"/>
  <c r="AJ165" i="8"/>
  <c r="AJ172" i="8" s="1"/>
  <c r="AY164" i="8"/>
  <c r="AY171" i="8" s="1"/>
  <c r="AY83" i="10"/>
  <c r="AY90" i="10" s="1"/>
  <c r="AY97" i="10" s="1"/>
  <c r="BK83" i="10"/>
  <c r="BK90" i="10" s="1"/>
  <c r="BK97" i="10" s="1"/>
  <c r="BK164" i="8"/>
  <c r="BK171" i="8" s="1"/>
  <c r="BH84" i="10"/>
  <c r="BH91" i="10" s="1"/>
  <c r="BH98" i="10" s="1"/>
  <c r="BH165" i="8"/>
  <c r="BH172" i="8" s="1"/>
  <c r="W84" i="10"/>
  <c r="W91" i="10" s="1"/>
  <c r="W98" i="10" s="1"/>
  <c r="W165" i="8"/>
  <c r="W172" i="8" s="1"/>
  <c r="AT165" i="8"/>
  <c r="AT172" i="8" s="1"/>
  <c r="AT84" i="10"/>
  <c r="AT91" i="10" s="1"/>
  <c r="AT98" i="10" s="1"/>
  <c r="BD84" i="10"/>
  <c r="BD91" i="10" s="1"/>
  <c r="BD98" i="10" s="1"/>
  <c r="BD165" i="8"/>
  <c r="BD172" i="8" s="1"/>
  <c r="BO84" i="10"/>
  <c r="BO91" i="10" s="1"/>
  <c r="BO98" i="10" s="1"/>
  <c r="BO165" i="8"/>
  <c r="BO172" i="8" s="1"/>
  <c r="AO166" i="8"/>
  <c r="AO173" i="8" s="1"/>
  <c r="AO85" i="10"/>
  <c r="AO92" i="10" s="1"/>
  <c r="AO99" i="10" s="1"/>
  <c r="AD166" i="8"/>
  <c r="AD173" i="8" s="1"/>
  <c r="AC83" i="10"/>
  <c r="AC90" i="10" s="1"/>
  <c r="AC97" i="10" s="1"/>
  <c r="AC164" i="8"/>
  <c r="AC171" i="8" s="1"/>
  <c r="BQ84" i="10"/>
  <c r="BQ91" i="10" s="1"/>
  <c r="BQ98" i="10" s="1"/>
  <c r="BQ165" i="8"/>
  <c r="BQ172" i="8" s="1"/>
  <c r="O84" i="10"/>
  <c r="O91" i="10" s="1"/>
  <c r="O98" i="10" s="1"/>
  <c r="O165" i="8"/>
  <c r="O172" i="8" s="1"/>
  <c r="AE84" i="10"/>
  <c r="AE91" i="10" s="1"/>
  <c r="AE98" i="10" s="1"/>
  <c r="AE165" i="8"/>
  <c r="AE172" i="8" s="1"/>
  <c r="AF165" i="8"/>
  <c r="AF172" i="8" s="1"/>
  <c r="AF84" i="10"/>
  <c r="AF91" i="10" s="1"/>
  <c r="AF98" i="10" s="1"/>
  <c r="Q165" i="8"/>
  <c r="Q172" i="8" s="1"/>
  <c r="Q84" i="10"/>
  <c r="Q91" i="10" s="1"/>
  <c r="Q98" i="10" s="1"/>
  <c r="AH163" i="8"/>
  <c r="AH170" i="8" s="1"/>
  <c r="BB84" i="10"/>
  <c r="BB91" i="10" s="1"/>
  <c r="BB98" i="10" s="1"/>
  <c r="BB165" i="8"/>
  <c r="BB172" i="8" s="1"/>
  <c r="BE165" i="8"/>
  <c r="BE172" i="8" s="1"/>
  <c r="BE84" i="10"/>
  <c r="BE91" i="10" s="1"/>
  <c r="BE98" i="10" s="1"/>
  <c r="V163" i="8"/>
  <c r="V170" i="8" s="1"/>
  <c r="V82" i="10"/>
  <c r="V89" i="10" s="1"/>
  <c r="V96" i="10" s="1"/>
  <c r="BF165" i="8"/>
  <c r="BF172" i="8" s="1"/>
  <c r="BF84" i="10"/>
  <c r="BF91" i="10" s="1"/>
  <c r="BF98" i="10" s="1"/>
  <c r="AH166" i="8"/>
  <c r="AH173" i="8" s="1"/>
  <c r="AH85" i="10"/>
  <c r="AH92" i="10" s="1"/>
  <c r="AH99" i="10" s="1"/>
  <c r="AM165" i="8"/>
  <c r="AM172" i="8" s="1"/>
  <c r="AM84" i="10"/>
  <c r="AM91" i="10" s="1"/>
  <c r="AM98" i="10" s="1"/>
  <c r="O82" i="10"/>
  <c r="O89" i="10" s="1"/>
  <c r="O96" i="10" s="1"/>
  <c r="O163" i="8"/>
  <c r="O170" i="8" s="1"/>
  <c r="T84" i="10"/>
  <c r="T91" i="10" s="1"/>
  <c r="T98" i="10" s="1"/>
  <c r="T165" i="8"/>
  <c r="T172" i="8" s="1"/>
  <c r="AQ83" i="10"/>
  <c r="AQ90" i="10" s="1"/>
  <c r="AQ97" i="10" s="1"/>
  <c r="AQ164" i="8"/>
  <c r="AQ171" i="8" s="1"/>
  <c r="R84" i="10"/>
  <c r="R91" i="10" s="1"/>
  <c r="R98" i="10" s="1"/>
  <c r="R165" i="8"/>
  <c r="R172" i="8" s="1"/>
  <c r="AZ165" i="8"/>
  <c r="AZ172" i="8" s="1"/>
  <c r="AZ84" i="10"/>
  <c r="AZ91" i="10" s="1"/>
  <c r="AZ98" i="10" s="1"/>
  <c r="AB84" i="10"/>
  <c r="AB91" i="10" s="1"/>
  <c r="AB98" i="10" s="1"/>
  <c r="AB165" i="8"/>
  <c r="AB172" i="8" s="1"/>
  <c r="BT84" i="10"/>
  <c r="BT91" i="10" s="1"/>
  <c r="BT98" i="10" s="1"/>
  <c r="BT165" i="8"/>
  <c r="BT172" i="8" s="1"/>
  <c r="AT82" i="10"/>
  <c r="AT89" i="10" s="1"/>
  <c r="AT96" i="10" s="1"/>
  <c r="AT163" i="8"/>
  <c r="AT170" i="8" s="1"/>
  <c r="BS166" i="8"/>
  <c r="BS173" i="8" s="1"/>
  <c r="BS85" i="10"/>
  <c r="BS92" i="10" s="1"/>
  <c r="BS99" i="10" s="1"/>
  <c r="BP164" i="8"/>
  <c r="BP171" i="8" s="1"/>
  <c r="BP83" i="10"/>
  <c r="BP90" i="10" s="1"/>
  <c r="BP97" i="10" s="1"/>
  <c r="BQ85" i="10"/>
  <c r="BQ92" i="10" s="1"/>
  <c r="BQ99" i="10" s="1"/>
  <c r="BQ166" i="8"/>
  <c r="BQ173" i="8" s="1"/>
  <c r="AR82" i="10"/>
  <c r="AR89" i="10" s="1"/>
  <c r="AR96" i="10" s="1"/>
  <c r="AR163" i="8"/>
  <c r="AR170" i="8" s="1"/>
  <c r="U163" i="8"/>
  <c r="U170" i="8" s="1"/>
  <c r="U82" i="10"/>
  <c r="U89" i="10" s="1"/>
  <c r="U96" i="10" s="1"/>
  <c r="AN83" i="10"/>
  <c r="AN90" i="10" s="1"/>
  <c r="AN97" i="10" s="1"/>
  <c r="AN164" i="8"/>
  <c r="AN171" i="8" s="1"/>
  <c r="AF166" i="8"/>
  <c r="AF173" i="8" s="1"/>
  <c r="AF85" i="10"/>
  <c r="AF92" i="10" s="1"/>
  <c r="AF99" i="10" s="1"/>
  <c r="BI83" i="10"/>
  <c r="BI90" i="10" s="1"/>
  <c r="BI97" i="10" s="1"/>
  <c r="BI164" i="8"/>
  <c r="BI171" i="8" s="1"/>
  <c r="BC165" i="8"/>
  <c r="BC172" i="8" s="1"/>
  <c r="BC84" i="10"/>
  <c r="BC91" i="10" s="1"/>
  <c r="BC98" i="10" s="1"/>
  <c r="AS84" i="10"/>
  <c r="AS91" i="10" s="1"/>
  <c r="AS98" i="10" s="1"/>
  <c r="AS165" i="8"/>
  <c r="AS172" i="8" s="1"/>
  <c r="BJ84" i="10"/>
  <c r="BJ91" i="10" s="1"/>
  <c r="BJ98" i="10" s="1"/>
  <c r="BJ165" i="8"/>
  <c r="BJ172" i="8" s="1"/>
  <c r="BG84" i="10"/>
  <c r="BG91" i="10" s="1"/>
  <c r="BG98" i="10" s="1"/>
  <c r="BG165" i="8"/>
  <c r="BG172" i="8" s="1"/>
  <c r="AF82" i="10"/>
  <c r="AF89" i="10" s="1"/>
  <c r="AF96" i="10" s="1"/>
  <c r="S165" i="8"/>
  <c r="S172" i="8" s="1"/>
  <c r="S84" i="10"/>
  <c r="S91" i="10" s="1"/>
  <c r="S98" i="10" s="1"/>
  <c r="AP84" i="10"/>
  <c r="AP91" i="10" s="1"/>
  <c r="AP98" i="10" s="1"/>
  <c r="AP165" i="8"/>
  <c r="AP172" i="8" s="1"/>
  <c r="AO165" i="8"/>
  <c r="AO172" i="8" s="1"/>
  <c r="AO84" i="10"/>
  <c r="AO91" i="10" s="1"/>
  <c r="AO98" i="10" s="1"/>
  <c r="AA83" i="10" l="1"/>
  <c r="AA90" i="10" s="1"/>
  <c r="AA97" i="10" s="1"/>
  <c r="BF163" i="8"/>
  <c r="BF170" i="8" s="1"/>
  <c r="BF177" i="8" s="1"/>
  <c r="AQ82" i="10"/>
  <c r="AQ89" i="10" s="1"/>
  <c r="AQ96" i="10" s="1"/>
  <c r="AU82" i="10"/>
  <c r="AU89" i="10" s="1"/>
  <c r="AU96" i="10" s="1"/>
  <c r="U166" i="8"/>
  <c r="U173" i="8" s="1"/>
  <c r="S47" i="13" s="1"/>
  <c r="T164" i="8"/>
  <c r="T171" i="8" s="1"/>
  <c r="R45" i="13" s="1"/>
  <c r="AD83" i="10"/>
  <c r="AD90" i="10" s="1"/>
  <c r="AD97" i="10" s="1"/>
  <c r="AE85" i="10"/>
  <c r="AE92" i="10" s="1"/>
  <c r="AE99" i="10" s="1"/>
  <c r="BQ83" i="10"/>
  <c r="BQ90" i="10" s="1"/>
  <c r="BQ97" i="10" s="1"/>
  <c r="AA82" i="10"/>
  <c r="AA89" i="10" s="1"/>
  <c r="AA96" i="10" s="1"/>
  <c r="AE163" i="8"/>
  <c r="AE170" i="8" s="1"/>
  <c r="AC44" i="13" s="1"/>
  <c r="BE163" i="8"/>
  <c r="BE170" i="8" s="1"/>
  <c r="BE177" i="8" s="1"/>
  <c r="AM83" i="10"/>
  <c r="AM90" i="10" s="1"/>
  <c r="AM97" i="10" s="1"/>
  <c r="P163" i="8"/>
  <c r="P170" i="8" s="1"/>
  <c r="P177" i="8" s="1"/>
  <c r="BH163" i="8"/>
  <c r="BH170" i="8" s="1"/>
  <c r="BH177" i="8" s="1"/>
  <c r="Q46" i="13"/>
  <c r="S179" i="8"/>
  <c r="BH46" i="13"/>
  <c r="BJ179" i="8"/>
  <c r="BF166" i="8"/>
  <c r="BF173" i="8" s="1"/>
  <c r="BF85" i="10"/>
  <c r="BF92" i="10" s="1"/>
  <c r="BF99" i="10" s="1"/>
  <c r="AA178" i="8"/>
  <c r="Y45" i="13"/>
  <c r="AI164" i="8"/>
  <c r="AI171" i="8" s="1"/>
  <c r="AI83" i="10"/>
  <c r="AI90" i="10" s="1"/>
  <c r="AI97" i="10" s="1"/>
  <c r="BO179" i="8"/>
  <c r="BM46" i="13"/>
  <c r="W179" i="8"/>
  <c r="U46" i="13"/>
  <c r="AD82" i="10"/>
  <c r="AD89" i="10" s="1"/>
  <c r="AD96" i="10" s="1"/>
  <c r="AD163" i="8"/>
  <c r="AD170" i="8" s="1"/>
  <c r="W178" i="8"/>
  <c r="U45" i="13"/>
  <c r="BJ178" i="8"/>
  <c r="BH45" i="13"/>
  <c r="BD82" i="10"/>
  <c r="BD89" i="10" s="1"/>
  <c r="BD96" i="10" s="1"/>
  <c r="BD163" i="8"/>
  <c r="BD170" i="8" s="1"/>
  <c r="O180" i="8"/>
  <c r="M47" i="13"/>
  <c r="AY179" i="8"/>
  <c r="AW46" i="13"/>
  <c r="S83" i="10"/>
  <c r="S90" i="10" s="1"/>
  <c r="S97" i="10" s="1"/>
  <c r="S164" i="8"/>
  <c r="S171" i="8" s="1"/>
  <c r="W85" i="10"/>
  <c r="W92" i="10" s="1"/>
  <c r="W99" i="10" s="1"/>
  <c r="W166" i="8"/>
  <c r="W173" i="8" s="1"/>
  <c r="P83" i="10"/>
  <c r="P90" i="10" s="1"/>
  <c r="P97" i="10" s="1"/>
  <c r="P164" i="8"/>
  <c r="P171" i="8" s="1"/>
  <c r="AE180" i="8"/>
  <c r="AC47" i="13"/>
  <c r="AP47" i="13"/>
  <c r="AR180" i="8"/>
  <c r="BL177" i="8"/>
  <c r="BJ44" i="13"/>
  <c r="BK45" i="13"/>
  <c r="BM178" i="8"/>
  <c r="BC180" i="8"/>
  <c r="BA47" i="13"/>
  <c r="BB180" i="8"/>
  <c r="AZ47" i="13"/>
  <c r="BT178" i="8"/>
  <c r="BR45" i="13"/>
  <c r="AO179" i="8"/>
  <c r="AM46" i="13"/>
  <c r="AP179" i="8"/>
  <c r="AN46" i="13"/>
  <c r="AB83" i="10"/>
  <c r="AB90" i="10" s="1"/>
  <c r="AB97" i="10" s="1"/>
  <c r="AB164" i="8"/>
  <c r="AB171" i="8" s="1"/>
  <c r="AQ85" i="10"/>
  <c r="AQ92" i="10" s="1"/>
  <c r="AQ99" i="10" s="1"/>
  <c r="AQ166" i="8"/>
  <c r="AQ173" i="8" s="1"/>
  <c r="S163" i="8"/>
  <c r="S170" i="8" s="1"/>
  <c r="S82" i="10"/>
  <c r="S89" i="10" s="1"/>
  <c r="S96" i="10" s="1"/>
  <c r="BK178" i="8"/>
  <c r="BI45" i="13"/>
  <c r="AG82" i="10"/>
  <c r="AG89" i="10" s="1"/>
  <c r="AG96" i="10" s="1"/>
  <c r="AG163" i="8"/>
  <c r="AG170" i="8" s="1"/>
  <c r="BQ82" i="10"/>
  <c r="BQ89" i="10" s="1"/>
  <c r="BQ96" i="10" s="1"/>
  <c r="BQ163" i="8"/>
  <c r="BQ170" i="8" s="1"/>
  <c r="AL82" i="10"/>
  <c r="AL89" i="10" s="1"/>
  <c r="AL96" i="10" s="1"/>
  <c r="AL163" i="8"/>
  <c r="AL170" i="8" s="1"/>
  <c r="Y85" i="10"/>
  <c r="Y92" i="10" s="1"/>
  <c r="Y99" i="10" s="1"/>
  <c r="Y166" i="8"/>
  <c r="Y173" i="8" s="1"/>
  <c r="BL85" i="10"/>
  <c r="BL92" i="10" s="1"/>
  <c r="BL99" i="10" s="1"/>
  <c r="BL166" i="8"/>
  <c r="BL173" i="8" s="1"/>
  <c r="AW82" i="10"/>
  <c r="AW89" i="10" s="1"/>
  <c r="AW96" i="10" s="1"/>
  <c r="AW163" i="8"/>
  <c r="AW170" i="8" s="1"/>
  <c r="BR83" i="10"/>
  <c r="BR90" i="10" s="1"/>
  <c r="BR97" i="10" s="1"/>
  <c r="BR164" i="8"/>
  <c r="BR171" i="8" s="1"/>
  <c r="AB82" i="10"/>
  <c r="AB89" i="10" s="1"/>
  <c r="AB96" i="10" s="1"/>
  <c r="AB163" i="8"/>
  <c r="AB170" i="8" s="1"/>
  <c r="W45" i="13"/>
  <c r="Y178" i="8"/>
  <c r="AG179" i="8"/>
  <c r="AE46" i="13"/>
  <c r="BP177" i="8"/>
  <c r="BN44" i="13"/>
  <c r="X179" i="8"/>
  <c r="V46" i="13"/>
  <c r="BO85" i="10"/>
  <c r="BO92" i="10" s="1"/>
  <c r="BO99" i="10" s="1"/>
  <c r="BO166" i="8"/>
  <c r="BO173" i="8" s="1"/>
  <c r="BK44" i="13"/>
  <c r="BM177" i="8"/>
  <c r="BC82" i="10"/>
  <c r="BC89" i="10" s="1"/>
  <c r="BC96" i="10" s="1"/>
  <c r="BC163" i="8"/>
  <c r="BC170" i="8" s="1"/>
  <c r="BS83" i="10"/>
  <c r="BS90" i="10" s="1"/>
  <c r="BS97" i="10" s="1"/>
  <c r="BS164" i="8"/>
  <c r="BS171" i="8" s="1"/>
  <c r="X46" i="13"/>
  <c r="Z179" i="8"/>
  <c r="BG178" i="8"/>
  <c r="BE45" i="13"/>
  <c r="AG83" i="10"/>
  <c r="AG90" i="10" s="1"/>
  <c r="AG97" i="10" s="1"/>
  <c r="AG164" i="8"/>
  <c r="AG171" i="8" s="1"/>
  <c r="BN177" i="8"/>
  <c r="BL44" i="13"/>
  <c r="AI177" i="8"/>
  <c r="AG44" i="13"/>
  <c r="BP47" i="13"/>
  <c r="BR180" i="8"/>
  <c r="AY177" i="8"/>
  <c r="AW44" i="13"/>
  <c r="AS179" i="8"/>
  <c r="AQ46" i="13"/>
  <c r="S44" i="13"/>
  <c r="U177" i="8"/>
  <c r="BP178" i="8"/>
  <c r="BN45" i="13"/>
  <c r="AC82" i="10"/>
  <c r="AC89" i="10" s="1"/>
  <c r="AC96" i="10" s="1"/>
  <c r="AC163" i="8"/>
  <c r="AC170" i="8" s="1"/>
  <c r="AT85" i="10"/>
  <c r="AT92" i="10" s="1"/>
  <c r="AT99" i="10" s="1"/>
  <c r="AT166" i="8"/>
  <c r="AT173" i="8" s="1"/>
  <c r="AJ82" i="10"/>
  <c r="AJ89" i="10" s="1"/>
  <c r="AJ96" i="10" s="1"/>
  <c r="AJ163" i="8"/>
  <c r="AJ170" i="8" s="1"/>
  <c r="Q82" i="10"/>
  <c r="Q89" i="10" s="1"/>
  <c r="Q96" i="10" s="1"/>
  <c r="Q163" i="8"/>
  <c r="Q170" i="8" s="1"/>
  <c r="O177" i="8"/>
  <c r="M44" i="13"/>
  <c r="AF179" i="8"/>
  <c r="AD46" i="13"/>
  <c r="O179" i="8"/>
  <c r="M46" i="13"/>
  <c r="W163" i="8"/>
  <c r="W170" i="8" s="1"/>
  <c r="W82" i="10"/>
  <c r="W89" i="10" s="1"/>
  <c r="W96" i="10" s="1"/>
  <c r="AF83" i="10"/>
  <c r="AF90" i="10" s="1"/>
  <c r="AF97" i="10" s="1"/>
  <c r="AF164" i="8"/>
  <c r="AF171" i="8" s="1"/>
  <c r="Z166" i="8"/>
  <c r="Z173" i="8" s="1"/>
  <c r="Z85" i="10"/>
  <c r="Z92" i="10" s="1"/>
  <c r="Z99" i="10" s="1"/>
  <c r="AW47" i="13"/>
  <c r="AY180" i="8"/>
  <c r="AI179" i="8"/>
  <c r="AG46" i="13"/>
  <c r="AO82" i="10"/>
  <c r="AO89" i="10" s="1"/>
  <c r="AO96" i="10" s="1"/>
  <c r="AO163" i="8"/>
  <c r="AO170" i="8" s="1"/>
  <c r="AX45" i="13"/>
  <c r="AZ178" i="8"/>
  <c r="AP85" i="10"/>
  <c r="AP92" i="10" s="1"/>
  <c r="AP99" i="10" s="1"/>
  <c r="AP166" i="8"/>
  <c r="AP173" i="8" s="1"/>
  <c r="V179" i="8"/>
  <c r="T46" i="13"/>
  <c r="AA166" i="8"/>
  <c r="AA173" i="8" s="1"/>
  <c r="AA85" i="10"/>
  <c r="AA92" i="10" s="1"/>
  <c r="AA99" i="10" s="1"/>
  <c r="BC178" i="8"/>
  <c r="BA45" i="13"/>
  <c r="AL179" i="8"/>
  <c r="AJ46" i="13"/>
  <c r="AY46" i="13"/>
  <c r="BA179" i="8"/>
  <c r="AZ82" i="10"/>
  <c r="AZ89" i="10" s="1"/>
  <c r="AZ96" i="10" s="1"/>
  <c r="AZ163" i="8"/>
  <c r="AZ170" i="8" s="1"/>
  <c r="S180" i="8"/>
  <c r="Q47" i="13"/>
  <c r="BM45" i="13"/>
  <c r="BO178" i="8"/>
  <c r="AL47" i="13"/>
  <c r="AN180" i="8"/>
  <c r="Z178" i="8"/>
  <c r="X45" i="13"/>
  <c r="AX82" i="10"/>
  <c r="AX89" i="10" s="1"/>
  <c r="AX96" i="10" s="1"/>
  <c r="AX163" i="8"/>
  <c r="AX170" i="8" s="1"/>
  <c r="AF177" i="8"/>
  <c r="AD44" i="13"/>
  <c r="AH180" i="8"/>
  <c r="AF47" i="13"/>
  <c r="BB179" i="8"/>
  <c r="AZ46" i="13"/>
  <c r="BI82" i="10"/>
  <c r="BI89" i="10" s="1"/>
  <c r="BI96" i="10" s="1"/>
  <c r="BI163" i="8"/>
  <c r="BI170" i="8" s="1"/>
  <c r="BA82" i="10"/>
  <c r="BA89" i="10" s="1"/>
  <c r="BA96" i="10" s="1"/>
  <c r="BA163" i="8"/>
  <c r="BA170" i="8" s="1"/>
  <c r="AC178" i="8"/>
  <c r="AA45" i="13"/>
  <c r="BU83" i="10"/>
  <c r="BU90" i="10" s="1"/>
  <c r="BU97" i="10" s="1"/>
  <c r="BU164" i="8"/>
  <c r="BU171" i="8" s="1"/>
  <c r="BD179" i="8"/>
  <c r="BB46" i="13"/>
  <c r="BT163" i="8"/>
  <c r="BT170" i="8" s="1"/>
  <c r="BT82" i="10"/>
  <c r="BT89" i="10" s="1"/>
  <c r="BT96" i="10" s="1"/>
  <c r="AK166" i="8"/>
  <c r="AK173" i="8" s="1"/>
  <c r="AK85" i="10"/>
  <c r="AK92" i="10" s="1"/>
  <c r="AK99" i="10" s="1"/>
  <c r="AV82" i="10"/>
  <c r="AV89" i="10" s="1"/>
  <c r="AV96" i="10" s="1"/>
  <c r="AV163" i="8"/>
  <c r="AV170" i="8" s="1"/>
  <c r="BH179" i="8"/>
  <c r="BF46" i="13"/>
  <c r="BA166" i="8"/>
  <c r="BA173" i="8" s="1"/>
  <c r="BA85" i="10"/>
  <c r="BA92" i="10" s="1"/>
  <c r="BA99" i="10" s="1"/>
  <c r="AH46" i="13"/>
  <c r="AJ179" i="8"/>
  <c r="BA164" i="8"/>
  <c r="BA171" i="8" s="1"/>
  <c r="BA83" i="10"/>
  <c r="BA90" i="10" s="1"/>
  <c r="BA97" i="10" s="1"/>
  <c r="AF46" i="13"/>
  <c r="AH179" i="8"/>
  <c r="P47" i="13"/>
  <c r="R180" i="8"/>
  <c r="AW179" i="8"/>
  <c r="AU46" i="13"/>
  <c r="AK83" i="10"/>
  <c r="AK90" i="10" s="1"/>
  <c r="AK97" i="10" s="1"/>
  <c r="AK164" i="8"/>
  <c r="AK171" i="8" s="1"/>
  <c r="AL85" i="10"/>
  <c r="AL92" i="10" s="1"/>
  <c r="AL99" i="10" s="1"/>
  <c r="AL166" i="8"/>
  <c r="AL173" i="8" s="1"/>
  <c r="AP45" i="13"/>
  <c r="AR178" i="8"/>
  <c r="Y179" i="8"/>
  <c r="W46" i="13"/>
  <c r="AV180" i="8"/>
  <c r="AT47" i="13"/>
  <c r="Q83" i="10"/>
  <c r="Q90" i="10" s="1"/>
  <c r="Q97" i="10" s="1"/>
  <c r="Q164" i="8"/>
  <c r="Q171" i="8" s="1"/>
  <c r="BB178" i="8"/>
  <c r="AZ45" i="13"/>
  <c r="BG47" i="13"/>
  <c r="BI180" i="8"/>
  <c r="AN179" i="8"/>
  <c r="AL46" i="13"/>
  <c r="BD178" i="8"/>
  <c r="BB45" i="13"/>
  <c r="BE178" i="8"/>
  <c r="BC45" i="13"/>
  <c r="BL178" i="8"/>
  <c r="BJ45" i="13"/>
  <c r="BO163" i="8"/>
  <c r="BO170" i="8" s="1"/>
  <c r="BO82" i="10"/>
  <c r="BO89" i="10" s="1"/>
  <c r="BO96" i="10" s="1"/>
  <c r="R164" i="8"/>
  <c r="R171" i="8" s="1"/>
  <c r="R83" i="10"/>
  <c r="R90" i="10" s="1"/>
  <c r="R97" i="10" s="1"/>
  <c r="BP85" i="10"/>
  <c r="BP92" i="10" s="1"/>
  <c r="BP99" i="10" s="1"/>
  <c r="BP166" i="8"/>
  <c r="BP173" i="8" s="1"/>
  <c r="X83" i="10"/>
  <c r="X90" i="10" s="1"/>
  <c r="X97" i="10" s="1"/>
  <c r="X164" i="8"/>
  <c r="X171" i="8" s="1"/>
  <c r="AR177" i="8"/>
  <c r="AP44" i="13"/>
  <c r="BS180" i="8"/>
  <c r="BQ47" i="13"/>
  <c r="BJ163" i="8"/>
  <c r="BJ170" i="8" s="1"/>
  <c r="BJ82" i="10"/>
  <c r="BJ89" i="10" s="1"/>
  <c r="BJ96" i="10" s="1"/>
  <c r="AU85" i="10"/>
  <c r="AU92" i="10" s="1"/>
  <c r="AU99" i="10" s="1"/>
  <c r="AU166" i="8"/>
  <c r="AU173" i="8" s="1"/>
  <c r="AP82" i="10"/>
  <c r="AP89" i="10" s="1"/>
  <c r="AP96" i="10" s="1"/>
  <c r="AP163" i="8"/>
  <c r="AP170" i="8" s="1"/>
  <c r="AQ178" i="8"/>
  <c r="AO45" i="13"/>
  <c r="BF179" i="8"/>
  <c r="BD46" i="13"/>
  <c r="BC46" i="13"/>
  <c r="BE179" i="8"/>
  <c r="AE179" i="8"/>
  <c r="AC46" i="13"/>
  <c r="BR82" i="10"/>
  <c r="BR89" i="10" s="1"/>
  <c r="BR96" i="10" s="1"/>
  <c r="BR163" i="8"/>
  <c r="BR170" i="8" s="1"/>
  <c r="AW45" i="13"/>
  <c r="AY178" i="8"/>
  <c r="BG46" i="13"/>
  <c r="BI179" i="8"/>
  <c r="Z47" i="13"/>
  <c r="AB180" i="8"/>
  <c r="N46" i="13"/>
  <c r="P179" i="8"/>
  <c r="AA46" i="13"/>
  <c r="AC179" i="8"/>
  <c r="BJ46" i="13"/>
  <c r="BL179" i="8"/>
  <c r="BB82" i="10"/>
  <c r="BB89" i="10" s="1"/>
  <c r="BB96" i="10" s="1"/>
  <c r="BB163" i="8"/>
  <c r="BB170" i="8" s="1"/>
  <c r="U179" i="8"/>
  <c r="S46" i="13"/>
  <c r="T82" i="10"/>
  <c r="T89" i="10" s="1"/>
  <c r="T96" i="10" s="1"/>
  <c r="T163" i="8"/>
  <c r="T170" i="8" s="1"/>
  <c r="R82" i="10"/>
  <c r="R89" i="10" s="1"/>
  <c r="R96" i="10" s="1"/>
  <c r="R163" i="8"/>
  <c r="R170" i="8" s="1"/>
  <c r="AG166" i="8"/>
  <c r="AG173" i="8" s="1"/>
  <c r="AG85" i="10"/>
  <c r="AG92" i="10" s="1"/>
  <c r="AG99" i="10" s="1"/>
  <c r="BO45" i="13"/>
  <c r="BQ178" i="8"/>
  <c r="BR179" i="8"/>
  <c r="BP46" i="13"/>
  <c r="AU177" i="8"/>
  <c r="AS44" i="13"/>
  <c r="AA177" i="8"/>
  <c r="Y44" i="13"/>
  <c r="AX178" i="8"/>
  <c r="AV45" i="13"/>
  <c r="BL45" i="13"/>
  <c r="BN178" i="8"/>
  <c r="AP178" i="8"/>
  <c r="AN45" i="13"/>
  <c r="AJ45" i="13"/>
  <c r="AL178" i="8"/>
  <c r="AH178" i="8"/>
  <c r="AF45" i="13"/>
  <c r="T166" i="8"/>
  <c r="T173" i="8" s="1"/>
  <c r="T85" i="10"/>
  <c r="T92" i="10" s="1"/>
  <c r="T99" i="10" s="1"/>
  <c r="BE46" i="13"/>
  <c r="BG179" i="8"/>
  <c r="AF180" i="8"/>
  <c r="AD47" i="13"/>
  <c r="AR44" i="13"/>
  <c r="AT177" i="8"/>
  <c r="R179" i="8"/>
  <c r="P46" i="13"/>
  <c r="AJ164" i="8"/>
  <c r="AJ171" i="8" s="1"/>
  <c r="AJ83" i="10"/>
  <c r="AJ90" i="10" s="1"/>
  <c r="AJ97" i="10" s="1"/>
  <c r="AM179" i="8"/>
  <c r="AK46" i="13"/>
  <c r="BF83" i="10"/>
  <c r="BF90" i="10" s="1"/>
  <c r="BF97" i="10" s="1"/>
  <c r="BF164" i="8"/>
  <c r="BF171" i="8" s="1"/>
  <c r="AH177" i="8"/>
  <c r="AF44" i="13"/>
  <c r="AQ177" i="8"/>
  <c r="AO44" i="13"/>
  <c r="BN180" i="8"/>
  <c r="BL47" i="13"/>
  <c r="AW178" i="8"/>
  <c r="AU45" i="13"/>
  <c r="T47" i="13"/>
  <c r="V180" i="8"/>
  <c r="AS166" i="8"/>
  <c r="AS173" i="8" s="1"/>
  <c r="AS85" i="10"/>
  <c r="AS92" i="10" s="1"/>
  <c r="AS99" i="10" s="1"/>
  <c r="BD85" i="10"/>
  <c r="BD92" i="10" s="1"/>
  <c r="BD99" i="10" s="1"/>
  <c r="BD166" i="8"/>
  <c r="BD173" i="8" s="1"/>
  <c r="AI46" i="13"/>
  <c r="AK179" i="8"/>
  <c r="BH178" i="8"/>
  <c r="BF45" i="13"/>
  <c r="AU179" i="8"/>
  <c r="AS46" i="13"/>
  <c r="AM180" i="8"/>
  <c r="AK47" i="13"/>
  <c r="AX166" i="8"/>
  <c r="AX173" i="8" s="1"/>
  <c r="AX85" i="10"/>
  <c r="AX92" i="10" s="1"/>
  <c r="AX99" i="10" s="1"/>
  <c r="V83" i="10"/>
  <c r="V90" i="10" s="1"/>
  <c r="V97" i="10" s="1"/>
  <c r="V164" i="8"/>
  <c r="V171" i="8" s="1"/>
  <c r="BI46" i="13"/>
  <c r="BK179" i="8"/>
  <c r="BE180" i="8"/>
  <c r="BC47" i="13"/>
  <c r="BS44" i="13"/>
  <c r="BU177" i="8"/>
  <c r="AR45" i="13"/>
  <c r="AT178" i="8"/>
  <c r="BU85" i="10"/>
  <c r="BU92" i="10" s="1"/>
  <c r="BU99" i="10" s="1"/>
  <c r="BU166" i="8"/>
  <c r="BU173" i="8" s="1"/>
  <c r="AZ85" i="10"/>
  <c r="AZ92" i="10" s="1"/>
  <c r="AZ99" i="10" s="1"/>
  <c r="AZ166" i="8"/>
  <c r="AZ173" i="8" s="1"/>
  <c r="Y163" i="8"/>
  <c r="Y170" i="8" s="1"/>
  <c r="Y82" i="10"/>
  <c r="Y89" i="10" s="1"/>
  <c r="Y96" i="10" s="1"/>
  <c r="Q85" i="10"/>
  <c r="Q92" i="10" s="1"/>
  <c r="Q99" i="10" s="1"/>
  <c r="Q166" i="8"/>
  <c r="Q173" i="8" s="1"/>
  <c r="BA46" i="13"/>
  <c r="BC179" i="8"/>
  <c r="AB179" i="8"/>
  <c r="Z46" i="13"/>
  <c r="AI166" i="8"/>
  <c r="AI173" i="8" s="1"/>
  <c r="AI85" i="10"/>
  <c r="AI92" i="10" s="1"/>
  <c r="AI99" i="10" s="1"/>
  <c r="T179" i="8"/>
  <c r="R46" i="13"/>
  <c r="V177" i="8"/>
  <c r="T44" i="13"/>
  <c r="Q179" i="8"/>
  <c r="O46" i="13"/>
  <c r="AD180" i="8"/>
  <c r="AB47" i="13"/>
  <c r="AR46" i="13"/>
  <c r="AT179" i="8"/>
  <c r="BH85" i="10"/>
  <c r="BH92" i="10" s="1"/>
  <c r="BH99" i="10" s="1"/>
  <c r="BH166" i="8"/>
  <c r="BH173" i="8" s="1"/>
  <c r="AV83" i="10"/>
  <c r="AV90" i="10" s="1"/>
  <c r="AV97" i="10" s="1"/>
  <c r="AV164" i="8"/>
  <c r="AV171" i="8" s="1"/>
  <c r="AC85" i="10"/>
  <c r="AC92" i="10" s="1"/>
  <c r="AC99" i="10" s="1"/>
  <c r="AC166" i="8"/>
  <c r="AC173" i="8" s="1"/>
  <c r="BG82" i="10"/>
  <c r="BG89" i="10" s="1"/>
  <c r="BG96" i="10" s="1"/>
  <c r="BG163" i="8"/>
  <c r="BG170" i="8" s="1"/>
  <c r="AD179" i="8"/>
  <c r="AB46" i="13"/>
  <c r="AK82" i="10"/>
  <c r="AK89" i="10" s="1"/>
  <c r="AK96" i="10" s="1"/>
  <c r="AK163" i="8"/>
  <c r="AK170" i="8" s="1"/>
  <c r="AS82" i="10"/>
  <c r="AS89" i="10" s="1"/>
  <c r="AS96" i="10" s="1"/>
  <c r="AS163" i="8"/>
  <c r="AS170" i="8" s="1"/>
  <c r="BJ180" i="8"/>
  <c r="BH47" i="13"/>
  <c r="BG166" i="8"/>
  <c r="BG173" i="8" s="1"/>
  <c r="BG85" i="10"/>
  <c r="BG92" i="10" s="1"/>
  <c r="BG99" i="10" s="1"/>
  <c r="BP179" i="8"/>
  <c r="BN46" i="13"/>
  <c r="AQ179" i="8"/>
  <c r="AO46" i="13"/>
  <c r="BS179" i="8"/>
  <c r="BQ46" i="13"/>
  <c r="AS83" i="10"/>
  <c r="AS90" i="10" s="1"/>
  <c r="AS97" i="10" s="1"/>
  <c r="AS164" i="8"/>
  <c r="AS171" i="8" s="1"/>
  <c r="BU84" i="10"/>
  <c r="BU91" i="10" s="1"/>
  <c r="BU98" i="10" s="1"/>
  <c r="BU165" i="8"/>
  <c r="BU172" i="8" s="1"/>
  <c r="AR179" i="8"/>
  <c r="AP46" i="13"/>
  <c r="U178" i="8"/>
  <c r="S45" i="13"/>
  <c r="BK180" i="8"/>
  <c r="BI47" i="13"/>
  <c r="AM178" i="8"/>
  <c r="AK45" i="13"/>
  <c r="AJ180" i="8"/>
  <c r="AH47" i="13"/>
  <c r="AM177" i="8"/>
  <c r="AK44" i="13"/>
  <c r="X177" i="8"/>
  <c r="V44" i="13"/>
  <c r="AU178" i="8"/>
  <c r="AS45" i="13"/>
  <c r="BK47" i="13"/>
  <c r="BM180" i="8"/>
  <c r="BD44" i="13"/>
  <c r="BT85" i="10"/>
  <c r="BT92" i="10" s="1"/>
  <c r="BT99" i="10" s="1"/>
  <c r="BT166" i="8"/>
  <c r="BT173" i="8" s="1"/>
  <c r="BI178" i="8"/>
  <c r="BG45" i="13"/>
  <c r="AN178" i="8"/>
  <c r="AL45" i="13"/>
  <c r="BQ180" i="8"/>
  <c r="BO47" i="13"/>
  <c r="BT179" i="8"/>
  <c r="BR46" i="13"/>
  <c r="P166" i="8"/>
  <c r="P173" i="8" s="1"/>
  <c r="P85" i="10"/>
  <c r="P92" i="10" s="1"/>
  <c r="P99" i="10" s="1"/>
  <c r="AZ179" i="8"/>
  <c r="AX46" i="13"/>
  <c r="AN163" i="8"/>
  <c r="AN170" i="8" s="1"/>
  <c r="AN82" i="10"/>
  <c r="AN89" i="10" s="1"/>
  <c r="AN96" i="10" s="1"/>
  <c r="AO83" i="10"/>
  <c r="AO90" i="10" s="1"/>
  <c r="AO97" i="10" s="1"/>
  <c r="AO164" i="8"/>
  <c r="AO171" i="8" s="1"/>
  <c r="BK82" i="10"/>
  <c r="BK89" i="10" s="1"/>
  <c r="BK96" i="10" s="1"/>
  <c r="BK163" i="8"/>
  <c r="BK170" i="8" s="1"/>
  <c r="BO46" i="13"/>
  <c r="BQ179" i="8"/>
  <c r="AO180" i="8"/>
  <c r="AM47" i="13"/>
  <c r="O83" i="10"/>
  <c r="O90" i="10" s="1"/>
  <c r="O97" i="10" s="1"/>
  <c r="O164" i="8"/>
  <c r="O171" i="8" s="1"/>
  <c r="Z177" i="8"/>
  <c r="X44" i="13"/>
  <c r="BL46" i="13"/>
  <c r="BN179" i="8"/>
  <c r="AW85" i="10"/>
  <c r="AW92" i="10" s="1"/>
  <c r="AW99" i="10" s="1"/>
  <c r="AW166" i="8"/>
  <c r="AW173" i="8" s="1"/>
  <c r="AX179" i="8"/>
  <c r="AV46" i="13"/>
  <c r="BM179" i="8"/>
  <c r="BK46" i="13"/>
  <c r="BS82" i="10"/>
  <c r="BS89" i="10" s="1"/>
  <c r="BS96" i="10" s="1"/>
  <c r="BS163" i="8"/>
  <c r="BS170" i="8" s="1"/>
  <c r="AA179" i="8"/>
  <c r="Y46" i="13"/>
  <c r="AV179" i="8"/>
  <c r="AT46" i="13"/>
  <c r="X85" i="10"/>
  <c r="X92" i="10" s="1"/>
  <c r="X99" i="10" s="1"/>
  <c r="X166" i="8"/>
  <c r="X173" i="8" s="1"/>
  <c r="AB45" i="13"/>
  <c r="AD178" i="8"/>
  <c r="AE178" i="8"/>
  <c r="AC45" i="13"/>
  <c r="AE177" i="8" l="1"/>
  <c r="N44" i="13"/>
  <c r="U180" i="8"/>
  <c r="BF44" i="13"/>
  <c r="T178" i="8"/>
  <c r="BC44" i="13"/>
  <c r="P44" i="13"/>
  <c r="R177" i="8"/>
  <c r="BV85" i="10"/>
  <c r="BV92" i="10" s="1"/>
  <c r="BV99" i="10" s="1"/>
  <c r="BV166" i="8"/>
  <c r="BV173" i="8" s="1"/>
  <c r="BU178" i="8"/>
  <c r="BS45" i="13"/>
  <c r="AQ87" i="8"/>
  <c r="AQ94" i="8" s="1"/>
  <c r="AQ101" i="8" s="1"/>
  <c r="AQ129" i="8" s="1"/>
  <c r="AQ136" i="8" s="1"/>
  <c r="AO40" i="13" s="1"/>
  <c r="AQ29" i="10"/>
  <c r="AQ40" i="10" s="1"/>
  <c r="AQ47" i="10" s="1"/>
  <c r="AQ68" i="10" s="1"/>
  <c r="AQ75" i="10" s="1"/>
  <c r="AQ203" i="10" s="1"/>
  <c r="AC29" i="10"/>
  <c r="AC40" i="10" s="1"/>
  <c r="AC47" i="10" s="1"/>
  <c r="AC68" i="10" s="1"/>
  <c r="AC75" i="10" s="1"/>
  <c r="AC203" i="10" s="1"/>
  <c r="AC87" i="8"/>
  <c r="AC94" i="8" s="1"/>
  <c r="AC101" i="8" s="1"/>
  <c r="AC129" i="8" s="1"/>
  <c r="AC136" i="8" s="1"/>
  <c r="AA40" i="13" s="1"/>
  <c r="BX29" i="10"/>
  <c r="BX40" i="10" s="1"/>
  <c r="BX47" i="10" s="1"/>
  <c r="BX68" i="10" s="1"/>
  <c r="BX75" i="10" s="1"/>
  <c r="BX87" i="8"/>
  <c r="BX94" i="8" s="1"/>
  <c r="BX101" i="8" s="1"/>
  <c r="BX129" i="8" s="1"/>
  <c r="BX136" i="8" s="1"/>
  <c r="BV40" i="13" s="1"/>
  <c r="AN30" i="10"/>
  <c r="AN41" i="10" s="1"/>
  <c r="AN48" i="10" s="1"/>
  <c r="AN69" i="10" s="1"/>
  <c r="AN76" i="10" s="1"/>
  <c r="AN204" i="10" s="1"/>
  <c r="AN88" i="8"/>
  <c r="AN95" i="8" s="1"/>
  <c r="AN102" i="8" s="1"/>
  <c r="AN130" i="8" s="1"/>
  <c r="AN137" i="8" s="1"/>
  <c r="AL41" i="13" s="1"/>
  <c r="L30" i="10"/>
  <c r="L41" i="10" s="1"/>
  <c r="L48" i="10" s="1"/>
  <c r="L69" i="10" s="1"/>
  <c r="L76" i="10" s="1"/>
  <c r="L204" i="10" s="1"/>
  <c r="L88" i="8"/>
  <c r="L95" i="8" s="1"/>
  <c r="L102" i="8" s="1"/>
  <c r="L130" i="8" s="1"/>
  <c r="L137" i="8" s="1"/>
  <c r="J41" i="13" s="1"/>
  <c r="CC30" i="10"/>
  <c r="CC41" i="10" s="1"/>
  <c r="CC48" i="10" s="1"/>
  <c r="CC69" i="10" s="1"/>
  <c r="CC76" i="10" s="1"/>
  <c r="CC88" i="8"/>
  <c r="CC95" i="8" s="1"/>
  <c r="CC102" i="8" s="1"/>
  <c r="CC130" i="8" s="1"/>
  <c r="CC137" i="8" s="1"/>
  <c r="CA41" i="13" s="1"/>
  <c r="AI87" i="8"/>
  <c r="AI94" i="8" s="1"/>
  <c r="AI101" i="8" s="1"/>
  <c r="AI129" i="8" s="1"/>
  <c r="AI136" i="8" s="1"/>
  <c r="AG40" i="13" s="1"/>
  <c r="AI29" i="10"/>
  <c r="AI40" i="10" s="1"/>
  <c r="AI47" i="10" s="1"/>
  <c r="AI68" i="10" s="1"/>
  <c r="AI75" i="10" s="1"/>
  <c r="AI203" i="10" s="1"/>
  <c r="AB87" i="8"/>
  <c r="AB94" i="8" s="1"/>
  <c r="AB101" i="8" s="1"/>
  <c r="AB129" i="8" s="1"/>
  <c r="AB136" i="8" s="1"/>
  <c r="Z40" i="13" s="1"/>
  <c r="AB29" i="10"/>
  <c r="AB40" i="10" s="1"/>
  <c r="AB47" i="10" s="1"/>
  <c r="AB68" i="10" s="1"/>
  <c r="AB75" i="10" s="1"/>
  <c r="AB203" i="10" s="1"/>
  <c r="BQ88" i="8"/>
  <c r="BQ95" i="8" s="1"/>
  <c r="BQ102" i="8" s="1"/>
  <c r="BQ130" i="8" s="1"/>
  <c r="BQ137" i="8" s="1"/>
  <c r="BO41" i="13" s="1"/>
  <c r="BQ30" i="10"/>
  <c r="BQ41" i="10" s="1"/>
  <c r="BQ48" i="10" s="1"/>
  <c r="BQ69" i="10" s="1"/>
  <c r="BQ76" i="10" s="1"/>
  <c r="BQ204" i="10" s="1"/>
  <c r="BC88" i="8"/>
  <c r="BC95" i="8" s="1"/>
  <c r="BC102" i="8" s="1"/>
  <c r="BC130" i="8" s="1"/>
  <c r="BC137" i="8" s="1"/>
  <c r="BA41" i="13" s="1"/>
  <c r="BC30" i="10"/>
  <c r="BC41" i="10" s="1"/>
  <c r="BC48" i="10" s="1"/>
  <c r="BC69" i="10" s="1"/>
  <c r="BC76" i="10" s="1"/>
  <c r="BC204" i="10" s="1"/>
  <c r="BU88" i="8"/>
  <c r="BU95" i="8" s="1"/>
  <c r="BU102" i="8" s="1"/>
  <c r="BU130" i="8" s="1"/>
  <c r="BU137" i="8" s="1"/>
  <c r="BS41" i="13" s="1"/>
  <c r="BU30" i="10"/>
  <c r="BU41" i="10" s="1"/>
  <c r="BU48" i="10" s="1"/>
  <c r="BU69" i="10" s="1"/>
  <c r="BU76" i="10" s="1"/>
  <c r="Y29" i="10"/>
  <c r="Y40" i="10" s="1"/>
  <c r="Y47" i="10" s="1"/>
  <c r="Y68" i="10" s="1"/>
  <c r="Y75" i="10" s="1"/>
  <c r="Y203" i="10" s="1"/>
  <c r="Y87" i="8"/>
  <c r="Y94" i="8" s="1"/>
  <c r="Y101" i="8" s="1"/>
  <c r="Y129" i="8" s="1"/>
  <c r="Y136" i="8" s="1"/>
  <c r="W40" i="13" s="1"/>
  <c r="AV29" i="10"/>
  <c r="AV40" i="10" s="1"/>
  <c r="AV47" i="10" s="1"/>
  <c r="AV68" i="10" s="1"/>
  <c r="AV75" i="10" s="1"/>
  <c r="AV203" i="10" s="1"/>
  <c r="AV87" i="8"/>
  <c r="AV94" i="8" s="1"/>
  <c r="AV101" i="8" s="1"/>
  <c r="AV129" i="8" s="1"/>
  <c r="AV136" i="8" s="1"/>
  <c r="AT40" i="13" s="1"/>
  <c r="CD29" i="10"/>
  <c r="CD40" i="10" s="1"/>
  <c r="CD47" i="10" s="1"/>
  <c r="CD68" i="10" s="1"/>
  <c r="CD75" i="10" s="1"/>
  <c r="CD87" i="8"/>
  <c r="CD94" i="8" s="1"/>
  <c r="CD101" i="8" s="1"/>
  <c r="CD129" i="8" s="1"/>
  <c r="CD136" i="8" s="1"/>
  <c r="CB40" i="13" s="1"/>
  <c r="L29" i="10"/>
  <c r="L40" i="10" s="1"/>
  <c r="L47" i="10" s="1"/>
  <c r="L68" i="10" s="1"/>
  <c r="L75" i="10" s="1"/>
  <c r="L203" i="10" s="1"/>
  <c r="L87" i="8"/>
  <c r="L94" i="8" s="1"/>
  <c r="L101" i="8" s="1"/>
  <c r="L129" i="8" s="1"/>
  <c r="L136" i="8" s="1"/>
  <c r="J40" i="13" s="1"/>
  <c r="N88" i="8"/>
  <c r="N95" i="8" s="1"/>
  <c r="N102" i="8" s="1"/>
  <c r="N130" i="8" s="1"/>
  <c r="N137" i="8" s="1"/>
  <c r="L41" i="13" s="1"/>
  <c r="N30" i="10"/>
  <c r="N41" i="10" s="1"/>
  <c r="N48" i="10" s="1"/>
  <c r="N69" i="10" s="1"/>
  <c r="N76" i="10" s="1"/>
  <c r="N204" i="10" s="1"/>
  <c r="AE88" i="8"/>
  <c r="AE95" i="8" s="1"/>
  <c r="AE102" i="8" s="1"/>
  <c r="AE130" i="8" s="1"/>
  <c r="AE137" i="8" s="1"/>
  <c r="AC41" i="13" s="1"/>
  <c r="AE30" i="10"/>
  <c r="AE41" i="10" s="1"/>
  <c r="AE48" i="10" s="1"/>
  <c r="AE69" i="10" s="1"/>
  <c r="AE76" i="10" s="1"/>
  <c r="AE204" i="10" s="1"/>
  <c r="X88" i="8"/>
  <c r="X95" i="8" s="1"/>
  <c r="X102" i="8" s="1"/>
  <c r="X130" i="8" s="1"/>
  <c r="X137" i="8" s="1"/>
  <c r="V41" i="13" s="1"/>
  <c r="X30" i="10"/>
  <c r="X41" i="10" s="1"/>
  <c r="X48" i="10" s="1"/>
  <c r="X69" i="10" s="1"/>
  <c r="X76" i="10" s="1"/>
  <c r="X204" i="10" s="1"/>
  <c r="AU88" i="8"/>
  <c r="AU95" i="8" s="1"/>
  <c r="AU102" i="8" s="1"/>
  <c r="AU130" i="8" s="1"/>
  <c r="AU137" i="8" s="1"/>
  <c r="AS41" i="13" s="1"/>
  <c r="AU30" i="10"/>
  <c r="AU41" i="10" s="1"/>
  <c r="AU48" i="10" s="1"/>
  <c r="AU69" i="10" s="1"/>
  <c r="AU76" i="10" s="1"/>
  <c r="Y88" i="8"/>
  <c r="Y95" i="8" s="1"/>
  <c r="Y102" i="8" s="1"/>
  <c r="Y130" i="8" s="1"/>
  <c r="Y137" i="8" s="1"/>
  <c r="W41" i="13" s="1"/>
  <c r="Y30" i="10"/>
  <c r="Y41" i="10" s="1"/>
  <c r="Y48" i="10" s="1"/>
  <c r="Y69" i="10" s="1"/>
  <c r="Y76" i="10" s="1"/>
  <c r="Y204" i="10" s="1"/>
  <c r="BI30" i="10"/>
  <c r="BI41" i="10" s="1"/>
  <c r="BI48" i="10" s="1"/>
  <c r="BI69" i="10" s="1"/>
  <c r="BI76" i="10" s="1"/>
  <c r="BI204" i="10" s="1"/>
  <c r="BI88" i="8"/>
  <c r="BI95" i="8" s="1"/>
  <c r="BI102" i="8" s="1"/>
  <c r="BI130" i="8" s="1"/>
  <c r="BI137" i="8" s="1"/>
  <c r="BG41" i="13" s="1"/>
  <c r="AS87" i="8"/>
  <c r="AS94" i="8" s="1"/>
  <c r="AS101" i="8" s="1"/>
  <c r="AS129" i="8" s="1"/>
  <c r="AS136" i="8" s="1"/>
  <c r="AQ40" i="13" s="1"/>
  <c r="AS29" i="10"/>
  <c r="AS40" i="10" s="1"/>
  <c r="AS47" i="10" s="1"/>
  <c r="AS68" i="10" s="1"/>
  <c r="AS75" i="10" s="1"/>
  <c r="AS203" i="10" s="1"/>
  <c r="AM27" i="10"/>
  <c r="J29" i="10"/>
  <c r="J40" i="10" s="1"/>
  <c r="J47" i="10" s="1"/>
  <c r="J68" i="10" s="1"/>
  <c r="J75" i="10" s="1"/>
  <c r="J203" i="10" s="1"/>
  <c r="J87" i="8"/>
  <c r="J94" i="8" s="1"/>
  <c r="J101" i="8" s="1"/>
  <c r="J129" i="8" s="1"/>
  <c r="J136" i="8" s="1"/>
  <c r="H40" i="13" s="1"/>
  <c r="BV83" i="10"/>
  <c r="BV90" i="10" s="1"/>
  <c r="BV97" i="10" s="1"/>
  <c r="BV164" i="8"/>
  <c r="BV171" i="8" s="1"/>
  <c r="AB178" i="8"/>
  <c r="Z45" i="13"/>
  <c r="BF180" i="8"/>
  <c r="BD47" i="13"/>
  <c r="AZ180" i="8"/>
  <c r="AX47" i="13"/>
  <c r="BD180" i="8"/>
  <c r="BB47" i="13"/>
  <c r="X180" i="8"/>
  <c r="V47" i="13"/>
  <c r="BG177" i="8"/>
  <c r="BE44" i="13"/>
  <c r="BJ177" i="8"/>
  <c r="BH44" i="13"/>
  <c r="BP180" i="8"/>
  <c r="BN47" i="13"/>
  <c r="AL180" i="8"/>
  <c r="AJ47" i="13"/>
  <c r="AV44" i="13"/>
  <c r="AX177" i="8"/>
  <c r="Z88" i="8"/>
  <c r="Z95" i="8" s="1"/>
  <c r="Z102" i="8" s="1"/>
  <c r="Z130" i="8" s="1"/>
  <c r="Z137" i="8" s="1"/>
  <c r="X41" i="13" s="1"/>
  <c r="Z30" i="10"/>
  <c r="Z41" i="10" s="1"/>
  <c r="Z48" i="10" s="1"/>
  <c r="Z69" i="10" s="1"/>
  <c r="Z76" i="10" s="1"/>
  <c r="CC87" i="8"/>
  <c r="CC94" i="8" s="1"/>
  <c r="CC101" i="8" s="1"/>
  <c r="CC129" i="8" s="1"/>
  <c r="CC136" i="8" s="1"/>
  <c r="CA40" i="13" s="1"/>
  <c r="CC29" i="10"/>
  <c r="CC40" i="10" s="1"/>
  <c r="CC47" i="10" s="1"/>
  <c r="CC68" i="10" s="1"/>
  <c r="CC75" i="10" s="1"/>
  <c r="BC29" i="10"/>
  <c r="BC40" i="10" s="1"/>
  <c r="BC47" i="10" s="1"/>
  <c r="BC68" i="10" s="1"/>
  <c r="BC75" i="10" s="1"/>
  <c r="BC203" i="10" s="1"/>
  <c r="BC87" i="8"/>
  <c r="BC94" i="8" s="1"/>
  <c r="BC101" i="8" s="1"/>
  <c r="BC129" i="8" s="1"/>
  <c r="BC136" i="8" s="1"/>
  <c r="BA40" i="13" s="1"/>
  <c r="AF30" i="10"/>
  <c r="AF41" i="10" s="1"/>
  <c r="AF48" i="10" s="1"/>
  <c r="AF69" i="10" s="1"/>
  <c r="AF76" i="10" s="1"/>
  <c r="AF204" i="10" s="1"/>
  <c r="AF88" i="8"/>
  <c r="AF95" i="8" s="1"/>
  <c r="AF102" i="8" s="1"/>
  <c r="AF130" i="8" s="1"/>
  <c r="AF137" i="8" s="1"/>
  <c r="AD41" i="13" s="1"/>
  <c r="BH87" i="8"/>
  <c r="BH94" i="8" s="1"/>
  <c r="BH101" i="8" s="1"/>
  <c r="BH129" i="8" s="1"/>
  <c r="BH136" i="8" s="1"/>
  <c r="BF40" i="13" s="1"/>
  <c r="BH29" i="10"/>
  <c r="BH40" i="10" s="1"/>
  <c r="BH47" i="10" s="1"/>
  <c r="BH68" i="10" s="1"/>
  <c r="BH75" i="10" s="1"/>
  <c r="BH203" i="10" s="1"/>
  <c r="N87" i="8"/>
  <c r="N94" i="8" s="1"/>
  <c r="N101" i="8" s="1"/>
  <c r="N129" i="8" s="1"/>
  <c r="N136" i="8" s="1"/>
  <c r="L40" i="13" s="1"/>
  <c r="N29" i="10"/>
  <c r="N40" i="10" s="1"/>
  <c r="N47" i="10" s="1"/>
  <c r="N68" i="10" s="1"/>
  <c r="N75" i="10" s="1"/>
  <c r="N203" i="10" s="1"/>
  <c r="AT29" i="10"/>
  <c r="AT40" i="10" s="1"/>
  <c r="AT47" i="10" s="1"/>
  <c r="AT68" i="10" s="1"/>
  <c r="AT75" i="10" s="1"/>
  <c r="AT203" i="10" s="1"/>
  <c r="AT87" i="8"/>
  <c r="AT94" i="8" s="1"/>
  <c r="AT101" i="8" s="1"/>
  <c r="AT129" i="8" s="1"/>
  <c r="AT136" i="8" s="1"/>
  <c r="AR40" i="13" s="1"/>
  <c r="AP30" i="10"/>
  <c r="AP41" i="10" s="1"/>
  <c r="AP48" i="10" s="1"/>
  <c r="AP69" i="10" s="1"/>
  <c r="AP76" i="10" s="1"/>
  <c r="AP204" i="10" s="1"/>
  <c r="AP88" i="8"/>
  <c r="AP95" i="8" s="1"/>
  <c r="AP102" i="8" s="1"/>
  <c r="AP130" i="8" s="1"/>
  <c r="AP137" i="8" s="1"/>
  <c r="AN41" i="13" s="1"/>
  <c r="AM30" i="10"/>
  <c r="AM41" i="10" s="1"/>
  <c r="AM48" i="10" s="1"/>
  <c r="AM69" i="10" s="1"/>
  <c r="AM76" i="10" s="1"/>
  <c r="AM204" i="10" s="1"/>
  <c r="AM88" i="8"/>
  <c r="AM95" i="8" s="1"/>
  <c r="AM102" i="8" s="1"/>
  <c r="AM130" i="8" s="1"/>
  <c r="AM137" i="8" s="1"/>
  <c r="AK41" i="13" s="1"/>
  <c r="AH88" i="8"/>
  <c r="AH95" i="8" s="1"/>
  <c r="AH102" i="8" s="1"/>
  <c r="AH130" i="8" s="1"/>
  <c r="AH137" i="8" s="1"/>
  <c r="AF41" i="13" s="1"/>
  <c r="AH30" i="10"/>
  <c r="AH41" i="10" s="1"/>
  <c r="AH48" i="10" s="1"/>
  <c r="AH69" i="10" s="1"/>
  <c r="AH76" i="10" s="1"/>
  <c r="AH204" i="10" s="1"/>
  <c r="AX30" i="10"/>
  <c r="AX41" i="10" s="1"/>
  <c r="AX48" i="10" s="1"/>
  <c r="AX69" i="10" s="1"/>
  <c r="AX76" i="10" s="1"/>
  <c r="AX204" i="10" s="1"/>
  <c r="AX88" i="8"/>
  <c r="AX95" i="8" s="1"/>
  <c r="AX102" i="8" s="1"/>
  <c r="AX130" i="8" s="1"/>
  <c r="AX137" i="8" s="1"/>
  <c r="AV41" i="13" s="1"/>
  <c r="P30" i="10"/>
  <c r="P41" i="10" s="1"/>
  <c r="P48" i="10" s="1"/>
  <c r="P69" i="10" s="1"/>
  <c r="P76" i="10" s="1"/>
  <c r="P204" i="10" s="1"/>
  <c r="P88" i="8"/>
  <c r="P95" i="8" s="1"/>
  <c r="P102" i="8" s="1"/>
  <c r="P130" i="8" s="1"/>
  <c r="P137" i="8" s="1"/>
  <c r="N41" i="13" s="1"/>
  <c r="W87" i="8"/>
  <c r="W94" i="8" s="1"/>
  <c r="W101" i="8" s="1"/>
  <c r="W129" i="8" s="1"/>
  <c r="W136" i="8" s="1"/>
  <c r="U40" i="13" s="1"/>
  <c r="W29" i="10"/>
  <c r="W40" i="10" s="1"/>
  <c r="W47" i="10" s="1"/>
  <c r="W68" i="10" s="1"/>
  <c r="W75" i="10" s="1"/>
  <c r="W203" i="10" s="1"/>
  <c r="BO29" i="10"/>
  <c r="BO40" i="10" s="1"/>
  <c r="BO47" i="10" s="1"/>
  <c r="BO68" i="10" s="1"/>
  <c r="BO75" i="10" s="1"/>
  <c r="BO203" i="10" s="1"/>
  <c r="BO87" i="8"/>
  <c r="BO94" i="8" s="1"/>
  <c r="BO101" i="8" s="1"/>
  <c r="BO129" i="8" s="1"/>
  <c r="BO136" i="8" s="1"/>
  <c r="BM40" i="13" s="1"/>
  <c r="M30" i="10"/>
  <c r="M41" i="10" s="1"/>
  <c r="M48" i="10" s="1"/>
  <c r="M69" i="10" s="1"/>
  <c r="M76" i="10" s="1"/>
  <c r="M88" i="8"/>
  <c r="M95" i="8" s="1"/>
  <c r="M102" i="8" s="1"/>
  <c r="M130" i="8" s="1"/>
  <c r="M137" i="8" s="1"/>
  <c r="K41" i="13" s="1"/>
  <c r="BD30" i="10"/>
  <c r="BD41" i="10" s="1"/>
  <c r="BD48" i="10" s="1"/>
  <c r="BD69" i="10" s="1"/>
  <c r="BD76" i="10" s="1"/>
  <c r="BD204" i="10" s="1"/>
  <c r="BD88" i="8"/>
  <c r="BD95" i="8" s="1"/>
  <c r="BD102" i="8" s="1"/>
  <c r="BD130" i="8" s="1"/>
  <c r="BD137" i="8" s="1"/>
  <c r="BB41" i="13" s="1"/>
  <c r="BB87" i="8"/>
  <c r="BB94" i="8" s="1"/>
  <c r="BB101" i="8" s="1"/>
  <c r="BB129" i="8" s="1"/>
  <c r="BB136" i="8" s="1"/>
  <c r="AZ40" i="13" s="1"/>
  <c r="BB29" i="10"/>
  <c r="BB40" i="10" s="1"/>
  <c r="BB47" i="10" s="1"/>
  <c r="BB68" i="10" s="1"/>
  <c r="BB75" i="10" s="1"/>
  <c r="BB203" i="10" s="1"/>
  <c r="AV27" i="10"/>
  <c r="AJ88" i="8"/>
  <c r="AJ95" i="8" s="1"/>
  <c r="AJ102" i="8" s="1"/>
  <c r="AJ130" i="8" s="1"/>
  <c r="AJ137" i="8" s="1"/>
  <c r="AH41" i="13" s="1"/>
  <c r="AJ30" i="10"/>
  <c r="AJ41" i="10" s="1"/>
  <c r="AJ48" i="10" s="1"/>
  <c r="AJ69" i="10" s="1"/>
  <c r="AJ76" i="10" s="1"/>
  <c r="AJ204" i="10" s="1"/>
  <c r="AB30" i="10"/>
  <c r="AB41" i="10" s="1"/>
  <c r="AB48" i="10" s="1"/>
  <c r="AB69" i="10" s="1"/>
  <c r="AB76" i="10" s="1"/>
  <c r="AB204" i="10" s="1"/>
  <c r="AB88" i="8"/>
  <c r="AB95" i="8" s="1"/>
  <c r="AB102" i="8" s="1"/>
  <c r="AB130" i="8" s="1"/>
  <c r="AB137" i="8" s="1"/>
  <c r="Z41" i="13" s="1"/>
  <c r="AA30" i="10"/>
  <c r="AA41" i="10" s="1"/>
  <c r="AA48" i="10" s="1"/>
  <c r="AA69" i="10" s="1"/>
  <c r="AA76" i="10" s="1"/>
  <c r="AA204" i="10" s="1"/>
  <c r="AA88" i="8"/>
  <c r="AA95" i="8" s="1"/>
  <c r="AA102" i="8" s="1"/>
  <c r="AA130" i="8" s="1"/>
  <c r="AA137" i="8" s="1"/>
  <c r="Y41" i="13" s="1"/>
  <c r="W30" i="10"/>
  <c r="W41" i="10" s="1"/>
  <c r="W48" i="10" s="1"/>
  <c r="W69" i="10" s="1"/>
  <c r="W76" i="10" s="1"/>
  <c r="W204" i="10" s="1"/>
  <c r="W88" i="8"/>
  <c r="W95" i="8" s="1"/>
  <c r="W102" i="8" s="1"/>
  <c r="W130" i="8" s="1"/>
  <c r="W137" i="8" s="1"/>
  <c r="U41" i="13" s="1"/>
  <c r="CF29" i="10"/>
  <c r="CF40" i="10" s="1"/>
  <c r="CF47" i="10" s="1"/>
  <c r="CF68" i="10" s="1"/>
  <c r="CF75" i="10" s="1"/>
  <c r="CF87" i="8"/>
  <c r="CF94" i="8" s="1"/>
  <c r="CF101" i="8" s="1"/>
  <c r="CF129" i="8" s="1"/>
  <c r="CF136" i="8" s="1"/>
  <c r="CD40" i="13" s="1"/>
  <c r="AK29" i="10"/>
  <c r="AK40" i="10" s="1"/>
  <c r="AK47" i="10" s="1"/>
  <c r="AK68" i="10" s="1"/>
  <c r="AK75" i="10" s="1"/>
  <c r="AK203" i="10" s="1"/>
  <c r="AK87" i="8"/>
  <c r="AK94" i="8" s="1"/>
  <c r="AK101" i="8" s="1"/>
  <c r="AK129" i="8" s="1"/>
  <c r="AK136" i="8" s="1"/>
  <c r="AI40" i="13" s="1"/>
  <c r="U44" i="13"/>
  <c r="W177" i="8"/>
  <c r="AC177" i="8"/>
  <c r="AA44" i="13"/>
  <c r="AW177" i="8"/>
  <c r="AU44" i="13"/>
  <c r="S178" i="8"/>
  <c r="Q45" i="13"/>
  <c r="BI44" i="13"/>
  <c r="BK177" i="8"/>
  <c r="BS177" i="8"/>
  <c r="BQ44" i="13"/>
  <c r="AW180" i="8"/>
  <c r="AU47" i="13"/>
  <c r="AK177" i="8"/>
  <c r="AI44" i="13"/>
  <c r="BU180" i="8"/>
  <c r="BS47" i="13"/>
  <c r="R178" i="8"/>
  <c r="P45" i="13"/>
  <c r="AV177" i="8"/>
  <c r="AT44" i="13"/>
  <c r="AP180" i="8"/>
  <c r="AN47" i="13"/>
  <c r="Q30" i="10"/>
  <c r="Q41" i="10" s="1"/>
  <c r="Q48" i="10" s="1"/>
  <c r="Q69" i="10" s="1"/>
  <c r="Q76" i="10" s="1"/>
  <c r="Q204" i="10" s="1"/>
  <c r="Q88" i="8"/>
  <c r="Q95" i="8" s="1"/>
  <c r="Q102" i="8" s="1"/>
  <c r="Q130" i="8" s="1"/>
  <c r="Q137" i="8" s="1"/>
  <c r="O41" i="13" s="1"/>
  <c r="BA88" i="8"/>
  <c r="BA95" i="8" s="1"/>
  <c r="BA102" i="8" s="1"/>
  <c r="BA130" i="8" s="1"/>
  <c r="BA137" i="8" s="1"/>
  <c r="AY41" i="13" s="1"/>
  <c r="BA30" i="10"/>
  <c r="BA41" i="10" s="1"/>
  <c r="BA48" i="10" s="1"/>
  <c r="BA69" i="10" s="1"/>
  <c r="BA76" i="10" s="1"/>
  <c r="BA204" i="10" s="1"/>
  <c r="BM27" i="10"/>
  <c r="R88" i="8"/>
  <c r="R95" i="8" s="1"/>
  <c r="R102" i="8" s="1"/>
  <c r="R130" i="8" s="1"/>
  <c r="R137" i="8" s="1"/>
  <c r="P41" i="13" s="1"/>
  <c r="R30" i="10"/>
  <c r="R41" i="10" s="1"/>
  <c r="R48" i="10" s="1"/>
  <c r="R69" i="10" s="1"/>
  <c r="R76" i="10" s="1"/>
  <c r="R204" i="10" s="1"/>
  <c r="BZ29" i="10"/>
  <c r="BZ40" i="10" s="1"/>
  <c r="BZ47" i="10" s="1"/>
  <c r="BZ68" i="10" s="1"/>
  <c r="BZ75" i="10" s="1"/>
  <c r="BZ87" i="8"/>
  <c r="BZ94" i="8" s="1"/>
  <c r="BZ101" i="8" s="1"/>
  <c r="BZ129" i="8" s="1"/>
  <c r="BZ136" i="8" s="1"/>
  <c r="BX40" i="13" s="1"/>
  <c r="BE28" i="10"/>
  <c r="AF29" i="10"/>
  <c r="AF40" i="10" s="1"/>
  <c r="AF47" i="10" s="1"/>
  <c r="AF68" i="10" s="1"/>
  <c r="AF75" i="10" s="1"/>
  <c r="AF203" i="10" s="1"/>
  <c r="AF87" i="8"/>
  <c r="AF94" i="8" s="1"/>
  <c r="AF101" i="8" s="1"/>
  <c r="AF129" i="8" s="1"/>
  <c r="AF136" i="8" s="1"/>
  <c r="AD40" i="13" s="1"/>
  <c r="S29" i="10"/>
  <c r="S40" i="10" s="1"/>
  <c r="S47" i="10" s="1"/>
  <c r="S68" i="10" s="1"/>
  <c r="S75" i="10" s="1"/>
  <c r="S203" i="10" s="1"/>
  <c r="S87" i="8"/>
  <c r="S94" i="8" s="1"/>
  <c r="S101" i="8" s="1"/>
  <c r="S129" i="8" s="1"/>
  <c r="S136" i="8" s="1"/>
  <c r="Q40" i="13" s="1"/>
  <c r="U30" i="10"/>
  <c r="U41" i="10" s="1"/>
  <c r="U48" i="10" s="1"/>
  <c r="U69" i="10" s="1"/>
  <c r="U76" i="10" s="1"/>
  <c r="U204" i="10" s="1"/>
  <c r="U88" i="8"/>
  <c r="U95" i="8" s="1"/>
  <c r="U102" i="8" s="1"/>
  <c r="U130" i="8" s="1"/>
  <c r="U137" i="8" s="1"/>
  <c r="S41" i="13" s="1"/>
  <c r="AD27" i="10"/>
  <c r="AT88" i="8"/>
  <c r="AT95" i="8" s="1"/>
  <c r="AT102" i="8" s="1"/>
  <c r="AT130" i="8" s="1"/>
  <c r="AT137" i="8" s="1"/>
  <c r="AR41" i="13" s="1"/>
  <c r="AT30" i="10"/>
  <c r="AT41" i="10" s="1"/>
  <c r="AT48" i="10" s="1"/>
  <c r="AT69" i="10" s="1"/>
  <c r="AT76" i="10" s="1"/>
  <c r="AT204" i="10" s="1"/>
  <c r="CF30" i="10"/>
  <c r="CF41" i="10" s="1"/>
  <c r="CF48" i="10" s="1"/>
  <c r="CF69" i="10" s="1"/>
  <c r="CF76" i="10" s="1"/>
  <c r="CF88" i="8"/>
  <c r="CF95" i="8" s="1"/>
  <c r="CF102" i="8" s="1"/>
  <c r="CF130" i="8" s="1"/>
  <c r="CF137" i="8" s="1"/>
  <c r="CD41" i="13" s="1"/>
  <c r="V87" i="8"/>
  <c r="V94" i="8" s="1"/>
  <c r="V101" i="8" s="1"/>
  <c r="V129" i="8" s="1"/>
  <c r="V136" i="8" s="1"/>
  <c r="T40" i="13" s="1"/>
  <c r="V29" i="10"/>
  <c r="V40" i="10" s="1"/>
  <c r="V47" i="10" s="1"/>
  <c r="V68" i="10" s="1"/>
  <c r="V75" i="10" s="1"/>
  <c r="V203" i="10" s="1"/>
  <c r="BQ29" i="10"/>
  <c r="BQ40" i="10" s="1"/>
  <c r="BQ47" i="10" s="1"/>
  <c r="BQ68" i="10" s="1"/>
  <c r="BQ75" i="10" s="1"/>
  <c r="BQ203" i="10" s="1"/>
  <c r="BQ87" i="8"/>
  <c r="BQ94" i="8" s="1"/>
  <c r="BQ101" i="8" s="1"/>
  <c r="BQ129" i="8" s="1"/>
  <c r="BQ136" i="8" s="1"/>
  <c r="BO40" i="13" s="1"/>
  <c r="CB29" i="10"/>
  <c r="CB40" i="10" s="1"/>
  <c r="CB47" i="10" s="1"/>
  <c r="CB68" i="10" s="1"/>
  <c r="CB75" i="10" s="1"/>
  <c r="CB87" i="8"/>
  <c r="CB94" i="8" s="1"/>
  <c r="CB101" i="8" s="1"/>
  <c r="CB129" i="8" s="1"/>
  <c r="CB136" i="8" s="1"/>
  <c r="BZ40" i="13" s="1"/>
  <c r="BR30" i="10"/>
  <c r="BR41" i="10" s="1"/>
  <c r="BR48" i="10" s="1"/>
  <c r="BR69" i="10" s="1"/>
  <c r="BR76" i="10" s="1"/>
  <c r="BR204" i="10" s="1"/>
  <c r="BR88" i="8"/>
  <c r="BR95" i="8" s="1"/>
  <c r="BR102" i="8" s="1"/>
  <c r="BR130" i="8" s="1"/>
  <c r="BR137" i="8" s="1"/>
  <c r="BP41" i="13" s="1"/>
  <c r="AV30" i="10"/>
  <c r="AV41" i="10" s="1"/>
  <c r="AV48" i="10" s="1"/>
  <c r="AV69" i="10" s="1"/>
  <c r="AV76" i="10" s="1"/>
  <c r="AV204" i="10" s="1"/>
  <c r="AV88" i="8"/>
  <c r="AV95" i="8" s="1"/>
  <c r="AV102" i="8" s="1"/>
  <c r="AV130" i="8" s="1"/>
  <c r="AV137" i="8" s="1"/>
  <c r="AT41" i="13" s="1"/>
  <c r="AL30" i="10"/>
  <c r="AL41" i="10" s="1"/>
  <c r="AL48" i="10" s="1"/>
  <c r="AL69" i="10" s="1"/>
  <c r="AL76" i="10" s="1"/>
  <c r="AL204" i="10" s="1"/>
  <c r="AL88" i="8"/>
  <c r="AL95" i="8" s="1"/>
  <c r="AL102" i="8" s="1"/>
  <c r="AL130" i="8" s="1"/>
  <c r="AL137" i="8" s="1"/>
  <c r="AJ41" i="13" s="1"/>
  <c r="AL87" i="8"/>
  <c r="AL94" i="8" s="1"/>
  <c r="AL101" i="8" s="1"/>
  <c r="AL129" i="8" s="1"/>
  <c r="AL136" i="8" s="1"/>
  <c r="AJ40" i="13" s="1"/>
  <c r="AL29" i="10"/>
  <c r="AL40" i="10" s="1"/>
  <c r="AL47" i="10" s="1"/>
  <c r="AL68" i="10" s="1"/>
  <c r="AL75" i="10" s="1"/>
  <c r="AL203" i="10" s="1"/>
  <c r="BK30" i="10"/>
  <c r="BK41" i="10" s="1"/>
  <c r="BK48" i="10" s="1"/>
  <c r="BK69" i="10" s="1"/>
  <c r="BK76" i="10" s="1"/>
  <c r="BK204" i="10" s="1"/>
  <c r="BK88" i="8"/>
  <c r="BK95" i="8" s="1"/>
  <c r="BK102" i="8" s="1"/>
  <c r="BK130" i="8" s="1"/>
  <c r="BK137" i="8" s="1"/>
  <c r="BI41" i="13" s="1"/>
  <c r="R87" i="8"/>
  <c r="R94" i="8" s="1"/>
  <c r="R101" i="8" s="1"/>
  <c r="R129" i="8" s="1"/>
  <c r="R136" i="8" s="1"/>
  <c r="P40" i="13" s="1"/>
  <c r="R29" i="10"/>
  <c r="R40" i="10" s="1"/>
  <c r="R47" i="10" s="1"/>
  <c r="R68" i="10" s="1"/>
  <c r="R75" i="10" s="1"/>
  <c r="R203" i="10" s="1"/>
  <c r="Z204" i="10"/>
  <c r="BO180" i="8"/>
  <c r="BM47" i="13"/>
  <c r="AI178" i="8"/>
  <c r="AG45" i="13"/>
  <c r="O178" i="8"/>
  <c r="M45" i="13"/>
  <c r="AC180" i="8"/>
  <c r="AA47" i="13"/>
  <c r="BU204" i="10"/>
  <c r="AS180" i="8"/>
  <c r="AQ47" i="13"/>
  <c r="BB177" i="8"/>
  <c r="AZ44" i="13"/>
  <c r="AI45" i="13"/>
  <c r="AK178" i="8"/>
  <c r="BA178" i="8"/>
  <c r="AY45" i="13"/>
  <c r="AZ177" i="8"/>
  <c r="AX44" i="13"/>
  <c r="BT88" i="8"/>
  <c r="BT95" i="8" s="1"/>
  <c r="BT102" i="8" s="1"/>
  <c r="BT130" i="8" s="1"/>
  <c r="BT137" i="8" s="1"/>
  <c r="BR41" i="13" s="1"/>
  <c r="BT30" i="10"/>
  <c r="BT41" i="10" s="1"/>
  <c r="BT48" i="10" s="1"/>
  <c r="BT69" i="10" s="1"/>
  <c r="BT76" i="10" s="1"/>
  <c r="BT204" i="10" s="1"/>
  <c r="AG30" i="10"/>
  <c r="AG41" i="10" s="1"/>
  <c r="AG48" i="10" s="1"/>
  <c r="AG69" i="10" s="1"/>
  <c r="AG76" i="10" s="1"/>
  <c r="AG204" i="10" s="1"/>
  <c r="AG88" i="8"/>
  <c r="AG95" i="8" s="1"/>
  <c r="AG102" i="8" s="1"/>
  <c r="AG130" i="8" s="1"/>
  <c r="AG137" i="8" s="1"/>
  <c r="AE41" i="13" s="1"/>
  <c r="BO30" i="10"/>
  <c r="BO41" i="10" s="1"/>
  <c r="BO48" i="10" s="1"/>
  <c r="BO69" i="10" s="1"/>
  <c r="BO76" i="10" s="1"/>
  <c r="BO204" i="10" s="1"/>
  <c r="BO88" i="8"/>
  <c r="BO95" i="8" s="1"/>
  <c r="BO102" i="8" s="1"/>
  <c r="BO130" i="8" s="1"/>
  <c r="BO137" i="8" s="1"/>
  <c r="BM41" i="13" s="1"/>
  <c r="AD87" i="8"/>
  <c r="AD94" i="8" s="1"/>
  <c r="AD101" i="8" s="1"/>
  <c r="AD129" i="8" s="1"/>
  <c r="AD136" i="8" s="1"/>
  <c r="AB40" i="13" s="1"/>
  <c r="AD29" i="10"/>
  <c r="AD40" i="10" s="1"/>
  <c r="AD47" i="10" s="1"/>
  <c r="AD68" i="10" s="1"/>
  <c r="AD75" i="10" s="1"/>
  <c r="AD203" i="10" s="1"/>
  <c r="BL88" i="8"/>
  <c r="BL95" i="8" s="1"/>
  <c r="BL102" i="8" s="1"/>
  <c r="BL130" i="8" s="1"/>
  <c r="BL137" i="8" s="1"/>
  <c r="BJ41" i="13" s="1"/>
  <c r="BL30" i="10"/>
  <c r="BL41" i="10" s="1"/>
  <c r="BL48" i="10" s="1"/>
  <c r="BL69" i="10" s="1"/>
  <c r="BL76" i="10" s="1"/>
  <c r="Z87" i="8"/>
  <c r="Z94" i="8" s="1"/>
  <c r="Z101" i="8" s="1"/>
  <c r="Z129" i="8" s="1"/>
  <c r="Z136" i="8" s="1"/>
  <c r="X40" i="13" s="1"/>
  <c r="Z29" i="10"/>
  <c r="Z40" i="10" s="1"/>
  <c r="Z47" i="10" s="1"/>
  <c r="Z68" i="10" s="1"/>
  <c r="Z75" i="10" s="1"/>
  <c r="Z203" i="10" s="1"/>
  <c r="AE27" i="10"/>
  <c r="BA87" i="8"/>
  <c r="BA94" i="8" s="1"/>
  <c r="BA101" i="8" s="1"/>
  <c r="BA129" i="8" s="1"/>
  <c r="BA136" i="8" s="1"/>
  <c r="AY40" i="13" s="1"/>
  <c r="BA29" i="10"/>
  <c r="BA40" i="10" s="1"/>
  <c r="BA47" i="10" s="1"/>
  <c r="BA68" i="10" s="1"/>
  <c r="BA75" i="10" s="1"/>
  <c r="BA203" i="10" s="1"/>
  <c r="O30" i="10"/>
  <c r="O41" i="10" s="1"/>
  <c r="O48" i="10" s="1"/>
  <c r="O69" i="10" s="1"/>
  <c r="O76" i="10" s="1"/>
  <c r="O204" i="10" s="1"/>
  <c r="O88" i="8"/>
  <c r="O95" i="8" s="1"/>
  <c r="O102" i="8" s="1"/>
  <c r="O130" i="8" s="1"/>
  <c r="O137" i="8" s="1"/>
  <c r="M41" i="13" s="1"/>
  <c r="BZ30" i="10"/>
  <c r="BZ41" i="10" s="1"/>
  <c r="BZ48" i="10" s="1"/>
  <c r="BZ69" i="10" s="1"/>
  <c r="BZ76" i="10" s="1"/>
  <c r="BZ88" i="8"/>
  <c r="BZ95" i="8" s="1"/>
  <c r="BZ102" i="8" s="1"/>
  <c r="BZ130" i="8" s="1"/>
  <c r="BZ137" i="8" s="1"/>
  <c r="BX41" i="13" s="1"/>
  <c r="BI29" i="10"/>
  <c r="BI40" i="10" s="1"/>
  <c r="BI47" i="10" s="1"/>
  <c r="BI68" i="10" s="1"/>
  <c r="BI75" i="10" s="1"/>
  <c r="BI203" i="10" s="1"/>
  <c r="BI87" i="8"/>
  <c r="BI94" i="8" s="1"/>
  <c r="BI101" i="8" s="1"/>
  <c r="BI129" i="8" s="1"/>
  <c r="BI136" i="8" s="1"/>
  <c r="BG40" i="13" s="1"/>
  <c r="AX29" i="10"/>
  <c r="AX40" i="10" s="1"/>
  <c r="AX47" i="10" s="1"/>
  <c r="AX68" i="10" s="1"/>
  <c r="AX75" i="10" s="1"/>
  <c r="AX203" i="10" s="1"/>
  <c r="AX87" i="8"/>
  <c r="AX94" i="8" s="1"/>
  <c r="AX101" i="8" s="1"/>
  <c r="AX129" i="8" s="1"/>
  <c r="AX136" i="8" s="1"/>
  <c r="AV40" i="13" s="1"/>
  <c r="AK30" i="10"/>
  <c r="AK41" i="10" s="1"/>
  <c r="AK48" i="10" s="1"/>
  <c r="AK69" i="10" s="1"/>
  <c r="AK76" i="10" s="1"/>
  <c r="AK204" i="10" s="1"/>
  <c r="AK88" i="8"/>
  <c r="AK95" i="8" s="1"/>
  <c r="AK102" i="8" s="1"/>
  <c r="AK130" i="8" s="1"/>
  <c r="AK137" i="8" s="1"/>
  <c r="AI41" i="13" s="1"/>
  <c r="AR87" i="8"/>
  <c r="AR94" i="8" s="1"/>
  <c r="AR101" i="8" s="1"/>
  <c r="AR129" i="8" s="1"/>
  <c r="AR136" i="8" s="1"/>
  <c r="AP40" i="13" s="1"/>
  <c r="AR29" i="10"/>
  <c r="AR40" i="10" s="1"/>
  <c r="AR47" i="10" s="1"/>
  <c r="AR68" i="10" s="1"/>
  <c r="AR75" i="10" s="1"/>
  <c r="AR203" i="10" s="1"/>
  <c r="BU29" i="10"/>
  <c r="BU40" i="10" s="1"/>
  <c r="BU47" i="10" s="1"/>
  <c r="BU68" i="10" s="1"/>
  <c r="BU75" i="10" s="1"/>
  <c r="BU203" i="10" s="1"/>
  <c r="BU87" i="8"/>
  <c r="BU94" i="8" s="1"/>
  <c r="BU101" i="8" s="1"/>
  <c r="BU129" i="8" s="1"/>
  <c r="BU136" i="8" s="1"/>
  <c r="BS40" i="13" s="1"/>
  <c r="BW30" i="10"/>
  <c r="BW41" i="10" s="1"/>
  <c r="BW48" i="10" s="1"/>
  <c r="BW69" i="10" s="1"/>
  <c r="BW76" i="10" s="1"/>
  <c r="BW88" i="8"/>
  <c r="BW95" i="8" s="1"/>
  <c r="BW102" i="8" s="1"/>
  <c r="BW130" i="8" s="1"/>
  <c r="BW137" i="8" s="1"/>
  <c r="BU41" i="13" s="1"/>
  <c r="CA30" i="10"/>
  <c r="CA41" i="10" s="1"/>
  <c r="CA48" i="10" s="1"/>
  <c r="CA69" i="10" s="1"/>
  <c r="CA76" i="10" s="1"/>
  <c r="CA88" i="8"/>
  <c r="CA95" i="8" s="1"/>
  <c r="CA102" i="8" s="1"/>
  <c r="CA130" i="8" s="1"/>
  <c r="CA137" i="8" s="1"/>
  <c r="BY41" i="13" s="1"/>
  <c r="BM87" i="8"/>
  <c r="BM94" i="8" s="1"/>
  <c r="BM101" i="8" s="1"/>
  <c r="BM129" i="8" s="1"/>
  <c r="BM136" i="8" s="1"/>
  <c r="BK40" i="13" s="1"/>
  <c r="BM29" i="10"/>
  <c r="BM40" i="10" s="1"/>
  <c r="BM47" i="10" s="1"/>
  <c r="BM68" i="10" s="1"/>
  <c r="BM75" i="10" s="1"/>
  <c r="BM203" i="10" s="1"/>
  <c r="T29" i="10"/>
  <c r="T40" i="10" s="1"/>
  <c r="T47" i="10" s="1"/>
  <c r="T68" i="10" s="1"/>
  <c r="T75" i="10" s="1"/>
  <c r="T203" i="10" s="1"/>
  <c r="T87" i="8"/>
  <c r="T94" i="8" s="1"/>
  <c r="T101" i="8" s="1"/>
  <c r="T129" i="8" s="1"/>
  <c r="T136" i="8" s="1"/>
  <c r="R40" i="13" s="1"/>
  <c r="AU27" i="10"/>
  <c r="BV30" i="10"/>
  <c r="BV41" i="10" s="1"/>
  <c r="BV48" i="10" s="1"/>
  <c r="BV69" i="10" s="1"/>
  <c r="BV76" i="10" s="1"/>
  <c r="BV88" i="8"/>
  <c r="BV95" i="8" s="1"/>
  <c r="BV102" i="8" s="1"/>
  <c r="BV130" i="8" s="1"/>
  <c r="BV137" i="8" s="1"/>
  <c r="BT41" i="13" s="1"/>
  <c r="AN87" i="8"/>
  <c r="AN94" i="8" s="1"/>
  <c r="AN101" i="8" s="1"/>
  <c r="AN129" i="8" s="1"/>
  <c r="AN136" i="8" s="1"/>
  <c r="AL40" i="13" s="1"/>
  <c r="AN29" i="10"/>
  <c r="AN40" i="10" s="1"/>
  <c r="AN47" i="10" s="1"/>
  <c r="AN68" i="10" s="1"/>
  <c r="AN75" i="10" s="1"/>
  <c r="AN203" i="10" s="1"/>
  <c r="CE88" i="8"/>
  <c r="CE95" i="8" s="1"/>
  <c r="CE102" i="8" s="1"/>
  <c r="CE130" i="8" s="1"/>
  <c r="CE137" i="8" s="1"/>
  <c r="CC41" i="13" s="1"/>
  <c r="CE30" i="10"/>
  <c r="CE41" i="10" s="1"/>
  <c r="CE48" i="10" s="1"/>
  <c r="CE69" i="10" s="1"/>
  <c r="CE76" i="10" s="1"/>
  <c r="BP30" i="10"/>
  <c r="BP41" i="10" s="1"/>
  <c r="BP48" i="10" s="1"/>
  <c r="BP69" i="10" s="1"/>
  <c r="BP76" i="10" s="1"/>
  <c r="BP204" i="10" s="1"/>
  <c r="BP88" i="8"/>
  <c r="BP95" i="8" s="1"/>
  <c r="BP102" i="8" s="1"/>
  <c r="BP130" i="8" s="1"/>
  <c r="BP137" i="8" s="1"/>
  <c r="BN41" i="13" s="1"/>
  <c r="Z180" i="8"/>
  <c r="X47" i="13"/>
  <c r="O44" i="13"/>
  <c r="Q177" i="8"/>
  <c r="BQ45" i="13"/>
  <c r="BS178" i="8"/>
  <c r="BL180" i="8"/>
  <c r="BJ47" i="13"/>
  <c r="Q44" i="13"/>
  <c r="S177" i="8"/>
  <c r="BU179" i="8"/>
  <c r="BS46" i="13"/>
  <c r="Q180" i="8"/>
  <c r="O47" i="13"/>
  <c r="V178" i="8"/>
  <c r="T45" i="13"/>
  <c r="BV84" i="10"/>
  <c r="BV91" i="10" s="1"/>
  <c r="BV98" i="10" s="1"/>
  <c r="BV165" i="8"/>
  <c r="BV172" i="8" s="1"/>
  <c r="AJ178" i="8"/>
  <c r="AH45" i="13"/>
  <c r="T177" i="8"/>
  <c r="R44" i="13"/>
  <c r="AN44" i="13"/>
  <c r="AP177" i="8"/>
  <c r="BA177" i="8"/>
  <c r="AY44" i="13"/>
  <c r="CB30" i="10"/>
  <c r="CB41" i="10" s="1"/>
  <c r="CB48" i="10" s="1"/>
  <c r="CB69" i="10" s="1"/>
  <c r="CB76" i="10" s="1"/>
  <c r="CB88" i="8"/>
  <c r="CB95" i="8" s="1"/>
  <c r="CB102" i="8" s="1"/>
  <c r="CB130" i="8" s="1"/>
  <c r="CB137" i="8" s="1"/>
  <c r="BZ41" i="13" s="1"/>
  <c r="U87" i="8"/>
  <c r="U94" i="8" s="1"/>
  <c r="U101" i="8" s="1"/>
  <c r="U129" i="8" s="1"/>
  <c r="U136" i="8" s="1"/>
  <c r="S40" i="13" s="1"/>
  <c r="U29" i="10"/>
  <c r="U40" i="10" s="1"/>
  <c r="U47" i="10" s="1"/>
  <c r="U68" i="10" s="1"/>
  <c r="U75" i="10" s="1"/>
  <c r="U203" i="10" s="1"/>
  <c r="BW87" i="8"/>
  <c r="BW94" i="8" s="1"/>
  <c r="BW101" i="8" s="1"/>
  <c r="BW129" i="8" s="1"/>
  <c r="BW136" i="8" s="1"/>
  <c r="BU40" i="13" s="1"/>
  <c r="BW29" i="10"/>
  <c r="BW40" i="10" s="1"/>
  <c r="BW47" i="10" s="1"/>
  <c r="BW68" i="10" s="1"/>
  <c r="BW75" i="10" s="1"/>
  <c r="CE29" i="10"/>
  <c r="CE40" i="10" s="1"/>
  <c r="CE47" i="10" s="1"/>
  <c r="CE68" i="10" s="1"/>
  <c r="CE75" i="10" s="1"/>
  <c r="CE87" i="8"/>
  <c r="CE94" i="8" s="1"/>
  <c r="CE101" i="8" s="1"/>
  <c r="CE129" i="8" s="1"/>
  <c r="CE136" i="8" s="1"/>
  <c r="CC40" i="13" s="1"/>
  <c r="BY87" i="8"/>
  <c r="BY94" i="8" s="1"/>
  <c r="BY101" i="8" s="1"/>
  <c r="BY129" i="8" s="1"/>
  <c r="BY136" i="8" s="1"/>
  <c r="BW40" i="13" s="1"/>
  <c r="BY29" i="10"/>
  <c r="BY40" i="10" s="1"/>
  <c r="BY47" i="10" s="1"/>
  <c r="BY68" i="10" s="1"/>
  <c r="BY75" i="10" s="1"/>
  <c r="AE87" i="8"/>
  <c r="AE94" i="8" s="1"/>
  <c r="AE101" i="8" s="1"/>
  <c r="AE129" i="8" s="1"/>
  <c r="AE136" i="8" s="1"/>
  <c r="AC40" i="13" s="1"/>
  <c r="AE29" i="10"/>
  <c r="AE40" i="10" s="1"/>
  <c r="AE47" i="10" s="1"/>
  <c r="AE68" i="10" s="1"/>
  <c r="AE75" i="10" s="1"/>
  <c r="AE203" i="10" s="1"/>
  <c r="BS88" i="8"/>
  <c r="BS95" i="8" s="1"/>
  <c r="BS102" i="8" s="1"/>
  <c r="BS130" i="8" s="1"/>
  <c r="BS137" i="8" s="1"/>
  <c r="BQ41" i="13" s="1"/>
  <c r="BS30" i="10"/>
  <c r="BS41" i="10" s="1"/>
  <c r="BS48" i="10" s="1"/>
  <c r="BS69" i="10" s="1"/>
  <c r="BS76" i="10" s="1"/>
  <c r="BS204" i="10" s="1"/>
  <c r="T30" i="10"/>
  <c r="T41" i="10" s="1"/>
  <c r="T48" i="10" s="1"/>
  <c r="T69" i="10" s="1"/>
  <c r="T76" i="10" s="1"/>
  <c r="T204" i="10" s="1"/>
  <c r="T88" i="8"/>
  <c r="T95" i="8" s="1"/>
  <c r="T102" i="8" s="1"/>
  <c r="T130" i="8" s="1"/>
  <c r="T137" i="8" s="1"/>
  <c r="R41" i="13" s="1"/>
  <c r="BL87" i="8"/>
  <c r="BL94" i="8" s="1"/>
  <c r="BL101" i="8" s="1"/>
  <c r="BL129" i="8" s="1"/>
  <c r="BL136" i="8" s="1"/>
  <c r="BJ40" i="13" s="1"/>
  <c r="BL29" i="10"/>
  <c r="BL40" i="10" s="1"/>
  <c r="BL47" i="10" s="1"/>
  <c r="BL68" i="10" s="1"/>
  <c r="BL75" i="10" s="1"/>
  <c r="BL203" i="10" s="1"/>
  <c r="BJ29" i="10"/>
  <c r="BJ40" i="10" s="1"/>
  <c r="BJ47" i="10" s="1"/>
  <c r="BJ68" i="10" s="1"/>
  <c r="BJ75" i="10" s="1"/>
  <c r="BJ203" i="10" s="1"/>
  <c r="BJ87" i="8"/>
  <c r="BJ94" i="8" s="1"/>
  <c r="BJ101" i="8" s="1"/>
  <c r="BJ129" i="8" s="1"/>
  <c r="BJ136" i="8" s="1"/>
  <c r="BH40" i="13" s="1"/>
  <c r="BE30" i="10"/>
  <c r="BE41" i="10" s="1"/>
  <c r="BE48" i="10" s="1"/>
  <c r="BE69" i="10" s="1"/>
  <c r="BE76" i="10" s="1"/>
  <c r="BE204" i="10" s="1"/>
  <c r="BE88" i="8"/>
  <c r="BE95" i="8" s="1"/>
  <c r="BE102" i="8" s="1"/>
  <c r="BE130" i="8" s="1"/>
  <c r="BE137" i="8" s="1"/>
  <c r="BC41" i="13" s="1"/>
  <c r="AS88" i="8"/>
  <c r="AS95" i="8" s="1"/>
  <c r="AS102" i="8" s="1"/>
  <c r="AS130" i="8" s="1"/>
  <c r="AS137" i="8" s="1"/>
  <c r="AQ41" i="13" s="1"/>
  <c r="AS30" i="10"/>
  <c r="AS41" i="10" s="1"/>
  <c r="AS48" i="10" s="1"/>
  <c r="AS69" i="10" s="1"/>
  <c r="AS76" i="10" s="1"/>
  <c r="AS204" i="10" s="1"/>
  <c r="AV28" i="10"/>
  <c r="AW87" i="8"/>
  <c r="AW94" i="8" s="1"/>
  <c r="AW101" i="8" s="1"/>
  <c r="AW129" i="8" s="1"/>
  <c r="AW136" i="8" s="1"/>
  <c r="AU40" i="13" s="1"/>
  <c r="AW29" i="10"/>
  <c r="AW40" i="10" s="1"/>
  <c r="AW47" i="10" s="1"/>
  <c r="AW68" i="10" s="1"/>
  <c r="AW75" i="10" s="1"/>
  <c r="AW203" i="10" s="1"/>
  <c r="BX30" i="10"/>
  <c r="BX41" i="10" s="1"/>
  <c r="BX48" i="10" s="1"/>
  <c r="BX69" i="10" s="1"/>
  <c r="BX76" i="10" s="1"/>
  <c r="BX88" i="8"/>
  <c r="BX95" i="8" s="1"/>
  <c r="BX102" i="8" s="1"/>
  <c r="BX130" i="8" s="1"/>
  <c r="BX137" i="8" s="1"/>
  <c r="BV41" i="13" s="1"/>
  <c r="T28" i="10"/>
  <c r="AZ87" i="8"/>
  <c r="AZ94" i="8" s="1"/>
  <c r="AZ101" i="8" s="1"/>
  <c r="AZ129" i="8" s="1"/>
  <c r="AZ136" i="8" s="1"/>
  <c r="AX40" i="13" s="1"/>
  <c r="AZ29" i="10"/>
  <c r="AZ40" i="10" s="1"/>
  <c r="AZ47" i="10" s="1"/>
  <c r="AZ68" i="10" s="1"/>
  <c r="AZ75" i="10" s="1"/>
  <c r="AZ203" i="10" s="1"/>
  <c r="BL204" i="10"/>
  <c r="BQ177" i="8"/>
  <c r="BO44" i="13"/>
  <c r="BG180" i="8"/>
  <c r="BE47" i="13"/>
  <c r="BT180" i="8"/>
  <c r="BR47" i="13"/>
  <c r="AV178" i="8"/>
  <c r="AT45" i="13"/>
  <c r="BP44" i="13"/>
  <c r="BR177" i="8"/>
  <c r="BO177" i="8"/>
  <c r="BM44" i="13"/>
  <c r="AI47" i="13"/>
  <c r="AK180" i="8"/>
  <c r="AA180" i="8"/>
  <c r="Y47" i="13"/>
  <c r="BG29" i="10"/>
  <c r="BG40" i="10" s="1"/>
  <c r="BG47" i="10" s="1"/>
  <c r="BG68" i="10" s="1"/>
  <c r="BG75" i="10" s="1"/>
  <c r="BG203" i="10" s="1"/>
  <c r="BG87" i="8"/>
  <c r="BG94" i="8" s="1"/>
  <c r="BG101" i="8" s="1"/>
  <c r="BG129" i="8" s="1"/>
  <c r="BG136" i="8" s="1"/>
  <c r="BE40" i="13" s="1"/>
  <c r="AH87" i="8"/>
  <c r="AH94" i="8" s="1"/>
  <c r="AH101" i="8" s="1"/>
  <c r="AH129" i="8" s="1"/>
  <c r="AH136" i="8" s="1"/>
  <c r="AF40" i="13" s="1"/>
  <c r="AH29" i="10"/>
  <c r="AH40" i="10" s="1"/>
  <c r="AH47" i="10" s="1"/>
  <c r="AH68" i="10" s="1"/>
  <c r="AH75" i="10" s="1"/>
  <c r="AH203" i="10" s="1"/>
  <c r="BN29" i="10"/>
  <c r="BN40" i="10" s="1"/>
  <c r="BN47" i="10" s="1"/>
  <c r="BN68" i="10" s="1"/>
  <c r="BN75" i="10" s="1"/>
  <c r="BN203" i="10" s="1"/>
  <c r="BN87" i="8"/>
  <c r="BN94" i="8" s="1"/>
  <c r="BN101" i="8" s="1"/>
  <c r="BN129" i="8" s="1"/>
  <c r="BN136" i="8" s="1"/>
  <c r="BL40" i="13" s="1"/>
  <c r="AC28" i="10"/>
  <c r="BE29" i="10"/>
  <c r="BE40" i="10" s="1"/>
  <c r="BE47" i="10" s="1"/>
  <c r="BE68" i="10" s="1"/>
  <c r="BE75" i="10" s="1"/>
  <c r="BE203" i="10" s="1"/>
  <c r="BE87" i="8"/>
  <c r="BE94" i="8" s="1"/>
  <c r="BE101" i="8" s="1"/>
  <c r="BE129" i="8" s="1"/>
  <c r="BE136" i="8" s="1"/>
  <c r="BC40" i="13" s="1"/>
  <c r="BY30" i="10"/>
  <c r="BY41" i="10" s="1"/>
  <c r="BY48" i="10" s="1"/>
  <c r="BY69" i="10" s="1"/>
  <c r="BY76" i="10" s="1"/>
  <c r="BY88" i="8"/>
  <c r="BY95" i="8" s="1"/>
  <c r="BY102" i="8" s="1"/>
  <c r="BY130" i="8" s="1"/>
  <c r="BY137" i="8" s="1"/>
  <c r="BW41" i="13" s="1"/>
  <c r="CC27" i="10"/>
  <c r="AD88" i="8"/>
  <c r="AD95" i="8" s="1"/>
  <c r="AD102" i="8" s="1"/>
  <c r="AD130" i="8" s="1"/>
  <c r="AD137" i="8" s="1"/>
  <c r="AB41" i="13" s="1"/>
  <c r="AD30" i="10"/>
  <c r="AD41" i="10" s="1"/>
  <c r="AD48" i="10" s="1"/>
  <c r="AD69" i="10" s="1"/>
  <c r="AD76" i="10" s="1"/>
  <c r="AD204" i="10" s="1"/>
  <c r="N28" i="10"/>
  <c r="BD29" i="10"/>
  <c r="BD40" i="10" s="1"/>
  <c r="BD47" i="10" s="1"/>
  <c r="BD68" i="10" s="1"/>
  <c r="BD75" i="10" s="1"/>
  <c r="BD203" i="10" s="1"/>
  <c r="BD87" i="8"/>
  <c r="BD94" i="8" s="1"/>
  <c r="BD101" i="8" s="1"/>
  <c r="BD129" i="8" s="1"/>
  <c r="BD136" i="8" s="1"/>
  <c r="BB40" i="13" s="1"/>
  <c r="AC30" i="10"/>
  <c r="AC41" i="10" s="1"/>
  <c r="AC48" i="10" s="1"/>
  <c r="AC69" i="10" s="1"/>
  <c r="AC76" i="10" s="1"/>
  <c r="AC204" i="10" s="1"/>
  <c r="AC88" i="8"/>
  <c r="AC95" i="8" s="1"/>
  <c r="AC102" i="8" s="1"/>
  <c r="AC130" i="8" s="1"/>
  <c r="AC137" i="8" s="1"/>
  <c r="AA41" i="13" s="1"/>
  <c r="BV27" i="10"/>
  <c r="AR88" i="8"/>
  <c r="AR95" i="8" s="1"/>
  <c r="AR102" i="8" s="1"/>
  <c r="AR130" i="8" s="1"/>
  <c r="AR137" i="8" s="1"/>
  <c r="AP41" i="13" s="1"/>
  <c r="AR30" i="10"/>
  <c r="AR41" i="10" s="1"/>
  <c r="AR48" i="10" s="1"/>
  <c r="AR69" i="10" s="1"/>
  <c r="AR76" i="10" s="1"/>
  <c r="AR204" i="10" s="1"/>
  <c r="P29" i="10"/>
  <c r="P40" i="10" s="1"/>
  <c r="P47" i="10" s="1"/>
  <c r="P68" i="10" s="1"/>
  <c r="P75" i="10" s="1"/>
  <c r="P203" i="10" s="1"/>
  <c r="P87" i="8"/>
  <c r="P94" i="8" s="1"/>
  <c r="P101" i="8" s="1"/>
  <c r="P129" i="8" s="1"/>
  <c r="P136" i="8" s="1"/>
  <c r="N40" i="13" s="1"/>
  <c r="BY28" i="10"/>
  <c r="AG29" i="10"/>
  <c r="AG40" i="10" s="1"/>
  <c r="AG47" i="10" s="1"/>
  <c r="AG68" i="10" s="1"/>
  <c r="AG75" i="10" s="1"/>
  <c r="AG203" i="10" s="1"/>
  <c r="AG87" i="8"/>
  <c r="AG94" i="8" s="1"/>
  <c r="AG101" i="8" s="1"/>
  <c r="AG129" i="8" s="1"/>
  <c r="AG136" i="8" s="1"/>
  <c r="AE40" i="13" s="1"/>
  <c r="BS29" i="10"/>
  <c r="BS40" i="10" s="1"/>
  <c r="BS47" i="10" s="1"/>
  <c r="BS68" i="10" s="1"/>
  <c r="BS75" i="10" s="1"/>
  <c r="BS203" i="10" s="1"/>
  <c r="BS87" i="8"/>
  <c r="BS94" i="8" s="1"/>
  <c r="BS101" i="8" s="1"/>
  <c r="BS129" i="8" s="1"/>
  <c r="BS136" i="8" s="1"/>
  <c r="BQ40" i="13" s="1"/>
  <c r="S30" i="10"/>
  <c r="S41" i="10" s="1"/>
  <c r="S48" i="10" s="1"/>
  <c r="S69" i="10" s="1"/>
  <c r="S76" i="10" s="1"/>
  <c r="S204" i="10" s="1"/>
  <c r="S88" i="8"/>
  <c r="S95" i="8" s="1"/>
  <c r="S102" i="8" s="1"/>
  <c r="S130" i="8" s="1"/>
  <c r="S137" i="8" s="1"/>
  <c r="Q41" i="13" s="1"/>
  <c r="BO27" i="10"/>
  <c r="J30" i="10"/>
  <c r="J41" i="10" s="1"/>
  <c r="J48" i="10" s="1"/>
  <c r="J69" i="10" s="1"/>
  <c r="J76" i="10" s="1"/>
  <c r="J204" i="10" s="1"/>
  <c r="J88" i="8"/>
  <c r="J95" i="8" s="1"/>
  <c r="J102" i="8" s="1"/>
  <c r="J130" i="8" s="1"/>
  <c r="J137" i="8" s="1"/>
  <c r="H41" i="13" s="1"/>
  <c r="AJ177" i="8"/>
  <c r="AH44" i="13"/>
  <c r="AG178" i="8"/>
  <c r="AE45" i="13"/>
  <c r="BC177" i="8"/>
  <c r="BA44" i="13"/>
  <c r="AB177" i="8"/>
  <c r="Z44" i="13"/>
  <c r="W47" i="13"/>
  <c r="Y180" i="8"/>
  <c r="AO47" i="13"/>
  <c r="AQ180" i="8"/>
  <c r="P178" i="8"/>
  <c r="N45" i="13"/>
  <c r="AB44" i="13"/>
  <c r="AD177" i="8"/>
  <c r="BV163" i="8"/>
  <c r="BV170" i="8" s="1"/>
  <c r="BV82" i="10"/>
  <c r="BV89" i="10" s="1"/>
  <c r="BV96" i="10" s="1"/>
  <c r="AS177" i="8"/>
  <c r="AQ44" i="13"/>
  <c r="AI180" i="8"/>
  <c r="AG47" i="13"/>
  <c r="AU180" i="8"/>
  <c r="AS47" i="13"/>
  <c r="BI177" i="8"/>
  <c r="BG44" i="13"/>
  <c r="AO177" i="8"/>
  <c r="AM44" i="13"/>
  <c r="AW88" i="8"/>
  <c r="AW95" i="8" s="1"/>
  <c r="AW102" i="8" s="1"/>
  <c r="AW130" i="8" s="1"/>
  <c r="AW137" i="8" s="1"/>
  <c r="AU41" i="13" s="1"/>
  <c r="AW30" i="10"/>
  <c r="AW41" i="10" s="1"/>
  <c r="AW48" i="10" s="1"/>
  <c r="AW69" i="10" s="1"/>
  <c r="AW76" i="10" s="1"/>
  <c r="AW204" i="10" s="1"/>
  <c r="M28" i="10"/>
  <c r="R27" i="10"/>
  <c r="BG30" i="10"/>
  <c r="BG41" i="10" s="1"/>
  <c r="BG48" i="10" s="1"/>
  <c r="BG69" i="10" s="1"/>
  <c r="BG76" i="10" s="1"/>
  <c r="BG204" i="10" s="1"/>
  <c r="BG88" i="8"/>
  <c r="BG95" i="8" s="1"/>
  <c r="BG102" i="8" s="1"/>
  <c r="BG130" i="8" s="1"/>
  <c r="BG137" i="8" s="1"/>
  <c r="BE41" i="13" s="1"/>
  <c r="BT29" i="10"/>
  <c r="BT40" i="10" s="1"/>
  <c r="BT47" i="10" s="1"/>
  <c r="BT68" i="10" s="1"/>
  <c r="BT75" i="10" s="1"/>
  <c r="BT203" i="10" s="1"/>
  <c r="BT87" i="8"/>
  <c r="BT94" i="8" s="1"/>
  <c r="BT101" i="8" s="1"/>
  <c r="BT129" i="8" s="1"/>
  <c r="BT136" i="8" s="1"/>
  <c r="BR40" i="13" s="1"/>
  <c r="X87" i="8"/>
  <c r="X94" i="8" s="1"/>
  <c r="X101" i="8" s="1"/>
  <c r="X129" i="8" s="1"/>
  <c r="X136" i="8" s="1"/>
  <c r="V40" i="13" s="1"/>
  <c r="X29" i="10"/>
  <c r="X40" i="10" s="1"/>
  <c r="X47" i="10" s="1"/>
  <c r="X68" i="10" s="1"/>
  <c r="X75" i="10" s="1"/>
  <c r="X203" i="10" s="1"/>
  <c r="BN30" i="10"/>
  <c r="BN41" i="10" s="1"/>
  <c r="BN48" i="10" s="1"/>
  <c r="BN69" i="10" s="1"/>
  <c r="BN76" i="10" s="1"/>
  <c r="BN204" i="10" s="1"/>
  <c r="BN88" i="8"/>
  <c r="BN95" i="8" s="1"/>
  <c r="BN102" i="8" s="1"/>
  <c r="BN130" i="8" s="1"/>
  <c r="BN137" i="8" s="1"/>
  <c r="BL41" i="13" s="1"/>
  <c r="CD30" i="10"/>
  <c r="CD41" i="10" s="1"/>
  <c r="CD48" i="10" s="1"/>
  <c r="CD69" i="10" s="1"/>
  <c r="CD76" i="10" s="1"/>
  <c r="CD88" i="8"/>
  <c r="CD95" i="8" s="1"/>
  <c r="CD102" i="8" s="1"/>
  <c r="CD130" i="8" s="1"/>
  <c r="CD137" i="8" s="1"/>
  <c r="CB41" i="13" s="1"/>
  <c r="O29" i="10"/>
  <c r="O40" i="10" s="1"/>
  <c r="O47" i="10" s="1"/>
  <c r="O68" i="10" s="1"/>
  <c r="O75" i="10" s="1"/>
  <c r="O203" i="10" s="1"/>
  <c r="O87" i="8"/>
  <c r="O94" i="8" s="1"/>
  <c r="O101" i="8" s="1"/>
  <c r="O129" i="8" s="1"/>
  <c r="O136" i="8" s="1"/>
  <c r="M40" i="13" s="1"/>
  <c r="AX27" i="10"/>
  <c r="BP29" i="10"/>
  <c r="BP40" i="10" s="1"/>
  <c r="BP47" i="10" s="1"/>
  <c r="BP68" i="10" s="1"/>
  <c r="BP75" i="10" s="1"/>
  <c r="BP203" i="10" s="1"/>
  <c r="BP87" i="8"/>
  <c r="BP94" i="8" s="1"/>
  <c r="BP101" i="8" s="1"/>
  <c r="BP129" i="8" s="1"/>
  <c r="BP136" i="8" s="1"/>
  <c r="BN40" i="13" s="1"/>
  <c r="AA29" i="10"/>
  <c r="AA40" i="10" s="1"/>
  <c r="AA47" i="10" s="1"/>
  <c r="AA68" i="10" s="1"/>
  <c r="AA75" i="10" s="1"/>
  <c r="AA203" i="10" s="1"/>
  <c r="AA87" i="8"/>
  <c r="AA94" i="8" s="1"/>
  <c r="AA101" i="8" s="1"/>
  <c r="AA129" i="8" s="1"/>
  <c r="AA136" i="8" s="1"/>
  <c r="Y40" i="13" s="1"/>
  <c r="AJ87" i="8"/>
  <c r="AJ94" i="8" s="1"/>
  <c r="AJ101" i="8" s="1"/>
  <c r="AJ129" i="8" s="1"/>
  <c r="AJ136" i="8" s="1"/>
  <c r="AH40" i="13" s="1"/>
  <c r="AJ29" i="10"/>
  <c r="AJ40" i="10" s="1"/>
  <c r="AJ47" i="10" s="1"/>
  <c r="AJ68" i="10" s="1"/>
  <c r="AJ75" i="10" s="1"/>
  <c r="AJ203" i="10" s="1"/>
  <c r="AX28" i="10"/>
  <c r="BH88" i="8"/>
  <c r="BH95" i="8" s="1"/>
  <c r="BH102" i="8" s="1"/>
  <c r="BH130" i="8" s="1"/>
  <c r="BH137" i="8" s="1"/>
  <c r="BF41" i="13" s="1"/>
  <c r="BH30" i="10"/>
  <c r="BH41" i="10" s="1"/>
  <c r="BH48" i="10" s="1"/>
  <c r="BH69" i="10" s="1"/>
  <c r="BH76" i="10" s="1"/>
  <c r="BH204" i="10" s="1"/>
  <c r="M29" i="10"/>
  <c r="M40" i="10" s="1"/>
  <c r="M47" i="10" s="1"/>
  <c r="M68" i="10" s="1"/>
  <c r="M75" i="10" s="1"/>
  <c r="M87" i="8"/>
  <c r="M94" i="8" s="1"/>
  <c r="M101" i="8" s="1"/>
  <c r="M129" i="8" s="1"/>
  <c r="M136" i="8" s="1"/>
  <c r="K40" i="13" s="1"/>
  <c r="AF178" i="8"/>
  <c r="AD45" i="13"/>
  <c r="AG177" i="8"/>
  <c r="AE44" i="13"/>
  <c r="P180" i="8"/>
  <c r="N47" i="13"/>
  <c r="AO178" i="8"/>
  <c r="AM45" i="13"/>
  <c r="AN177" i="8"/>
  <c r="AL44" i="13"/>
  <c r="AQ45" i="13"/>
  <c r="AS178" i="8"/>
  <c r="BF47" i="13"/>
  <c r="BH180" i="8"/>
  <c r="Y177" i="8"/>
  <c r="W44" i="13"/>
  <c r="AX180" i="8"/>
  <c r="AV47" i="13"/>
  <c r="BF178" i="8"/>
  <c r="BD45" i="13"/>
  <c r="T180" i="8"/>
  <c r="R47" i="13"/>
  <c r="AG180" i="8"/>
  <c r="AE47" i="13"/>
  <c r="AU204" i="10"/>
  <c r="X178" i="8"/>
  <c r="V45" i="13"/>
  <c r="Q178" i="8"/>
  <c r="O45" i="13"/>
  <c r="BA180" i="8"/>
  <c r="AY47" i="13"/>
  <c r="BT177" i="8"/>
  <c r="BR44" i="13"/>
  <c r="CA29" i="10"/>
  <c r="CA40" i="10" s="1"/>
  <c r="CA47" i="10" s="1"/>
  <c r="CA68" i="10" s="1"/>
  <c r="CA75" i="10" s="1"/>
  <c r="CA87" i="8"/>
  <c r="CA94" i="8" s="1"/>
  <c r="CA101" i="8" s="1"/>
  <c r="CA129" i="8" s="1"/>
  <c r="CA136" i="8" s="1"/>
  <c r="BY40" i="13" s="1"/>
  <c r="BB88" i="8"/>
  <c r="BB95" i="8" s="1"/>
  <c r="BB102" i="8" s="1"/>
  <c r="BB130" i="8" s="1"/>
  <c r="BB137" i="8" s="1"/>
  <c r="AZ41" i="13" s="1"/>
  <c r="BB30" i="10"/>
  <c r="BB41" i="10" s="1"/>
  <c r="BB48" i="10" s="1"/>
  <c r="BB69" i="10" s="1"/>
  <c r="BB76" i="10" s="1"/>
  <c r="BB204" i="10" s="1"/>
  <c r="AY30" i="10"/>
  <c r="AY41" i="10" s="1"/>
  <c r="AY48" i="10" s="1"/>
  <c r="AY69" i="10" s="1"/>
  <c r="AY76" i="10" s="1"/>
  <c r="AY204" i="10" s="1"/>
  <c r="AY88" i="8"/>
  <c r="AY95" i="8" s="1"/>
  <c r="AY102" i="8" s="1"/>
  <c r="AY130" i="8" s="1"/>
  <c r="AY137" i="8" s="1"/>
  <c r="AW41" i="13" s="1"/>
  <c r="BJ88" i="8"/>
  <c r="BJ95" i="8" s="1"/>
  <c r="BJ102" i="8" s="1"/>
  <c r="BJ130" i="8" s="1"/>
  <c r="BJ137" i="8" s="1"/>
  <c r="BH41" i="13" s="1"/>
  <c r="BJ30" i="10"/>
  <c r="BJ41" i="10" s="1"/>
  <c r="BJ48" i="10" s="1"/>
  <c r="BJ69" i="10" s="1"/>
  <c r="BJ76" i="10" s="1"/>
  <c r="BJ204" i="10" s="1"/>
  <c r="AZ30" i="10"/>
  <c r="AZ41" i="10" s="1"/>
  <c r="AZ48" i="10" s="1"/>
  <c r="AZ69" i="10" s="1"/>
  <c r="AZ76" i="10" s="1"/>
  <c r="AZ204" i="10" s="1"/>
  <c r="AZ88" i="8"/>
  <c r="AZ95" i="8" s="1"/>
  <c r="AZ102" i="8" s="1"/>
  <c r="AZ130" i="8" s="1"/>
  <c r="AZ137" i="8" s="1"/>
  <c r="AX41" i="13" s="1"/>
  <c r="Q29" i="10"/>
  <c r="Q40" i="10" s="1"/>
  <c r="Q47" i="10" s="1"/>
  <c r="Q68" i="10" s="1"/>
  <c r="Q75" i="10" s="1"/>
  <c r="Q203" i="10" s="1"/>
  <c r="Q87" i="8"/>
  <c r="Q94" i="8" s="1"/>
  <c r="Q101" i="8" s="1"/>
  <c r="Q129" i="8" s="1"/>
  <c r="Q136" i="8" s="1"/>
  <c r="O40" i="13" s="1"/>
  <c r="AO30" i="10"/>
  <c r="AO41" i="10" s="1"/>
  <c r="AO48" i="10" s="1"/>
  <c r="AO69" i="10" s="1"/>
  <c r="AO76" i="10" s="1"/>
  <c r="AO204" i="10" s="1"/>
  <c r="AO88" i="8"/>
  <c r="AO95" i="8" s="1"/>
  <c r="AO102" i="8" s="1"/>
  <c r="AO130" i="8" s="1"/>
  <c r="AO137" i="8" s="1"/>
  <c r="AM41" i="13" s="1"/>
  <c r="BR87" i="8"/>
  <c r="BR94" i="8" s="1"/>
  <c r="BR101" i="8" s="1"/>
  <c r="BR129" i="8" s="1"/>
  <c r="BR136" i="8" s="1"/>
  <c r="BP40" i="13" s="1"/>
  <c r="BR29" i="10"/>
  <c r="BR40" i="10" s="1"/>
  <c r="BR47" i="10" s="1"/>
  <c r="BR68" i="10" s="1"/>
  <c r="BR75" i="10" s="1"/>
  <c r="BR203" i="10" s="1"/>
  <c r="V30" i="10"/>
  <c r="V41" i="10" s="1"/>
  <c r="V48" i="10" s="1"/>
  <c r="V69" i="10" s="1"/>
  <c r="V76" i="10" s="1"/>
  <c r="V204" i="10" s="1"/>
  <c r="V88" i="8"/>
  <c r="V95" i="8" s="1"/>
  <c r="V102" i="8" s="1"/>
  <c r="V130" i="8" s="1"/>
  <c r="V137" i="8" s="1"/>
  <c r="T41" i="13" s="1"/>
  <c r="BF29" i="10"/>
  <c r="BF40" i="10" s="1"/>
  <c r="BF47" i="10" s="1"/>
  <c r="BF68" i="10" s="1"/>
  <c r="BF75" i="10" s="1"/>
  <c r="BF203" i="10" s="1"/>
  <c r="BF87" i="8"/>
  <c r="BF94" i="8" s="1"/>
  <c r="BF101" i="8" s="1"/>
  <c r="BF129" i="8" s="1"/>
  <c r="BF136" i="8" s="1"/>
  <c r="BD40" i="13" s="1"/>
  <c r="BV29" i="10"/>
  <c r="BV40" i="10" s="1"/>
  <c r="BV47" i="10" s="1"/>
  <c r="BV68" i="10" s="1"/>
  <c r="BV75" i="10" s="1"/>
  <c r="BV87" i="8"/>
  <c r="BV94" i="8" s="1"/>
  <c r="BV101" i="8" s="1"/>
  <c r="BV129" i="8" s="1"/>
  <c r="BV136" i="8" s="1"/>
  <c r="BT40" i="13" s="1"/>
  <c r="BS27" i="10"/>
  <c r="AI30" i="10"/>
  <c r="AI41" i="10" s="1"/>
  <c r="AI48" i="10" s="1"/>
  <c r="AI69" i="10" s="1"/>
  <c r="AI76" i="10" s="1"/>
  <c r="AI204" i="10" s="1"/>
  <c r="AI88" i="8"/>
  <c r="AI95" i="8" s="1"/>
  <c r="AI102" i="8" s="1"/>
  <c r="AI130" i="8" s="1"/>
  <c r="AI137" i="8" s="1"/>
  <c r="AG41" i="13" s="1"/>
  <c r="AU29" i="10"/>
  <c r="AU40" i="10" s="1"/>
  <c r="AU47" i="10" s="1"/>
  <c r="AU68" i="10" s="1"/>
  <c r="AU75" i="10" s="1"/>
  <c r="AU203" i="10" s="1"/>
  <c r="AU87" i="8"/>
  <c r="AU94" i="8" s="1"/>
  <c r="AU101" i="8" s="1"/>
  <c r="AU129" i="8" s="1"/>
  <c r="AU136" i="8" s="1"/>
  <c r="AS40" i="13" s="1"/>
  <c r="AM29" i="10"/>
  <c r="AM40" i="10" s="1"/>
  <c r="AM47" i="10" s="1"/>
  <c r="AM68" i="10" s="1"/>
  <c r="AM75" i="10" s="1"/>
  <c r="AM203" i="10" s="1"/>
  <c r="AM87" i="8"/>
  <c r="AM94" i="8" s="1"/>
  <c r="AM101" i="8" s="1"/>
  <c r="AM129" i="8" s="1"/>
  <c r="AM136" i="8" s="1"/>
  <c r="AK40" i="13" s="1"/>
  <c r="BX27" i="10"/>
  <c r="BK29" i="10"/>
  <c r="BK40" i="10" s="1"/>
  <c r="BK47" i="10" s="1"/>
  <c r="BK68" i="10" s="1"/>
  <c r="BK75" i="10" s="1"/>
  <c r="BK203" i="10" s="1"/>
  <c r="BK87" i="8"/>
  <c r="BK94" i="8" s="1"/>
  <c r="BK101" i="8" s="1"/>
  <c r="BK129" i="8" s="1"/>
  <c r="BK136" i="8" s="1"/>
  <c r="BI40" i="13" s="1"/>
  <c r="BM30" i="10"/>
  <c r="BM41" i="10" s="1"/>
  <c r="BM48" i="10" s="1"/>
  <c r="BM69" i="10" s="1"/>
  <c r="BM76" i="10" s="1"/>
  <c r="BM204" i="10" s="1"/>
  <c r="BM88" i="8"/>
  <c r="BM95" i="8" s="1"/>
  <c r="BM102" i="8" s="1"/>
  <c r="BM130" i="8" s="1"/>
  <c r="BM137" i="8" s="1"/>
  <c r="BK41" i="13" s="1"/>
  <c r="AY29" i="10"/>
  <c r="AY40" i="10" s="1"/>
  <c r="AY47" i="10" s="1"/>
  <c r="AY68" i="10" s="1"/>
  <c r="AY75" i="10" s="1"/>
  <c r="AY203" i="10" s="1"/>
  <c r="AY87" i="8"/>
  <c r="AY94" i="8" s="1"/>
  <c r="AY101" i="8" s="1"/>
  <c r="AY129" i="8" s="1"/>
  <c r="AY136" i="8" s="1"/>
  <c r="AW40" i="13" s="1"/>
  <c r="BF30" i="10"/>
  <c r="BF41" i="10" s="1"/>
  <c r="BF48" i="10" s="1"/>
  <c r="BF69" i="10" s="1"/>
  <c r="BF76" i="10" s="1"/>
  <c r="BF204" i="10" s="1"/>
  <c r="BF88" i="8"/>
  <c r="BF95" i="8" s="1"/>
  <c r="BF102" i="8" s="1"/>
  <c r="BF130" i="8" s="1"/>
  <c r="BF137" i="8" s="1"/>
  <c r="BD41" i="13" s="1"/>
  <c r="BL28" i="10"/>
  <c r="AP87" i="8"/>
  <c r="AP94" i="8" s="1"/>
  <c r="AP101" i="8" s="1"/>
  <c r="AP129" i="8" s="1"/>
  <c r="AP136" i="8" s="1"/>
  <c r="AN40" i="13" s="1"/>
  <c r="AP29" i="10"/>
  <c r="AP40" i="10" s="1"/>
  <c r="AP47" i="10" s="1"/>
  <c r="AP68" i="10" s="1"/>
  <c r="AP75" i="10" s="1"/>
  <c r="AP203" i="10" s="1"/>
  <c r="P27" i="10"/>
  <c r="AO29" i="10"/>
  <c r="AO40" i="10" s="1"/>
  <c r="AO47" i="10" s="1"/>
  <c r="AO68" i="10" s="1"/>
  <c r="AO75" i="10" s="1"/>
  <c r="AO203" i="10" s="1"/>
  <c r="AO87" i="8"/>
  <c r="AO94" i="8" s="1"/>
  <c r="AO101" i="8" s="1"/>
  <c r="AO129" i="8" s="1"/>
  <c r="AO136" i="8" s="1"/>
  <c r="AM40" i="13" s="1"/>
  <c r="AQ88" i="8"/>
  <c r="AQ95" i="8" s="1"/>
  <c r="AQ102" i="8" s="1"/>
  <c r="AQ130" i="8" s="1"/>
  <c r="AQ137" i="8" s="1"/>
  <c r="AO41" i="13" s="1"/>
  <c r="AQ30" i="10"/>
  <c r="AQ41" i="10" s="1"/>
  <c r="AQ48" i="10" s="1"/>
  <c r="AQ69" i="10" s="1"/>
  <c r="AQ76" i="10" s="1"/>
  <c r="AQ204" i="10" s="1"/>
  <c r="AR47" i="13"/>
  <c r="AT180" i="8"/>
  <c r="BP45" i="13"/>
  <c r="BR178" i="8"/>
  <c r="AL177" i="8"/>
  <c r="AJ44" i="13"/>
  <c r="W180" i="8"/>
  <c r="U47" i="13"/>
  <c r="BD177" i="8"/>
  <c r="BB44" i="13"/>
  <c r="BU27" i="10" l="1"/>
  <c r="U28" i="10"/>
  <c r="S27" i="10"/>
  <c r="AB28" i="10"/>
  <c r="BW27" i="10"/>
  <c r="BB27" i="10"/>
  <c r="AG27" i="10"/>
  <c r="P34" i="10"/>
  <c r="S28" i="10"/>
  <c r="AT28" i="10"/>
  <c r="Z28" i="10"/>
  <c r="BF28" i="10"/>
  <c r="BG27" i="10"/>
  <c r="CC28" i="10"/>
  <c r="BB28" i="10"/>
  <c r="BP27" i="10"/>
  <c r="AW27" i="10"/>
  <c r="BK27" i="10"/>
  <c r="AB27" i="10"/>
  <c r="BH27" i="10"/>
  <c r="Y27" i="10"/>
  <c r="AY28" i="10"/>
  <c r="AJ28" i="10"/>
  <c r="AZ27" i="10"/>
  <c r="CD28" i="10"/>
  <c r="AW81" i="8"/>
  <c r="AD28" i="10"/>
  <c r="AJ33" i="10"/>
  <c r="CF28" i="10"/>
  <c r="BJ27" i="10"/>
  <c r="AV20" i="11"/>
  <c r="AV27" i="11" s="1"/>
  <c r="AV34" i="11" s="1"/>
  <c r="AU60" i="13" s="1"/>
  <c r="AV18" i="12"/>
  <c r="AV25" i="12" s="1"/>
  <c r="AU67" i="13" s="1"/>
  <c r="BF20" i="11"/>
  <c r="BF27" i="11" s="1"/>
  <c r="BF34" i="11" s="1"/>
  <c r="BE60" i="13" s="1"/>
  <c r="BF18" i="12"/>
  <c r="BF25" i="12" s="1"/>
  <c r="BE67" i="13" s="1"/>
  <c r="BO18" i="12"/>
  <c r="BO25" i="12" s="1"/>
  <c r="BN67" i="13" s="1"/>
  <c r="BO20" i="11"/>
  <c r="BO27" i="11" s="1"/>
  <c r="BO34" i="11" s="1"/>
  <c r="BN60" i="13" s="1"/>
  <c r="AY18" i="12"/>
  <c r="AY25" i="12" s="1"/>
  <c r="AX67" i="13" s="1"/>
  <c r="AY20" i="11"/>
  <c r="AY27" i="11" s="1"/>
  <c r="AY34" i="11" s="1"/>
  <c r="AX60" i="13" s="1"/>
  <c r="BC20" i="11"/>
  <c r="BC27" i="11" s="1"/>
  <c r="BC34" i="11" s="1"/>
  <c r="BB60" i="13" s="1"/>
  <c r="BC18" i="12"/>
  <c r="BC25" i="12" s="1"/>
  <c r="BB67" i="13" s="1"/>
  <c r="AB20" i="11"/>
  <c r="AB27" i="11" s="1"/>
  <c r="AB34" i="11" s="1"/>
  <c r="AA60" i="13" s="1"/>
  <c r="AB18" i="12"/>
  <c r="AB25" i="12" s="1"/>
  <c r="AA67" i="13" s="1"/>
  <c r="AR18" i="12"/>
  <c r="AR25" i="12" s="1"/>
  <c r="AQ67" i="13" s="1"/>
  <c r="AR20" i="11"/>
  <c r="AR27" i="11" s="1"/>
  <c r="AR34" i="11" s="1"/>
  <c r="AQ60" i="13" s="1"/>
  <c r="V18" i="12"/>
  <c r="V25" i="12" s="1"/>
  <c r="U67" i="13" s="1"/>
  <c r="V20" i="11"/>
  <c r="V27" i="11" s="1"/>
  <c r="V34" i="11" s="1"/>
  <c r="U60" i="13" s="1"/>
  <c r="AH20" i="11"/>
  <c r="AH27" i="11" s="1"/>
  <c r="AH34" i="11" s="1"/>
  <c r="AG60" i="13" s="1"/>
  <c r="AH18" i="12"/>
  <c r="AH25" i="12" s="1"/>
  <c r="AG67" i="13" s="1"/>
  <c r="AP20" i="11"/>
  <c r="AP27" i="11" s="1"/>
  <c r="AP34" i="11" s="1"/>
  <c r="AO60" i="13" s="1"/>
  <c r="AP18" i="12"/>
  <c r="AP25" i="12" s="1"/>
  <c r="AO67" i="13" s="1"/>
  <c r="BG20" i="11"/>
  <c r="BG27" i="11" s="1"/>
  <c r="BG34" i="11" s="1"/>
  <c r="BF60" i="13" s="1"/>
  <c r="BG18" i="12"/>
  <c r="BG25" i="12" s="1"/>
  <c r="BF67" i="13" s="1"/>
  <c r="AK18" i="12"/>
  <c r="AK25" i="12" s="1"/>
  <c r="AJ67" i="13" s="1"/>
  <c r="AK20" i="11"/>
  <c r="AK27" i="11" s="1"/>
  <c r="AK34" i="11" s="1"/>
  <c r="AJ60" i="13" s="1"/>
  <c r="AS18" i="12"/>
  <c r="AS25" i="12" s="1"/>
  <c r="AR67" i="13" s="1"/>
  <c r="AS20" i="11"/>
  <c r="AS27" i="11" s="1"/>
  <c r="AS34" i="11" s="1"/>
  <c r="AR60" i="13" s="1"/>
  <c r="Z27" i="10"/>
  <c r="AL28" i="10"/>
  <c r="M27" i="10"/>
  <c r="N17" i="12"/>
  <c r="N24" i="12" s="1"/>
  <c r="M66" i="13" s="1"/>
  <c r="N19" i="11"/>
  <c r="N26" i="11" s="1"/>
  <c r="N33" i="11" s="1"/>
  <c r="M59" i="13" s="1"/>
  <c r="AU28" i="10"/>
  <c r="BS17" i="12"/>
  <c r="BS24" i="12" s="1"/>
  <c r="BR66" i="13" s="1"/>
  <c r="BS19" i="11"/>
  <c r="BS26" i="11" s="1"/>
  <c r="BS33" i="11" s="1"/>
  <c r="BR59" i="13" s="1"/>
  <c r="AP27" i="10"/>
  <c r="I18" i="12"/>
  <c r="I25" i="12" s="1"/>
  <c r="H67" i="13" s="1"/>
  <c r="I20" i="11"/>
  <c r="I27" i="11" s="1"/>
  <c r="I34" i="11" s="1"/>
  <c r="H60" i="13" s="1"/>
  <c r="U27" i="10"/>
  <c r="BM19" i="11"/>
  <c r="BM26" i="11" s="1"/>
  <c r="BM33" i="11" s="1"/>
  <c r="BL59" i="13" s="1"/>
  <c r="BM17" i="12"/>
  <c r="BM24" i="12" s="1"/>
  <c r="BL66" i="13" s="1"/>
  <c r="AV17" i="12"/>
  <c r="AV24" i="12" s="1"/>
  <c r="AU66" i="13" s="1"/>
  <c r="AV19" i="11"/>
  <c r="AV26" i="11" s="1"/>
  <c r="AV33" i="11" s="1"/>
  <c r="AU59" i="13" s="1"/>
  <c r="BG28" i="10"/>
  <c r="AJ27" i="10"/>
  <c r="Z18" i="12"/>
  <c r="Z25" i="12" s="1"/>
  <c r="Y67" i="13" s="1"/>
  <c r="Z20" i="11"/>
  <c r="Z27" i="11" s="1"/>
  <c r="Z34" i="11" s="1"/>
  <c r="Y60" i="13" s="1"/>
  <c r="BY27" i="10"/>
  <c r="AQ19" i="11"/>
  <c r="AQ26" i="11" s="1"/>
  <c r="AQ33" i="11" s="1"/>
  <c r="AP59" i="13" s="1"/>
  <c r="AQ17" i="12"/>
  <c r="AQ24" i="12" s="1"/>
  <c r="AP66" i="13" s="1"/>
  <c r="AW17" i="12"/>
  <c r="AW24" i="12" s="1"/>
  <c r="AV66" i="13" s="1"/>
  <c r="AW19" i="11"/>
  <c r="AW26" i="11" s="1"/>
  <c r="AW33" i="11" s="1"/>
  <c r="AV59" i="13" s="1"/>
  <c r="AA18" i="12"/>
  <c r="AA25" i="12" s="1"/>
  <c r="Z67" i="13" s="1"/>
  <c r="AA20" i="11"/>
  <c r="AA27" i="11" s="1"/>
  <c r="AA34" i="11" s="1"/>
  <c r="Z60" i="13" s="1"/>
  <c r="BB19" i="11"/>
  <c r="BB26" i="11" s="1"/>
  <c r="BB33" i="11" s="1"/>
  <c r="BA59" i="13" s="1"/>
  <c r="BB17" i="12"/>
  <c r="BB24" i="12" s="1"/>
  <c r="BA66" i="13" s="1"/>
  <c r="I17" i="12"/>
  <c r="I24" i="12" s="1"/>
  <c r="H66" i="13" s="1"/>
  <c r="I19" i="11"/>
  <c r="I26" i="11" s="1"/>
  <c r="I33" i="11" s="1"/>
  <c r="H59" i="13" s="1"/>
  <c r="AR19" i="11"/>
  <c r="AR26" i="11" s="1"/>
  <c r="AR33" i="11" s="1"/>
  <c r="AQ59" i="13" s="1"/>
  <c r="AR17" i="12"/>
  <c r="AR24" i="12" s="1"/>
  <c r="AQ66" i="13" s="1"/>
  <c r="BH18" i="12"/>
  <c r="BH25" i="12" s="1"/>
  <c r="BG67" i="13" s="1"/>
  <c r="BH20" i="11"/>
  <c r="BH27" i="11" s="1"/>
  <c r="BH34" i="11" s="1"/>
  <c r="BG60" i="13" s="1"/>
  <c r="N27" i="10"/>
  <c r="CE28" i="10"/>
  <c r="K19" i="11"/>
  <c r="K26" i="11" s="1"/>
  <c r="K33" i="11" s="1"/>
  <c r="J59" i="13" s="1"/>
  <c r="K17" i="12"/>
  <c r="K24" i="12" s="1"/>
  <c r="J66" i="13" s="1"/>
  <c r="CA27" i="10"/>
  <c r="BB20" i="11"/>
  <c r="BB27" i="11" s="1"/>
  <c r="BB34" i="11" s="1"/>
  <c r="BA60" i="13" s="1"/>
  <c r="BB18" i="12"/>
  <c r="BB25" i="12" s="1"/>
  <c r="BA67" i="13" s="1"/>
  <c r="BP18" i="12"/>
  <c r="BP25" i="12" s="1"/>
  <c r="BO67" i="13" s="1"/>
  <c r="BP20" i="11"/>
  <c r="BP27" i="11" s="1"/>
  <c r="BP34" i="11" s="1"/>
  <c r="BO60" i="13" s="1"/>
  <c r="W27" i="10"/>
  <c r="BX28" i="10"/>
  <c r="BE80" i="8"/>
  <c r="AM20" i="11"/>
  <c r="AM27" i="11" s="1"/>
  <c r="AM34" i="11" s="1"/>
  <c r="AL60" i="13" s="1"/>
  <c r="AM18" i="12"/>
  <c r="AM25" i="12" s="1"/>
  <c r="AL67" i="13" s="1"/>
  <c r="AT17" i="12"/>
  <c r="AT24" i="12" s="1"/>
  <c r="AS66" i="13" s="1"/>
  <c r="AT19" i="11"/>
  <c r="AT26" i="11" s="1"/>
  <c r="AT33" i="11" s="1"/>
  <c r="AS59" i="13" s="1"/>
  <c r="U18" i="12"/>
  <c r="U25" i="12" s="1"/>
  <c r="T67" i="13" s="1"/>
  <c r="U20" i="11"/>
  <c r="U27" i="11" s="1"/>
  <c r="U34" i="11" s="1"/>
  <c r="T60" i="13" s="1"/>
  <c r="P17" i="12"/>
  <c r="P24" i="12" s="1"/>
  <c r="O66" i="13" s="1"/>
  <c r="P19" i="11"/>
  <c r="P26" i="11" s="1"/>
  <c r="P33" i="11" s="1"/>
  <c r="O59" i="13" s="1"/>
  <c r="AS27" i="10"/>
  <c r="AQ27" i="10"/>
  <c r="AZ18" i="12"/>
  <c r="AZ25" i="12" s="1"/>
  <c r="AY67" i="13" s="1"/>
  <c r="AZ20" i="11"/>
  <c r="AZ27" i="11" s="1"/>
  <c r="AZ34" i="11" s="1"/>
  <c r="AY60" i="13" s="1"/>
  <c r="BW28" i="10"/>
  <c r="AF17" i="12"/>
  <c r="AF24" i="12" s="1"/>
  <c r="AE66" i="13" s="1"/>
  <c r="AF19" i="11"/>
  <c r="AF26" i="11" s="1"/>
  <c r="AF33" i="11" s="1"/>
  <c r="AE59" i="13" s="1"/>
  <c r="AQ18" i="12"/>
  <c r="AQ25" i="12" s="1"/>
  <c r="AP67" i="13" s="1"/>
  <c r="AQ20" i="11"/>
  <c r="AQ27" i="11" s="1"/>
  <c r="AQ34" i="11" s="1"/>
  <c r="AP60" i="13" s="1"/>
  <c r="BD17" i="12"/>
  <c r="BD24" i="12" s="1"/>
  <c r="BC66" i="13" s="1"/>
  <c r="BD19" i="11"/>
  <c r="BD26" i="11" s="1"/>
  <c r="BD33" i="11" s="1"/>
  <c r="BC59" i="13" s="1"/>
  <c r="BT28" i="10"/>
  <c r="AG17" i="12"/>
  <c r="AG24" i="12" s="1"/>
  <c r="AF66" i="13" s="1"/>
  <c r="AG19" i="11"/>
  <c r="AG26" i="11" s="1"/>
  <c r="AG33" i="11" s="1"/>
  <c r="AF59" i="13" s="1"/>
  <c r="AY19" i="11"/>
  <c r="AY26" i="11" s="1"/>
  <c r="AY33" i="11" s="1"/>
  <c r="AX59" i="13" s="1"/>
  <c r="AY17" i="12"/>
  <c r="AY24" i="12" s="1"/>
  <c r="AX66" i="13" s="1"/>
  <c r="AX34" i="10"/>
  <c r="AX39" i="10" s="1"/>
  <c r="AX46" i="10" s="1"/>
  <c r="AX67" i="10" s="1"/>
  <c r="AX74" i="10" s="1"/>
  <c r="AX202" i="10" s="1"/>
  <c r="BZ27" i="10"/>
  <c r="AZ19" i="11"/>
  <c r="AZ26" i="11" s="1"/>
  <c r="AZ33" i="11" s="1"/>
  <c r="AY59" i="13" s="1"/>
  <c r="AZ17" i="12"/>
  <c r="AZ24" i="12" s="1"/>
  <c r="AY66" i="13" s="1"/>
  <c r="AA27" i="10"/>
  <c r="AO20" i="11"/>
  <c r="AO27" i="11" s="1"/>
  <c r="AO34" i="11" s="1"/>
  <c r="AN60" i="13" s="1"/>
  <c r="AO18" i="12"/>
  <c r="AO25" i="12" s="1"/>
  <c r="AN67" i="13" s="1"/>
  <c r="BC28" i="10"/>
  <c r="BQ20" i="11"/>
  <c r="BQ27" i="11" s="1"/>
  <c r="BQ34" i="11" s="1"/>
  <c r="BP60" i="13" s="1"/>
  <c r="BQ18" i="12"/>
  <c r="BQ25" i="12" s="1"/>
  <c r="BP67" i="13" s="1"/>
  <c r="P28" i="10"/>
  <c r="AE28" i="10"/>
  <c r="AK27" i="10"/>
  <c r="AE18" i="12"/>
  <c r="AE25" i="12" s="1"/>
  <c r="AD67" i="13" s="1"/>
  <c r="AE20" i="11"/>
  <c r="AE27" i="11" s="1"/>
  <c r="AE34" i="11" s="1"/>
  <c r="AD60" i="13" s="1"/>
  <c r="AU34" i="10"/>
  <c r="K33" i="10"/>
  <c r="K38" i="10" s="1"/>
  <c r="K45" i="10" s="1"/>
  <c r="K66" i="10" s="1"/>
  <c r="K73" i="10" s="1"/>
  <c r="K201" i="10" s="1"/>
  <c r="K80" i="8"/>
  <c r="K85" i="8" s="1"/>
  <c r="K92" i="8" s="1"/>
  <c r="K99" i="8" s="1"/>
  <c r="K127" i="8" s="1"/>
  <c r="K134" i="8" s="1"/>
  <c r="I38" i="13" s="1"/>
  <c r="BR80" i="8"/>
  <c r="BN28" i="10"/>
  <c r="AB19" i="11"/>
  <c r="AB26" i="11" s="1"/>
  <c r="AB33" i="11" s="1"/>
  <c r="AA59" i="13" s="1"/>
  <c r="AB17" i="12"/>
  <c r="AB24" i="12" s="1"/>
  <c r="AA66" i="13" s="1"/>
  <c r="CB28" i="10"/>
  <c r="BE20" i="11"/>
  <c r="BE27" i="11" s="1"/>
  <c r="BE34" i="11" s="1"/>
  <c r="BD60" i="13" s="1"/>
  <c r="BE18" i="12"/>
  <c r="BE25" i="12" s="1"/>
  <c r="BD67" i="13" s="1"/>
  <c r="AN19" i="11"/>
  <c r="AN26" i="11" s="1"/>
  <c r="AN33" i="11" s="1"/>
  <c r="AM59" i="13" s="1"/>
  <c r="AN17" i="12"/>
  <c r="AN24" i="12" s="1"/>
  <c r="AM66" i="13" s="1"/>
  <c r="AC27" i="10"/>
  <c r="AO19" i="11"/>
  <c r="AO26" i="11" s="1"/>
  <c r="AO33" i="11" s="1"/>
  <c r="AN59" i="13" s="1"/>
  <c r="AO17" i="12"/>
  <c r="AO24" i="12" s="1"/>
  <c r="AN66" i="13" s="1"/>
  <c r="AL19" i="11"/>
  <c r="AL26" i="11" s="1"/>
  <c r="AL33" i="11" s="1"/>
  <c r="AK59" i="13" s="1"/>
  <c r="AL17" i="12"/>
  <c r="AL24" i="12" s="1"/>
  <c r="AK66" i="13" s="1"/>
  <c r="BQ28" i="10"/>
  <c r="BA18" i="12"/>
  <c r="BA25" i="12" s="1"/>
  <c r="AZ67" i="13" s="1"/>
  <c r="BA20" i="11"/>
  <c r="BA27" i="11" s="1"/>
  <c r="BA34" i="11" s="1"/>
  <c r="AZ60" i="13" s="1"/>
  <c r="BW34" i="10"/>
  <c r="BW81" i="8"/>
  <c r="AN27" i="10"/>
  <c r="BT19" i="11"/>
  <c r="BT26" i="11" s="1"/>
  <c r="BT33" i="11" s="1"/>
  <c r="BS59" i="13" s="1"/>
  <c r="BT17" i="12"/>
  <c r="BT24" i="12" s="1"/>
  <c r="BS66" i="13" s="1"/>
  <c r="BQ27" i="10"/>
  <c r="Q27" i="10"/>
  <c r="W28" i="10"/>
  <c r="BK18" i="12"/>
  <c r="BK25" i="12" s="1"/>
  <c r="BJ67" i="13" s="1"/>
  <c r="BK20" i="11"/>
  <c r="BK27" i="11" s="1"/>
  <c r="BK34" i="11" s="1"/>
  <c r="BJ60" i="13" s="1"/>
  <c r="BD18" i="12"/>
  <c r="BD25" i="12" s="1"/>
  <c r="BC67" i="13" s="1"/>
  <c r="BD20" i="11"/>
  <c r="BD27" i="11" s="1"/>
  <c r="BD34" i="11" s="1"/>
  <c r="BC60" i="13" s="1"/>
  <c r="BI19" i="11"/>
  <c r="BI26" i="11" s="1"/>
  <c r="BI33" i="11" s="1"/>
  <c r="BH59" i="13" s="1"/>
  <c r="BI17" i="12"/>
  <c r="BI24" i="12" s="1"/>
  <c r="BH66" i="13" s="1"/>
  <c r="BV179" i="8"/>
  <c r="BT46" i="13"/>
  <c r="AM19" i="11"/>
  <c r="AM26" i="11" s="1"/>
  <c r="AM33" i="11" s="1"/>
  <c r="AL59" i="13" s="1"/>
  <c r="AM17" i="12"/>
  <c r="AM24" i="12" s="1"/>
  <c r="AL66" i="13" s="1"/>
  <c r="S19" i="11"/>
  <c r="S26" i="11" s="1"/>
  <c r="S33" i="11" s="1"/>
  <c r="R59" i="13" s="1"/>
  <c r="S17" i="12"/>
  <c r="S24" i="12" s="1"/>
  <c r="R66" i="13" s="1"/>
  <c r="X27" i="10"/>
  <c r="CA28" i="10"/>
  <c r="AC19" i="11"/>
  <c r="AC26" i="11" s="1"/>
  <c r="AC33" i="11" s="1"/>
  <c r="AB59" i="13" s="1"/>
  <c r="AC17" i="12"/>
  <c r="AC24" i="12" s="1"/>
  <c r="AB66" i="13" s="1"/>
  <c r="AH27" i="10"/>
  <c r="CF81" i="8"/>
  <c r="BT27" i="10"/>
  <c r="AM28" i="10"/>
  <c r="M34" i="10"/>
  <c r="M39" i="10" s="1"/>
  <c r="M46" i="10" s="1"/>
  <c r="M67" i="10" s="1"/>
  <c r="M74" i="10" s="1"/>
  <c r="M202" i="10" s="1"/>
  <c r="AA34" i="10"/>
  <c r="AA28" i="10"/>
  <c r="O27" i="10"/>
  <c r="BR34" i="10"/>
  <c r="K18" i="12"/>
  <c r="K25" i="12" s="1"/>
  <c r="J67" i="13" s="1"/>
  <c r="K20" i="11"/>
  <c r="K27" i="11" s="1"/>
  <c r="K34" i="11" s="1"/>
  <c r="J60" i="13" s="1"/>
  <c r="O28" i="10"/>
  <c r="BR28" i="10"/>
  <c r="CE27" i="10"/>
  <c r="BJ19" i="11"/>
  <c r="BJ26" i="11" s="1"/>
  <c r="BJ33" i="11" s="1"/>
  <c r="BI59" i="13" s="1"/>
  <c r="BJ17" i="12"/>
  <c r="BJ24" i="12" s="1"/>
  <c r="BI66" i="13" s="1"/>
  <c r="AR28" i="10"/>
  <c r="BI20" i="11"/>
  <c r="BI27" i="11" s="1"/>
  <c r="BI34" i="11" s="1"/>
  <c r="BH60" i="13" s="1"/>
  <c r="BI18" i="12"/>
  <c r="BI25" i="12" s="1"/>
  <c r="BH67" i="13" s="1"/>
  <c r="BL27" i="10"/>
  <c r="Z19" i="11"/>
  <c r="Z26" i="11" s="1"/>
  <c r="Z33" i="11" s="1"/>
  <c r="Y59" i="13" s="1"/>
  <c r="Z17" i="12"/>
  <c r="Z24" i="12" s="1"/>
  <c r="Y66" i="13" s="1"/>
  <c r="BI27" i="10"/>
  <c r="BM18" i="12"/>
  <c r="BM25" i="12" s="1"/>
  <c r="BL67" i="13" s="1"/>
  <c r="BM20" i="11"/>
  <c r="BM27" i="11" s="1"/>
  <c r="BM34" i="11" s="1"/>
  <c r="BL60" i="13" s="1"/>
  <c r="BS18" i="12"/>
  <c r="BS25" i="12" s="1"/>
  <c r="BR67" i="13" s="1"/>
  <c r="BS20" i="11"/>
  <c r="BS27" i="11" s="1"/>
  <c r="BS34" i="11" s="1"/>
  <c r="BR60" i="13" s="1"/>
  <c r="AC20" i="11"/>
  <c r="AC27" i="11" s="1"/>
  <c r="AC34" i="11" s="1"/>
  <c r="AB60" i="13" s="1"/>
  <c r="AC18" i="12"/>
  <c r="AC25" i="12" s="1"/>
  <c r="AB67" i="13" s="1"/>
  <c r="AO28" i="10"/>
  <c r="AJ20" i="11"/>
  <c r="AJ27" i="11" s="1"/>
  <c r="AJ34" i="11" s="1"/>
  <c r="AI60" i="13" s="1"/>
  <c r="AJ18" i="12"/>
  <c r="AJ25" i="12" s="1"/>
  <c r="AI67" i="13" s="1"/>
  <c r="BV203" i="10"/>
  <c r="BP28" i="10"/>
  <c r="AS28" i="10"/>
  <c r="BL19" i="11"/>
  <c r="BL26" i="11" s="1"/>
  <c r="BL33" i="11" s="1"/>
  <c r="BK59" i="13" s="1"/>
  <c r="BL17" i="12"/>
  <c r="BL24" i="12" s="1"/>
  <c r="BK66" i="13" s="1"/>
  <c r="BO28" i="10"/>
  <c r="Y19" i="11"/>
  <c r="Y26" i="11" s="1"/>
  <c r="Y33" i="11" s="1"/>
  <c r="X59" i="13" s="1"/>
  <c r="Y17" i="12"/>
  <c r="Y24" i="12" s="1"/>
  <c r="X66" i="13" s="1"/>
  <c r="BF27" i="10"/>
  <c r="CF27" i="10"/>
  <c r="T20" i="11"/>
  <c r="T27" i="11" s="1"/>
  <c r="T34" i="11" s="1"/>
  <c r="S60" i="13" s="1"/>
  <c r="T18" i="12"/>
  <c r="T25" i="12" s="1"/>
  <c r="S67" i="13" s="1"/>
  <c r="CD27" i="10"/>
  <c r="O80" i="8"/>
  <c r="BA17" i="12"/>
  <c r="BA24" i="12" s="1"/>
  <c r="AZ66" i="13" s="1"/>
  <c r="BA19" i="11"/>
  <c r="BA26" i="11" s="1"/>
  <c r="BA33" i="11" s="1"/>
  <c r="AZ59" i="13" s="1"/>
  <c r="O20" i="11"/>
  <c r="O27" i="11" s="1"/>
  <c r="O34" i="11" s="1"/>
  <c r="N60" i="13" s="1"/>
  <c r="O18" i="12"/>
  <c r="O25" i="12" s="1"/>
  <c r="N67" i="13" s="1"/>
  <c r="AG18" i="12"/>
  <c r="AG25" i="12" s="1"/>
  <c r="AF67" i="13" s="1"/>
  <c r="AG20" i="11"/>
  <c r="AG27" i="11" s="1"/>
  <c r="AG34" i="11" s="1"/>
  <c r="AF60" i="13" s="1"/>
  <c r="AC34" i="10"/>
  <c r="AC39" i="10" s="1"/>
  <c r="AC46" i="10" s="1"/>
  <c r="AC67" i="10" s="1"/>
  <c r="AC74" i="10" s="1"/>
  <c r="AC202" i="10" s="1"/>
  <c r="L27" i="10"/>
  <c r="AQ28" i="10"/>
  <c r="AD20" i="11"/>
  <c r="AD27" i="11" s="1"/>
  <c r="AD34" i="11" s="1"/>
  <c r="AC60" i="13" s="1"/>
  <c r="AD18" i="12"/>
  <c r="AD25" i="12" s="1"/>
  <c r="AC67" i="13" s="1"/>
  <c r="Y28" i="10"/>
  <c r="M80" i="8"/>
  <c r="X19" i="11"/>
  <c r="X26" i="11" s="1"/>
  <c r="X33" i="11" s="1"/>
  <c r="W59" i="13" s="1"/>
  <c r="X17" i="12"/>
  <c r="X24" i="12" s="1"/>
  <c r="W66" i="13" s="1"/>
  <c r="BE27" i="10"/>
  <c r="BT47" i="13"/>
  <c r="BV180" i="8"/>
  <c r="BM28" i="10"/>
  <c r="BD28" i="10"/>
  <c r="BA27" i="10"/>
  <c r="W17" i="12"/>
  <c r="W24" i="12" s="1"/>
  <c r="V66" i="13" s="1"/>
  <c r="W19" i="11"/>
  <c r="W26" i="11" s="1"/>
  <c r="W33" i="11" s="1"/>
  <c r="V59" i="13" s="1"/>
  <c r="BV28" i="10"/>
  <c r="AF18" i="12"/>
  <c r="AF25" i="12" s="1"/>
  <c r="AE67" i="13" s="1"/>
  <c r="AF20" i="11"/>
  <c r="AF27" i="11" s="1"/>
  <c r="AF34" i="11" s="1"/>
  <c r="AE60" i="13" s="1"/>
  <c r="BW83" i="10"/>
  <c r="BW90" i="10" s="1"/>
  <c r="BW97" i="10" s="1"/>
  <c r="BW164" i="8"/>
  <c r="BW171" i="8" s="1"/>
  <c r="AY80" i="8"/>
  <c r="AI27" i="10"/>
  <c r="AN33" i="10"/>
  <c r="AN80" i="8"/>
  <c r="T27" i="10"/>
  <c r="AZ28" i="10"/>
  <c r="R28" i="10"/>
  <c r="BR20" i="11"/>
  <c r="BR27" i="11" s="1"/>
  <c r="BR34" i="11" s="1"/>
  <c r="BQ60" i="13" s="1"/>
  <c r="BR18" i="12"/>
  <c r="BR25" i="12" s="1"/>
  <c r="BQ67" i="13" s="1"/>
  <c r="BA28" i="10"/>
  <c r="U33" i="10"/>
  <c r="U38" i="10" s="1"/>
  <c r="U45" i="10" s="1"/>
  <c r="U66" i="10" s="1"/>
  <c r="U73" i="10" s="1"/>
  <c r="U201" i="10" s="1"/>
  <c r="AW28" i="10"/>
  <c r="Q28" i="10"/>
  <c r="Q17" i="12"/>
  <c r="Q24" i="12" s="1"/>
  <c r="P66" i="13" s="1"/>
  <c r="Q19" i="11"/>
  <c r="Q26" i="11" s="1"/>
  <c r="Q33" i="11" s="1"/>
  <c r="P59" i="13" s="1"/>
  <c r="BP19" i="11"/>
  <c r="BP26" i="11" s="1"/>
  <c r="BP33" i="11" s="1"/>
  <c r="BO59" i="13" s="1"/>
  <c r="BP17" i="12"/>
  <c r="BP24" i="12" s="1"/>
  <c r="BO66" i="13" s="1"/>
  <c r="AE17" i="12"/>
  <c r="AE24" i="12" s="1"/>
  <c r="AD66" i="13" s="1"/>
  <c r="AE19" i="11"/>
  <c r="AE26" i="11" s="1"/>
  <c r="AE33" i="11" s="1"/>
  <c r="AD59" i="13" s="1"/>
  <c r="P18" i="12"/>
  <c r="P25" i="12" s="1"/>
  <c r="O67" i="13" s="1"/>
  <c r="P20" i="11"/>
  <c r="P27" i="11" s="1"/>
  <c r="P34" i="11" s="1"/>
  <c r="O60" i="13" s="1"/>
  <c r="AR27" i="10"/>
  <c r="V17" i="12"/>
  <c r="V24" i="12" s="1"/>
  <c r="U66" i="13" s="1"/>
  <c r="V19" i="11"/>
  <c r="V26" i="11" s="1"/>
  <c r="V33" i="11" s="1"/>
  <c r="U59" i="13" s="1"/>
  <c r="M17" i="12"/>
  <c r="M24" i="12" s="1"/>
  <c r="L66" i="13" s="1"/>
  <c r="M19" i="11"/>
  <c r="M26" i="11" s="1"/>
  <c r="M33" i="11" s="1"/>
  <c r="L59" i="13" s="1"/>
  <c r="AF27" i="10"/>
  <c r="AU19" i="11"/>
  <c r="AU26" i="11" s="1"/>
  <c r="AU33" i="11" s="1"/>
  <c r="AT59" i="13" s="1"/>
  <c r="AU17" i="12"/>
  <c r="AU24" i="12" s="1"/>
  <c r="AT66" i="13" s="1"/>
  <c r="AN28" i="10"/>
  <c r="AH17" i="12"/>
  <c r="AH24" i="12" s="1"/>
  <c r="AG66" i="13" s="1"/>
  <c r="AH19" i="11"/>
  <c r="AH26" i="11" s="1"/>
  <c r="AH33" i="11" s="1"/>
  <c r="AG59" i="13" s="1"/>
  <c r="BV204" i="10"/>
  <c r="AT27" i="10"/>
  <c r="AN18" i="12"/>
  <c r="AN25" i="12" s="1"/>
  <c r="AM67" i="13" s="1"/>
  <c r="AN20" i="11"/>
  <c r="AN27" i="11" s="1"/>
  <c r="AN34" i="11" s="1"/>
  <c r="AM60" i="13" s="1"/>
  <c r="AT18" i="12"/>
  <c r="AT25" i="12" s="1"/>
  <c r="AS67" i="13" s="1"/>
  <c r="AT20" i="11"/>
  <c r="AT27" i="11" s="1"/>
  <c r="AT34" i="11" s="1"/>
  <c r="AS60" i="13" s="1"/>
  <c r="X18" i="12"/>
  <c r="X25" i="12" s="1"/>
  <c r="W67" i="13" s="1"/>
  <c r="X20" i="11"/>
  <c r="X27" i="11" s="1"/>
  <c r="X34" i="11" s="1"/>
  <c r="W60" i="13" s="1"/>
  <c r="AY27" i="10"/>
  <c r="AE33" i="10"/>
  <c r="AE38" i="10" s="1"/>
  <c r="AE45" i="10" s="1"/>
  <c r="AE66" i="10" s="1"/>
  <c r="AE73" i="10" s="1"/>
  <c r="AE201" i="10" s="1"/>
  <c r="X28" i="10"/>
  <c r="V28" i="10"/>
  <c r="BN27" i="10"/>
  <c r="S20" i="11"/>
  <c r="S27" i="11" s="1"/>
  <c r="S34" i="11" s="1"/>
  <c r="R60" i="13" s="1"/>
  <c r="S18" i="12"/>
  <c r="S25" i="12" s="1"/>
  <c r="R67" i="13" s="1"/>
  <c r="BV177" i="8"/>
  <c r="BT44" i="13"/>
  <c r="AE81" i="8"/>
  <c r="AE86" i="8" s="1"/>
  <c r="AE93" i="8" s="1"/>
  <c r="AE100" i="8" s="1"/>
  <c r="AE128" i="8" s="1"/>
  <c r="AE135" i="8" s="1"/>
  <c r="AC39" i="13" s="1"/>
  <c r="AE34" i="10"/>
  <c r="BR17" i="12"/>
  <c r="BR24" i="12" s="1"/>
  <c r="BQ66" i="13" s="1"/>
  <c r="BR19" i="11"/>
  <c r="BR26" i="11" s="1"/>
  <c r="BR33" i="11" s="1"/>
  <c r="BQ59" i="13" s="1"/>
  <c r="O17" i="12"/>
  <c r="O24" i="12" s="1"/>
  <c r="N66" i="13" s="1"/>
  <c r="O19" i="11"/>
  <c r="O26" i="11" s="1"/>
  <c r="O33" i="11" s="1"/>
  <c r="N59" i="13" s="1"/>
  <c r="AR81" i="8"/>
  <c r="AP28" i="10"/>
  <c r="BU28" i="10"/>
  <c r="BN18" i="12"/>
  <c r="BN25" i="12" s="1"/>
  <c r="BM67" i="13" s="1"/>
  <c r="BN20" i="11"/>
  <c r="BN27" i="11" s="1"/>
  <c r="BN34" i="11" s="1"/>
  <c r="BM60" i="13" s="1"/>
  <c r="V27" i="10"/>
  <c r="AI28" i="10"/>
  <c r="CB27" i="10"/>
  <c r="R80" i="8"/>
  <c r="R85" i="8" s="1"/>
  <c r="R92" i="8" s="1"/>
  <c r="R99" i="8" s="1"/>
  <c r="R127" i="8" s="1"/>
  <c r="R134" i="8" s="1"/>
  <c r="P38" i="13" s="1"/>
  <c r="N18" i="12"/>
  <c r="N25" i="12" s="1"/>
  <c r="M67" i="13" s="1"/>
  <c r="N20" i="11"/>
  <c r="N27" i="11" s="1"/>
  <c r="N34" i="11" s="1"/>
  <c r="M60" i="13" s="1"/>
  <c r="BJ20" i="11"/>
  <c r="BJ27" i="11" s="1"/>
  <c r="BJ34" i="11" s="1"/>
  <c r="BI60" i="13" s="1"/>
  <c r="BJ18" i="12"/>
  <c r="BJ25" i="12" s="1"/>
  <c r="BI67" i="13" s="1"/>
  <c r="R19" i="11"/>
  <c r="R26" i="11" s="1"/>
  <c r="R33" i="11" s="1"/>
  <c r="Q59" i="13" s="1"/>
  <c r="R17" i="12"/>
  <c r="R24" i="12" s="1"/>
  <c r="Q66" i="13" s="1"/>
  <c r="U34" i="10"/>
  <c r="U39" i="10" s="1"/>
  <c r="U46" i="10" s="1"/>
  <c r="U67" i="10" s="1"/>
  <c r="U74" i="10" s="1"/>
  <c r="U202" i="10" s="1"/>
  <c r="AI18" i="12"/>
  <c r="AI25" i="12" s="1"/>
  <c r="AH67" i="13" s="1"/>
  <c r="AI20" i="11"/>
  <c r="AI27" i="11" s="1"/>
  <c r="AI34" i="11" s="1"/>
  <c r="AH60" i="13" s="1"/>
  <c r="BH28" i="10"/>
  <c r="BG17" i="12"/>
  <c r="BG24" i="12" s="1"/>
  <c r="BF66" i="13" s="1"/>
  <c r="BG19" i="11"/>
  <c r="BG26" i="11" s="1"/>
  <c r="BG33" i="11" s="1"/>
  <c r="BF59" i="13" s="1"/>
  <c r="BX34" i="10"/>
  <c r="BX80" i="8"/>
  <c r="AX17" i="12"/>
  <c r="AX24" i="12" s="1"/>
  <c r="AW66" i="13" s="1"/>
  <c r="AX19" i="11"/>
  <c r="AX26" i="11" s="1"/>
  <c r="AX33" i="11" s="1"/>
  <c r="AW59" i="13" s="1"/>
  <c r="BL20" i="11"/>
  <c r="BL27" i="11" s="1"/>
  <c r="BL34" i="11" s="1"/>
  <c r="BK60" i="13" s="1"/>
  <c r="BL18" i="12"/>
  <c r="BL25" i="12" s="1"/>
  <c r="BK67" i="13" s="1"/>
  <c r="AW33" i="10"/>
  <c r="BE19" i="11"/>
  <c r="BE26" i="11" s="1"/>
  <c r="BE33" i="11" s="1"/>
  <c r="BD59" i="13" s="1"/>
  <c r="BE17" i="12"/>
  <c r="BE24" i="12" s="1"/>
  <c r="BD66" i="13" s="1"/>
  <c r="BQ19" i="11"/>
  <c r="BQ26" i="11" s="1"/>
  <c r="BQ33" i="11" s="1"/>
  <c r="BP59" i="13" s="1"/>
  <c r="BQ17" i="12"/>
  <c r="BQ24" i="12" s="1"/>
  <c r="BP66" i="13" s="1"/>
  <c r="AX18" i="12"/>
  <c r="AX25" i="12" s="1"/>
  <c r="AW67" i="13" s="1"/>
  <c r="AX20" i="11"/>
  <c r="AX27" i="11" s="1"/>
  <c r="AX34" i="11" s="1"/>
  <c r="AW60" i="13" s="1"/>
  <c r="BW82" i="10"/>
  <c r="BW89" i="10" s="1"/>
  <c r="BW96" i="10" s="1"/>
  <c r="BW163" i="8"/>
  <c r="BW170" i="8" s="1"/>
  <c r="AF28" i="10"/>
  <c r="BO17" i="12"/>
  <c r="BO24" i="12" s="1"/>
  <c r="BN66" i="13" s="1"/>
  <c r="BO19" i="11"/>
  <c r="BO26" i="11" s="1"/>
  <c r="BO33" i="11" s="1"/>
  <c r="BN59" i="13" s="1"/>
  <c r="AH28" i="10"/>
  <c r="AW20" i="11"/>
  <c r="AW27" i="11" s="1"/>
  <c r="AW34" i="11" s="1"/>
  <c r="AV60" i="13" s="1"/>
  <c r="AW18" i="12"/>
  <c r="AW25" i="12" s="1"/>
  <c r="AV67" i="13" s="1"/>
  <c r="AB34" i="10"/>
  <c r="AB39" i="10" s="1"/>
  <c r="AB46" i="10" s="1"/>
  <c r="AB67" i="10" s="1"/>
  <c r="AB74" i="10" s="1"/>
  <c r="AB202" i="10" s="1"/>
  <c r="BC19" i="11"/>
  <c r="BC26" i="11" s="1"/>
  <c r="BC33" i="11" s="1"/>
  <c r="BB59" i="13" s="1"/>
  <c r="BC17" i="12"/>
  <c r="BC24" i="12" s="1"/>
  <c r="BB66" i="13" s="1"/>
  <c r="M33" i="10"/>
  <c r="BF19" i="11"/>
  <c r="BF26" i="11" s="1"/>
  <c r="BF33" i="11" s="1"/>
  <c r="BE59" i="13" s="1"/>
  <c r="BF17" i="12"/>
  <c r="BF24" i="12" s="1"/>
  <c r="BE66" i="13" s="1"/>
  <c r="BK17" i="12"/>
  <c r="BK24" i="12" s="1"/>
  <c r="BJ66" i="13" s="1"/>
  <c r="BK19" i="11"/>
  <c r="BK26" i="11" s="1"/>
  <c r="BK33" i="11" s="1"/>
  <c r="BJ59" i="13" s="1"/>
  <c r="AD17" i="12"/>
  <c r="AD24" i="12" s="1"/>
  <c r="AC66" i="13" s="1"/>
  <c r="AD19" i="11"/>
  <c r="AD26" i="11" s="1"/>
  <c r="AD33" i="11" s="1"/>
  <c r="AC59" i="13" s="1"/>
  <c r="T17" i="12"/>
  <c r="T24" i="12" s="1"/>
  <c r="S66" i="13" s="1"/>
  <c r="T19" i="11"/>
  <c r="T26" i="11" s="1"/>
  <c r="T33" i="11" s="1"/>
  <c r="S59" i="13" s="1"/>
  <c r="AL27" i="10"/>
  <c r="Y18" i="12"/>
  <c r="Y25" i="12" s="1"/>
  <c r="X67" i="13" s="1"/>
  <c r="Y20" i="11"/>
  <c r="Y27" i="11" s="1"/>
  <c r="Y34" i="11" s="1"/>
  <c r="X60" i="13" s="1"/>
  <c r="BS28" i="10"/>
  <c r="AZ81" i="8"/>
  <c r="AK28" i="10"/>
  <c r="AL20" i="11"/>
  <c r="AL27" i="11" s="1"/>
  <c r="AL34" i="11" s="1"/>
  <c r="AK60" i="13" s="1"/>
  <c r="AL18" i="12"/>
  <c r="AL25" i="12" s="1"/>
  <c r="AK67" i="13" s="1"/>
  <c r="AS17" i="12"/>
  <c r="AS24" i="12" s="1"/>
  <c r="AR66" i="13" s="1"/>
  <c r="AS19" i="11"/>
  <c r="AS26" i="11" s="1"/>
  <c r="AS33" i="11" s="1"/>
  <c r="AR59" i="13" s="1"/>
  <c r="AL34" i="10"/>
  <c r="BW166" i="8"/>
  <c r="BW173" i="8" s="1"/>
  <c r="BW85" i="10"/>
  <c r="BW92" i="10" s="1"/>
  <c r="BW99" i="10" s="1"/>
  <c r="BW204" i="10" s="1"/>
  <c r="BV178" i="8"/>
  <c r="BT45" i="13"/>
  <c r="AG28" i="10"/>
  <c r="AA17" i="12"/>
  <c r="AA24" i="12" s="1"/>
  <c r="Z66" i="13" s="1"/>
  <c r="AA19" i="11"/>
  <c r="AA26" i="11" s="1"/>
  <c r="AA33" i="11" s="1"/>
  <c r="Z59" i="13" s="1"/>
  <c r="AP17" i="12"/>
  <c r="AP24" i="12" s="1"/>
  <c r="AO66" i="13" s="1"/>
  <c r="AP19" i="11"/>
  <c r="AP26" i="11" s="1"/>
  <c r="AP33" i="11" s="1"/>
  <c r="AO59" i="13" s="1"/>
  <c r="L28" i="10"/>
  <c r="AI34" i="10"/>
  <c r="AI39" i="10" s="1"/>
  <c r="AI46" i="10" s="1"/>
  <c r="AI67" i="10" s="1"/>
  <c r="AI74" i="10" s="1"/>
  <c r="AI202" i="10" s="1"/>
  <c r="AI81" i="8"/>
  <c r="BD80" i="8"/>
  <c r="BD27" i="10"/>
  <c r="AF81" i="8"/>
  <c r="AF34" i="10"/>
  <c r="BW84" i="10"/>
  <c r="BW91" i="10" s="1"/>
  <c r="BW98" i="10" s="1"/>
  <c r="BW203" i="10" s="1"/>
  <c r="BW165" i="8"/>
  <c r="BW172" i="8" s="1"/>
  <c r="AI19" i="11"/>
  <c r="AI26" i="11" s="1"/>
  <c r="AI33" i="11" s="1"/>
  <c r="AH59" i="13" s="1"/>
  <c r="AI17" i="12"/>
  <c r="AI24" i="12" s="1"/>
  <c r="AH66" i="13" s="1"/>
  <c r="Y33" i="10"/>
  <c r="Y80" i="8"/>
  <c r="Y85" i="8" s="1"/>
  <c r="Y92" i="8" s="1"/>
  <c r="Y99" i="8" s="1"/>
  <c r="Y127" i="8" s="1"/>
  <c r="Y134" i="8" s="1"/>
  <c r="W38" i="13" s="1"/>
  <c r="R18" i="12"/>
  <c r="R25" i="12" s="1"/>
  <c r="Q67" i="13" s="1"/>
  <c r="R20" i="11"/>
  <c r="R27" i="11" s="1"/>
  <c r="R34" i="11" s="1"/>
  <c r="Q60" i="13" s="1"/>
  <c r="BZ28" i="10"/>
  <c r="BC27" i="10"/>
  <c r="CC80" i="8"/>
  <c r="CC85" i="8" s="1"/>
  <c r="CC92" i="8" s="1"/>
  <c r="CC99" i="8" s="1"/>
  <c r="CC127" i="8" s="1"/>
  <c r="CC134" i="8" s="1"/>
  <c r="CA38" i="13" s="1"/>
  <c r="BI28" i="10"/>
  <c r="BH17" i="12"/>
  <c r="BH24" i="12" s="1"/>
  <c r="BG66" i="13" s="1"/>
  <c r="BH19" i="11"/>
  <c r="BH26" i="11" s="1"/>
  <c r="BH33" i="11" s="1"/>
  <c r="BG59" i="13" s="1"/>
  <c r="BT18" i="12"/>
  <c r="BT25" i="12" s="1"/>
  <c r="BS67" i="13" s="1"/>
  <c r="BT20" i="11"/>
  <c r="BT27" i="11" s="1"/>
  <c r="BT34" i="11" s="1"/>
  <c r="BS60" i="13" s="1"/>
  <c r="AK19" i="11"/>
  <c r="AK26" i="11" s="1"/>
  <c r="AK33" i="11" s="1"/>
  <c r="AJ59" i="13" s="1"/>
  <c r="AK17" i="12"/>
  <c r="AK24" i="12" s="1"/>
  <c r="AJ66" i="13" s="1"/>
  <c r="X81" i="8"/>
  <c r="AU18" i="12"/>
  <c r="AU25" i="12" s="1"/>
  <c r="AT67" i="13" s="1"/>
  <c r="AU20" i="11"/>
  <c r="AU27" i="11" s="1"/>
  <c r="AU34" i="11" s="1"/>
  <c r="AT60" i="13" s="1"/>
  <c r="U19" i="11"/>
  <c r="U26" i="11" s="1"/>
  <c r="U33" i="11" s="1"/>
  <c r="T59" i="13" s="1"/>
  <c r="U17" i="12"/>
  <c r="U24" i="12" s="1"/>
  <c r="T66" i="13" s="1"/>
  <c r="Q20" i="11"/>
  <c r="Q27" i="11" s="1"/>
  <c r="Q34" i="11" s="1"/>
  <c r="P60" i="13" s="1"/>
  <c r="Q18" i="12"/>
  <c r="Q25" i="12" s="1"/>
  <c r="P67" i="13" s="1"/>
  <c r="AO27" i="10"/>
  <c r="W20" i="11"/>
  <c r="W27" i="11" s="1"/>
  <c r="W34" i="11" s="1"/>
  <c r="V60" i="13" s="1"/>
  <c r="W18" i="12"/>
  <c r="W25" i="12" s="1"/>
  <c r="V67" i="13" s="1"/>
  <c r="AJ17" i="12"/>
  <c r="AJ24" i="12" s="1"/>
  <c r="AI66" i="13" s="1"/>
  <c r="AJ19" i="11"/>
  <c r="AJ26" i="11" s="1"/>
  <c r="AJ33" i="11" s="1"/>
  <c r="AI59" i="13" s="1"/>
  <c r="BJ28" i="10"/>
  <c r="AF80" i="8"/>
  <c r="Z80" i="8"/>
  <c r="Z85" i="8" s="1"/>
  <c r="Z92" i="8" s="1"/>
  <c r="Z99" i="8" s="1"/>
  <c r="Z127" i="8" s="1"/>
  <c r="Z134" i="8" s="1"/>
  <c r="X38" i="13" s="1"/>
  <c r="BN17" i="12"/>
  <c r="BN24" i="12" s="1"/>
  <c r="BM66" i="13" s="1"/>
  <c r="BN19" i="11"/>
  <c r="BN26" i="11" s="1"/>
  <c r="BN33" i="11" s="1"/>
  <c r="BM59" i="13" s="1"/>
  <c r="BZ33" i="10"/>
  <c r="BZ38" i="10" s="1"/>
  <c r="BZ45" i="10" s="1"/>
  <c r="BZ66" i="10" s="1"/>
  <c r="BZ73" i="10" s="1"/>
  <c r="BR27" i="10"/>
  <c r="BP33" i="10"/>
  <c r="M18" i="12"/>
  <c r="M25" i="12" s="1"/>
  <c r="L67" i="13" s="1"/>
  <c r="M20" i="11"/>
  <c r="M27" i="11" s="1"/>
  <c r="M34" i="11" s="1"/>
  <c r="L60" i="13" s="1"/>
  <c r="BK28" i="10"/>
  <c r="AU39" i="10" l="1"/>
  <c r="AU46" i="10" s="1"/>
  <c r="AU67" i="10" s="1"/>
  <c r="AU74" i="10" s="1"/>
  <c r="AU202" i="10" s="1"/>
  <c r="Y38" i="10"/>
  <c r="Y45" i="10" s="1"/>
  <c r="Y66" i="10" s="1"/>
  <c r="Y73" i="10" s="1"/>
  <c r="Y201" i="10" s="1"/>
  <c r="BX39" i="10"/>
  <c r="BX46" i="10" s="1"/>
  <c r="BX67" i="10" s="1"/>
  <c r="BX74" i="10" s="1"/>
  <c r="BP38" i="10"/>
  <c r="BP45" i="10" s="1"/>
  <c r="BP66" i="10" s="1"/>
  <c r="BP73" i="10" s="1"/>
  <c r="BP201" i="10" s="1"/>
  <c r="AL39" i="10"/>
  <c r="AL46" i="10" s="1"/>
  <c r="AL67" i="10" s="1"/>
  <c r="AL74" i="10" s="1"/>
  <c r="AL202" i="10" s="1"/>
  <c r="BE85" i="8"/>
  <c r="BE92" i="8" s="1"/>
  <c r="BE99" i="8" s="1"/>
  <c r="BE127" i="8" s="1"/>
  <c r="BE134" i="8" s="1"/>
  <c r="BC38" i="13" s="1"/>
  <c r="O85" i="8"/>
  <c r="O92" i="8" s="1"/>
  <c r="O99" i="8" s="1"/>
  <c r="O127" i="8" s="1"/>
  <c r="O134" i="8" s="1"/>
  <c r="M38" i="13" s="1"/>
  <c r="M85" i="8"/>
  <c r="M92" i="8" s="1"/>
  <c r="M99" i="8" s="1"/>
  <c r="M127" i="8" s="1"/>
  <c r="M134" i="8" s="1"/>
  <c r="K38" i="13" s="1"/>
  <c r="O34" i="10"/>
  <c r="O39" i="10" s="1"/>
  <c r="O46" i="10" s="1"/>
  <c r="O67" i="10" s="1"/>
  <c r="O74" i="10" s="1"/>
  <c r="O202" i="10" s="1"/>
  <c r="BD33" i="10"/>
  <c r="AF39" i="10"/>
  <c r="AF46" i="10" s="1"/>
  <c r="AF67" i="10" s="1"/>
  <c r="AF74" i="10" s="1"/>
  <c r="AF202" i="10" s="1"/>
  <c r="AE18" i="11" s="1"/>
  <c r="AE25" i="11" s="1"/>
  <c r="AE32" i="11" s="1"/>
  <c r="AD58" i="13" s="1"/>
  <c r="BR81" i="8"/>
  <c r="BR86" i="8" s="1"/>
  <c r="BR93" i="8" s="1"/>
  <c r="BR100" i="8" s="1"/>
  <c r="BR128" i="8" s="1"/>
  <c r="BR135" i="8" s="1"/>
  <c r="BP39" i="13" s="1"/>
  <c r="O81" i="8"/>
  <c r="BW39" i="10"/>
  <c r="BW46" i="10" s="1"/>
  <c r="BW67" i="10" s="1"/>
  <c r="BW74" i="10" s="1"/>
  <c r="M38" i="10"/>
  <c r="M45" i="10" s="1"/>
  <c r="M66" i="10" s="1"/>
  <c r="M73" i="10" s="1"/>
  <c r="M201" i="10" s="1"/>
  <c r="L17" i="11" s="1"/>
  <c r="L24" i="11" s="1"/>
  <c r="L31" i="11" s="1"/>
  <c r="K57" i="13" s="1"/>
  <c r="AW38" i="10"/>
  <c r="AW45" i="10" s="1"/>
  <c r="AW66" i="10" s="1"/>
  <c r="AW73" i="10" s="1"/>
  <c r="AW201" i="10" s="1"/>
  <c r="AV17" i="11" s="1"/>
  <c r="AV24" i="11" s="1"/>
  <c r="AV31" i="11" s="1"/>
  <c r="AU57" i="13" s="1"/>
  <c r="AE39" i="10"/>
  <c r="AE46" i="10" s="1"/>
  <c r="AE67" i="10" s="1"/>
  <c r="AE74" i="10" s="1"/>
  <c r="AE202" i="10" s="1"/>
  <c r="AN38" i="10"/>
  <c r="AN45" i="10" s="1"/>
  <c r="AN66" i="10" s="1"/>
  <c r="AN73" i="10" s="1"/>
  <c r="AN201" i="10" s="1"/>
  <c r="AM17" i="11" s="1"/>
  <c r="AM24" i="11" s="1"/>
  <c r="AM31" i="11" s="1"/>
  <c r="AL57" i="13" s="1"/>
  <c r="M73" i="13"/>
  <c r="AX80" i="8"/>
  <c r="AX85" i="8" s="1"/>
  <c r="AX92" i="8" s="1"/>
  <c r="AX99" i="8" s="1"/>
  <c r="AX127" i="8" s="1"/>
  <c r="AX134" i="8" s="1"/>
  <c r="AV38" i="13" s="1"/>
  <c r="AH33" i="10"/>
  <c r="AH38" i="10" s="1"/>
  <c r="AH45" i="10" s="1"/>
  <c r="AH66" i="10" s="1"/>
  <c r="AH73" i="10" s="1"/>
  <c r="AH201" i="10" s="1"/>
  <c r="AG17" i="11" s="1"/>
  <c r="AG24" i="11" s="1"/>
  <c r="AG31" i="11" s="1"/>
  <c r="AF57" i="13" s="1"/>
  <c r="Q81" i="8"/>
  <c r="Q86" i="8" s="1"/>
  <c r="Q93" i="8" s="1"/>
  <c r="Q100" i="8" s="1"/>
  <c r="Q128" i="8" s="1"/>
  <c r="Q135" i="8" s="1"/>
  <c r="O39" i="13" s="1"/>
  <c r="BF80" i="8"/>
  <c r="BF85" i="8" s="1"/>
  <c r="BF92" i="8" s="1"/>
  <c r="BF99" i="8" s="1"/>
  <c r="BF127" i="8" s="1"/>
  <c r="BF134" i="8" s="1"/>
  <c r="BD38" i="13" s="1"/>
  <c r="AX81" i="8"/>
  <c r="AX86" i="8" s="1"/>
  <c r="AX93" i="8" s="1"/>
  <c r="AX100" i="8" s="1"/>
  <c r="AX128" i="8" s="1"/>
  <c r="AX135" i="8" s="1"/>
  <c r="AV39" i="13" s="1"/>
  <c r="AS81" i="8"/>
  <c r="AS86" i="8" s="1"/>
  <c r="AS93" i="8" s="1"/>
  <c r="AS100" i="8" s="1"/>
  <c r="AS128" i="8" s="1"/>
  <c r="AS135" i="8" s="1"/>
  <c r="AQ39" i="13" s="1"/>
  <c r="AP34" i="10"/>
  <c r="AP39" i="10" s="1"/>
  <c r="AP46" i="10" s="1"/>
  <c r="AP67" i="10" s="1"/>
  <c r="AP74" i="10" s="1"/>
  <c r="AP202" i="10" s="1"/>
  <c r="R74" i="13"/>
  <c r="BR39" i="10"/>
  <c r="BR46" i="10" s="1"/>
  <c r="BR67" i="10" s="1"/>
  <c r="BR74" i="10" s="1"/>
  <c r="BR202" i="10" s="1"/>
  <c r="BQ16" i="12" s="1"/>
  <c r="BQ23" i="12" s="1"/>
  <c r="BP65" i="13" s="1"/>
  <c r="AH80" i="8"/>
  <c r="AH85" i="8" s="1"/>
  <c r="AH92" i="8" s="1"/>
  <c r="AH99" i="8" s="1"/>
  <c r="AH127" i="8" s="1"/>
  <c r="AH134" i="8" s="1"/>
  <c r="AF38" i="13" s="1"/>
  <c r="BY34" i="10"/>
  <c r="BY39" i="10" s="1"/>
  <c r="BY46" i="10" s="1"/>
  <c r="BY67" i="10" s="1"/>
  <c r="BY74" i="10" s="1"/>
  <c r="P81" i="8"/>
  <c r="AJ38" i="10"/>
  <c r="AJ45" i="10" s="1"/>
  <c r="AJ66" i="10" s="1"/>
  <c r="AJ73" i="10" s="1"/>
  <c r="AJ201" i="10" s="1"/>
  <c r="AI15" i="12" s="1"/>
  <c r="AI22" i="12" s="1"/>
  <c r="AH64" i="13" s="1"/>
  <c r="AD34" i="10"/>
  <c r="AD39" i="10" s="1"/>
  <c r="AD46" i="10" s="1"/>
  <c r="AD67" i="10" s="1"/>
  <c r="AD74" i="10" s="1"/>
  <c r="AD202" i="10" s="1"/>
  <c r="AC16" i="12" s="1"/>
  <c r="AC23" i="12" s="1"/>
  <c r="AB65" i="13" s="1"/>
  <c r="AZ33" i="10"/>
  <c r="AZ38" i="10" s="1"/>
  <c r="AZ45" i="10" s="1"/>
  <c r="AZ66" i="10" s="1"/>
  <c r="AZ73" i="10" s="1"/>
  <c r="AZ201" i="10" s="1"/>
  <c r="AY17" i="11" s="1"/>
  <c r="AY24" i="11" s="1"/>
  <c r="AY31" i="11" s="1"/>
  <c r="AX57" i="13" s="1"/>
  <c r="CD34" i="10"/>
  <c r="CD39" i="10" s="1"/>
  <c r="CD46" i="10" s="1"/>
  <c r="CD67" i="10" s="1"/>
  <c r="CD74" i="10" s="1"/>
  <c r="AK33" i="10"/>
  <c r="AK38" i="10" s="1"/>
  <c r="AK45" i="10" s="1"/>
  <c r="AK66" i="10" s="1"/>
  <c r="AK73" i="10" s="1"/>
  <c r="AK201" i="10" s="1"/>
  <c r="AJ15" i="12" s="1"/>
  <c r="AJ22" i="12" s="1"/>
  <c r="AI64" i="13" s="1"/>
  <c r="AW80" i="8"/>
  <c r="AW85" i="8" s="1"/>
  <c r="AW92" i="8" s="1"/>
  <c r="AW99" i="8" s="1"/>
  <c r="AW127" i="8" s="1"/>
  <c r="AW134" i="8" s="1"/>
  <c r="AU38" i="13" s="1"/>
  <c r="S34" i="10"/>
  <c r="S39" i="10" s="1"/>
  <c r="S46" i="10" s="1"/>
  <c r="S67" i="10" s="1"/>
  <c r="S74" i="10" s="1"/>
  <c r="S202" i="10" s="1"/>
  <c r="R16" i="12" s="1"/>
  <c r="R23" i="12" s="1"/>
  <c r="Q65" i="13" s="1"/>
  <c r="AQ74" i="13"/>
  <c r="AE73" i="13"/>
  <c r="BS74" i="13"/>
  <c r="Q34" i="10"/>
  <c r="Q39" i="10" s="1"/>
  <c r="Q46" i="10" s="1"/>
  <c r="Q67" i="10" s="1"/>
  <c r="Q74" i="10" s="1"/>
  <c r="Q202" i="10" s="1"/>
  <c r="P16" i="12" s="1"/>
  <c r="P23" i="12" s="1"/>
  <c r="O65" i="13" s="1"/>
  <c r="T74" i="13"/>
  <c r="S81" i="8"/>
  <c r="S86" i="8" s="1"/>
  <c r="S93" i="8" s="1"/>
  <c r="S100" i="8" s="1"/>
  <c r="S128" i="8" s="1"/>
  <c r="S135" i="8" s="1"/>
  <c r="Q39" i="13" s="1"/>
  <c r="AN85" i="8"/>
  <c r="AN92" i="8" s="1"/>
  <c r="AN99" i="8" s="1"/>
  <c r="AN127" i="8" s="1"/>
  <c r="AN134" i="8" s="1"/>
  <c r="AL38" i="13" s="1"/>
  <c r="BR33" i="10"/>
  <c r="BR38" i="10" s="1"/>
  <c r="BR45" i="10" s="1"/>
  <c r="BR66" i="10" s="1"/>
  <c r="BR73" i="10" s="1"/>
  <c r="BR201" i="10" s="1"/>
  <c r="AZ80" i="8"/>
  <c r="AZ85" i="8" s="1"/>
  <c r="AZ92" i="8" s="1"/>
  <c r="AZ99" i="8" s="1"/>
  <c r="AZ127" i="8" s="1"/>
  <c r="AZ134" i="8" s="1"/>
  <c r="AX38" i="13" s="1"/>
  <c r="AW34" i="10"/>
  <c r="AW39" i="10" s="1"/>
  <c r="AW46" i="10" s="1"/>
  <c r="AW67" i="10" s="1"/>
  <c r="AW74" i="10" s="1"/>
  <c r="AW202" i="10" s="1"/>
  <c r="BT33" i="10"/>
  <c r="BT38" i="10" s="1"/>
  <c r="BT45" i="10" s="1"/>
  <c r="BT66" i="10" s="1"/>
  <c r="BT73" i="10" s="1"/>
  <c r="BT201" i="10" s="1"/>
  <c r="BS17" i="11" s="1"/>
  <c r="BS24" i="11" s="1"/>
  <c r="BS31" i="11" s="1"/>
  <c r="BR57" i="13" s="1"/>
  <c r="AW86" i="8"/>
  <c r="AW93" i="8" s="1"/>
  <c r="AW100" i="8" s="1"/>
  <c r="AW128" i="8" s="1"/>
  <c r="AW135" i="8" s="1"/>
  <c r="AU39" i="13" s="1"/>
  <c r="AO81" i="8"/>
  <c r="AO86" i="8" s="1"/>
  <c r="AO93" i="8" s="1"/>
  <c r="AO100" i="8" s="1"/>
  <c r="AO128" i="8" s="1"/>
  <c r="AO135" i="8" s="1"/>
  <c r="AM39" i="13" s="1"/>
  <c r="M81" i="8"/>
  <c r="M86" i="8" s="1"/>
  <c r="M93" i="8" s="1"/>
  <c r="M100" i="8" s="1"/>
  <c r="M128" i="8" s="1"/>
  <c r="M135" i="8" s="1"/>
  <c r="K39" i="13" s="1"/>
  <c r="P39" i="10"/>
  <c r="P46" i="10" s="1"/>
  <c r="P67" i="10" s="1"/>
  <c r="P74" i="10" s="1"/>
  <c r="P202" i="10" s="1"/>
  <c r="O16" i="12" s="1"/>
  <c r="O23" i="12" s="1"/>
  <c r="N65" i="13" s="1"/>
  <c r="AD81" i="8"/>
  <c r="AD86" i="8" s="1"/>
  <c r="AD93" i="8" s="1"/>
  <c r="AD100" i="8" s="1"/>
  <c r="AD128" i="8" s="1"/>
  <c r="AD135" i="8" s="1"/>
  <c r="AB39" i="13" s="1"/>
  <c r="BI33" i="10"/>
  <c r="BI38" i="10" s="1"/>
  <c r="BI45" i="10" s="1"/>
  <c r="BI66" i="10" s="1"/>
  <c r="BI73" i="10" s="1"/>
  <c r="BI201" i="10" s="1"/>
  <c r="BH17" i="11" s="1"/>
  <c r="BH24" i="11" s="1"/>
  <c r="BH31" i="11" s="1"/>
  <c r="BG57" i="13" s="1"/>
  <c r="AG34" i="10"/>
  <c r="AG39" i="10" s="1"/>
  <c r="AG46" i="10" s="1"/>
  <c r="AG67" i="10" s="1"/>
  <c r="AG74" i="10" s="1"/>
  <c r="AG202" i="10" s="1"/>
  <c r="AF16" i="12" s="1"/>
  <c r="AF23" i="12" s="1"/>
  <c r="AE65" i="13" s="1"/>
  <c r="AR33" i="10"/>
  <c r="AR38" i="10" s="1"/>
  <c r="AR45" i="10" s="1"/>
  <c r="AR66" i="10" s="1"/>
  <c r="AR73" i="10" s="1"/>
  <c r="AR201" i="10" s="1"/>
  <c r="AQ15" i="12" s="1"/>
  <c r="AQ22" i="12" s="1"/>
  <c r="AP64" i="13" s="1"/>
  <c r="AE80" i="8"/>
  <c r="AE85" i="8" s="1"/>
  <c r="AE92" i="8" s="1"/>
  <c r="AE99" i="8" s="1"/>
  <c r="AE127" i="8" s="1"/>
  <c r="AE134" i="8" s="1"/>
  <c r="AC38" i="13" s="1"/>
  <c r="AJ80" i="8"/>
  <c r="AJ85" i="8" s="1"/>
  <c r="AJ92" i="8" s="1"/>
  <c r="AJ99" i="8" s="1"/>
  <c r="AJ127" i="8" s="1"/>
  <c r="AJ134" i="8" s="1"/>
  <c r="AH38" i="13" s="1"/>
  <c r="AJ81" i="8"/>
  <c r="AJ86" i="8" s="1"/>
  <c r="AJ93" i="8" s="1"/>
  <c r="AJ100" i="8" s="1"/>
  <c r="AJ128" i="8" s="1"/>
  <c r="AJ135" i="8" s="1"/>
  <c r="AH39" i="13" s="1"/>
  <c r="CE80" i="8"/>
  <c r="CE85" i="8" s="1"/>
  <c r="CE92" i="8" s="1"/>
  <c r="CE99" i="8" s="1"/>
  <c r="CE127" i="8" s="1"/>
  <c r="CE134" i="8" s="1"/>
  <c r="CC38" i="13" s="1"/>
  <c r="BX85" i="8"/>
  <c r="BX92" i="8" s="1"/>
  <c r="BX99" i="8" s="1"/>
  <c r="BX127" i="8" s="1"/>
  <c r="BX134" i="8" s="1"/>
  <c r="BV38" i="13" s="1"/>
  <c r="L81" i="8"/>
  <c r="AA39" i="10"/>
  <c r="AA46" i="10" s="1"/>
  <c r="AA67" i="10" s="1"/>
  <c r="AA74" i="10" s="1"/>
  <c r="AA202" i="10" s="1"/>
  <c r="Z16" i="12" s="1"/>
  <c r="Z23" i="12" s="1"/>
  <c r="Y65" i="13" s="1"/>
  <c r="AD74" i="13"/>
  <c r="AR74" i="13"/>
  <c r="L34" i="10"/>
  <c r="L39" i="10" s="1"/>
  <c r="L46" i="10" s="1"/>
  <c r="L67" i="10" s="1"/>
  <c r="L74" i="10" s="1"/>
  <c r="L202" i="10" s="1"/>
  <c r="AC73" i="13"/>
  <c r="BD34" i="10"/>
  <c r="BD39" i="10" s="1"/>
  <c r="BD46" i="10" s="1"/>
  <c r="BD67" i="10" s="1"/>
  <c r="BD74" i="10" s="1"/>
  <c r="BD202" i="10" s="1"/>
  <c r="BC18" i="11" s="1"/>
  <c r="BC25" i="11" s="1"/>
  <c r="BC32" i="11" s="1"/>
  <c r="BB58" i="13" s="1"/>
  <c r="AV74" i="13"/>
  <c r="Q73" i="13"/>
  <c r="BQ74" i="13"/>
  <c r="AA74" i="13"/>
  <c r="X73" i="13"/>
  <c r="J74" i="13"/>
  <c r="AC81" i="8"/>
  <c r="AC86" i="8" s="1"/>
  <c r="AC93" i="8" s="1"/>
  <c r="AC100" i="8" s="1"/>
  <c r="AC128" i="8" s="1"/>
  <c r="AC135" i="8" s="1"/>
  <c r="AA39" i="13" s="1"/>
  <c r="AP81" i="8"/>
  <c r="AP86" i="8" s="1"/>
  <c r="AP93" i="8" s="1"/>
  <c r="AP100" i="8" s="1"/>
  <c r="AP128" i="8" s="1"/>
  <c r="AP135" i="8" s="1"/>
  <c r="AN39" i="13" s="1"/>
  <c r="BX81" i="8"/>
  <c r="BX86" i="8" s="1"/>
  <c r="BX93" i="8" s="1"/>
  <c r="BX100" i="8" s="1"/>
  <c r="BX128" i="8" s="1"/>
  <c r="BX135" i="8" s="1"/>
  <c r="BV39" i="13" s="1"/>
  <c r="AC74" i="13"/>
  <c r="BR73" i="13"/>
  <c r="BE74" i="13"/>
  <c r="BX33" i="10"/>
  <c r="BX38" i="10" s="1"/>
  <c r="BX45" i="10" s="1"/>
  <c r="BX66" i="10" s="1"/>
  <c r="BX73" i="10" s="1"/>
  <c r="N81" i="8"/>
  <c r="N86" i="8" s="1"/>
  <c r="N93" i="8" s="1"/>
  <c r="N100" i="8" s="1"/>
  <c r="N128" i="8" s="1"/>
  <c r="N135" i="8" s="1"/>
  <c r="L39" i="13" s="1"/>
  <c r="AI80" i="8"/>
  <c r="AI85" i="8" s="1"/>
  <c r="AI92" i="8" s="1"/>
  <c r="AI99" i="8" s="1"/>
  <c r="AI127" i="8" s="1"/>
  <c r="AI134" i="8" s="1"/>
  <c r="AG38" i="13" s="1"/>
  <c r="AC80" i="8"/>
  <c r="AC85" i="8" s="1"/>
  <c r="AC92" i="8" s="1"/>
  <c r="AC99" i="8" s="1"/>
  <c r="AC127" i="8" s="1"/>
  <c r="AC134" i="8" s="1"/>
  <c r="AA38" i="13" s="1"/>
  <c r="AF86" i="8"/>
  <c r="AF93" i="8" s="1"/>
  <c r="AF100" i="8" s="1"/>
  <c r="AF128" i="8" s="1"/>
  <c r="AF135" i="8" s="1"/>
  <c r="AD39" i="13" s="1"/>
  <c r="O74" i="13"/>
  <c r="AE74" i="13"/>
  <c r="AB73" i="13"/>
  <c r="AX73" i="13"/>
  <c r="AO34" i="10"/>
  <c r="AO39" i="10" s="1"/>
  <c r="AO46" i="10" s="1"/>
  <c r="AO67" i="10" s="1"/>
  <c r="AO74" i="10" s="1"/>
  <c r="AO202" i="10" s="1"/>
  <c r="AN16" i="12" s="1"/>
  <c r="AN23" i="12" s="1"/>
  <c r="AM65" i="13" s="1"/>
  <c r="BG73" i="13"/>
  <c r="X34" i="10"/>
  <c r="X39" i="10" s="1"/>
  <c r="X46" i="10" s="1"/>
  <c r="X67" i="10" s="1"/>
  <c r="X74" i="10" s="1"/>
  <c r="X202" i="10" s="1"/>
  <c r="W16" i="12" s="1"/>
  <c r="W23" i="12" s="1"/>
  <c r="V65" i="13" s="1"/>
  <c r="Z73" i="13"/>
  <c r="N80" i="8"/>
  <c r="N85" i="8" s="1"/>
  <c r="N92" i="8" s="1"/>
  <c r="N99" i="8" s="1"/>
  <c r="N127" i="8" s="1"/>
  <c r="N134" i="8" s="1"/>
  <c r="L38" i="13" s="1"/>
  <c r="AS73" i="13"/>
  <c r="BC34" i="10"/>
  <c r="BC39" i="10" s="1"/>
  <c r="BC46" i="10" s="1"/>
  <c r="BC67" i="10" s="1"/>
  <c r="BC74" i="10" s="1"/>
  <c r="BC202" i="10" s="1"/>
  <c r="BB18" i="11" s="1"/>
  <c r="BB25" i="11" s="1"/>
  <c r="BB32" i="11" s="1"/>
  <c r="BA58" i="13" s="1"/>
  <c r="AT74" i="13"/>
  <c r="AK74" i="13"/>
  <c r="X74" i="13"/>
  <c r="BH33" i="10"/>
  <c r="BH38" i="10" s="1"/>
  <c r="BH45" i="10" s="1"/>
  <c r="BH66" i="10" s="1"/>
  <c r="BH73" i="10" s="1"/>
  <c r="BH201" i="10" s="1"/>
  <c r="BG15" i="12" s="1"/>
  <c r="BG22" i="12" s="1"/>
  <c r="BF64" i="13" s="1"/>
  <c r="BU33" i="10"/>
  <c r="BU38" i="10" s="1"/>
  <c r="BU45" i="10" s="1"/>
  <c r="BU66" i="10" s="1"/>
  <c r="BU73" i="10" s="1"/>
  <c r="BU201" i="10" s="1"/>
  <c r="BT17" i="11" s="1"/>
  <c r="BT24" i="11" s="1"/>
  <c r="BT31" i="11" s="1"/>
  <c r="BS57" i="13" s="1"/>
  <c r="BJ34" i="10"/>
  <c r="BJ39" i="10" s="1"/>
  <c r="BJ46" i="10" s="1"/>
  <c r="BJ67" i="10" s="1"/>
  <c r="BJ74" i="10" s="1"/>
  <c r="BJ202" i="10" s="1"/>
  <c r="BI18" i="11" s="1"/>
  <c r="BI25" i="11" s="1"/>
  <c r="BI32" i="11" s="1"/>
  <c r="BH58" i="13" s="1"/>
  <c r="BO33" i="10"/>
  <c r="BO38" i="10" s="1"/>
  <c r="BO45" i="10" s="1"/>
  <c r="BO66" i="10" s="1"/>
  <c r="BO73" i="10" s="1"/>
  <c r="BO201" i="10" s="1"/>
  <c r="BN17" i="11" s="1"/>
  <c r="BN24" i="11" s="1"/>
  <c r="BN31" i="11" s="1"/>
  <c r="BM57" i="13" s="1"/>
  <c r="BD85" i="8"/>
  <c r="BD92" i="8" s="1"/>
  <c r="BD99" i="8" s="1"/>
  <c r="BD127" i="8" s="1"/>
  <c r="BD134" i="8" s="1"/>
  <c r="BB38" i="13" s="1"/>
  <c r="O33" i="10"/>
  <c r="O38" i="10" s="1"/>
  <c r="O45" i="10" s="1"/>
  <c r="O66" i="10" s="1"/>
  <c r="O73" i="10" s="1"/>
  <c r="O201" i="10" s="1"/>
  <c r="N17" i="11" s="1"/>
  <c r="N24" i="11" s="1"/>
  <c r="N31" i="11" s="1"/>
  <c r="M57" i="13" s="1"/>
  <c r="BM73" i="13"/>
  <c r="CA80" i="8"/>
  <c r="CA85" i="8" s="1"/>
  <c r="CA92" i="8" s="1"/>
  <c r="CA99" i="8" s="1"/>
  <c r="CA127" i="8" s="1"/>
  <c r="CA134" i="8" s="1"/>
  <c r="BY38" i="13" s="1"/>
  <c r="AX33" i="10"/>
  <c r="AX38" i="10" s="1"/>
  <c r="AX45" i="10" s="1"/>
  <c r="AX66" i="10" s="1"/>
  <c r="AX73" i="10" s="1"/>
  <c r="AX201" i="10" s="1"/>
  <c r="AW17" i="11" s="1"/>
  <c r="AW24" i="11" s="1"/>
  <c r="AW31" i="11" s="1"/>
  <c r="AV57" i="13" s="1"/>
  <c r="AY85" i="8"/>
  <c r="AY92" i="8" s="1"/>
  <c r="AY99" i="8" s="1"/>
  <c r="AY127" i="8" s="1"/>
  <c r="AY134" i="8" s="1"/>
  <c r="AW38" i="13" s="1"/>
  <c r="BC74" i="13"/>
  <c r="AY74" i="13"/>
  <c r="O73" i="13"/>
  <c r="BF34" i="10"/>
  <c r="BF39" i="10" s="1"/>
  <c r="BF46" i="10" s="1"/>
  <c r="BF67" i="10" s="1"/>
  <c r="BF74" i="10" s="1"/>
  <c r="BF202" i="10" s="1"/>
  <c r="BE16" i="12" s="1"/>
  <c r="BE23" i="12" s="1"/>
  <c r="BD65" i="13" s="1"/>
  <c r="BF33" i="10"/>
  <c r="BF38" i="10" s="1"/>
  <c r="BF45" i="10" s="1"/>
  <c r="BF66" i="10" s="1"/>
  <c r="BF73" i="10" s="1"/>
  <c r="BF201" i="10" s="1"/>
  <c r="BE17" i="11" s="1"/>
  <c r="BE24" i="11" s="1"/>
  <c r="BE31" i="11" s="1"/>
  <c r="BD57" i="13" s="1"/>
  <c r="CE34" i="10"/>
  <c r="CE39" i="10" s="1"/>
  <c r="CE46" i="10" s="1"/>
  <c r="CE67" i="10" s="1"/>
  <c r="CE74" i="10" s="1"/>
  <c r="AL81" i="8"/>
  <c r="AL86" i="8" s="1"/>
  <c r="AL93" i="8" s="1"/>
  <c r="AL100" i="8" s="1"/>
  <c r="AL128" i="8" s="1"/>
  <c r="AL135" i="8" s="1"/>
  <c r="AJ39" i="13" s="1"/>
  <c r="AS80" i="8"/>
  <c r="AS85" i="8" s="1"/>
  <c r="AS92" i="8" s="1"/>
  <c r="AS99" i="8" s="1"/>
  <c r="AS127" i="8" s="1"/>
  <c r="AS134" i="8" s="1"/>
  <c r="AQ38" i="13" s="1"/>
  <c r="BK74" i="13"/>
  <c r="AT73" i="13"/>
  <c r="AZ73" i="13"/>
  <c r="R73" i="13"/>
  <c r="AJ74" i="13"/>
  <c r="U74" i="13"/>
  <c r="AG73" i="13"/>
  <c r="L73" i="13"/>
  <c r="BJ74" i="13"/>
  <c r="Q74" i="13"/>
  <c r="AH73" i="13"/>
  <c r="BE73" i="13"/>
  <c r="BP73" i="13"/>
  <c r="AI74" i="13"/>
  <c r="AI73" i="13"/>
  <c r="BN73" i="13"/>
  <c r="BD73" i="13"/>
  <c r="BF73" i="13"/>
  <c r="AL73" i="13"/>
  <c r="BS73" i="13"/>
  <c r="BC73" i="13"/>
  <c r="AH74" i="13"/>
  <c r="BQ73" i="13"/>
  <c r="AQ73" i="13"/>
  <c r="BH74" i="13"/>
  <c r="AM73" i="13"/>
  <c r="AA73" i="13"/>
  <c r="AY73" i="13"/>
  <c r="BO74" i="13"/>
  <c r="J73" i="13"/>
  <c r="AU74" i="13"/>
  <c r="BO17" i="11"/>
  <c r="BO24" i="11" s="1"/>
  <c r="BO31" i="11" s="1"/>
  <c r="BN57" i="13" s="1"/>
  <c r="BO15" i="12"/>
  <c r="BO22" i="12" s="1"/>
  <c r="BN64" i="13" s="1"/>
  <c r="AT18" i="11"/>
  <c r="AT25" i="11" s="1"/>
  <c r="AT32" i="11" s="1"/>
  <c r="AS58" i="13" s="1"/>
  <c r="AT16" i="12"/>
  <c r="AT23" i="12" s="1"/>
  <c r="AS65" i="13" s="1"/>
  <c r="BX166" i="8"/>
  <c r="BX173" i="8" s="1"/>
  <c r="BX85" i="10"/>
  <c r="BX92" i="10" s="1"/>
  <c r="BX99" i="10" s="1"/>
  <c r="BX204" i="10" s="1"/>
  <c r="T15" i="12"/>
  <c r="T22" i="12" s="1"/>
  <c r="S64" i="13" s="1"/>
  <c r="T17" i="11"/>
  <c r="T24" i="11" s="1"/>
  <c r="T31" i="11" s="1"/>
  <c r="S57" i="13" s="1"/>
  <c r="AK16" i="12"/>
  <c r="AK23" i="12" s="1"/>
  <c r="AJ65" i="13" s="1"/>
  <c r="AK18" i="11"/>
  <c r="AK25" i="11" s="1"/>
  <c r="AK32" i="11" s="1"/>
  <c r="AJ58" i="13" s="1"/>
  <c r="AB16" i="12"/>
  <c r="AB23" i="12" s="1"/>
  <c r="AA65" i="13" s="1"/>
  <c r="AB18" i="11"/>
  <c r="AB25" i="11" s="1"/>
  <c r="AB32" i="11" s="1"/>
  <c r="AA58" i="13" s="1"/>
  <c r="AA18" i="11"/>
  <c r="AA25" i="11" s="1"/>
  <c r="AA32" i="11" s="1"/>
  <c r="Z58" i="13" s="1"/>
  <c r="AA16" i="12"/>
  <c r="AA23" i="12" s="1"/>
  <c r="Z65" i="13" s="1"/>
  <c r="T18" i="11"/>
  <c r="T25" i="11" s="1"/>
  <c r="T32" i="11" s="1"/>
  <c r="S58" i="13" s="1"/>
  <c r="T16" i="12"/>
  <c r="T23" i="12" s="1"/>
  <c r="S65" i="13" s="1"/>
  <c r="AJ73" i="13"/>
  <c r="BZ81" i="8"/>
  <c r="BZ86" i="8" s="1"/>
  <c r="BZ93" i="8" s="1"/>
  <c r="BZ100" i="8" s="1"/>
  <c r="BZ128" i="8" s="1"/>
  <c r="BZ135" i="8" s="1"/>
  <c r="BX39" i="13" s="1"/>
  <c r="BZ34" i="10"/>
  <c r="BZ39" i="10" s="1"/>
  <c r="BZ46" i="10" s="1"/>
  <c r="BZ67" i="10" s="1"/>
  <c r="BZ74" i="10" s="1"/>
  <c r="BV18" i="12"/>
  <c r="BV25" i="12" s="1"/>
  <c r="BU67" i="13" s="1"/>
  <c r="BV20" i="11"/>
  <c r="BV27" i="11" s="1"/>
  <c r="BV34" i="11" s="1"/>
  <c r="BU60" i="13" s="1"/>
  <c r="AR73" i="13"/>
  <c r="AW18" i="11"/>
  <c r="AW25" i="11" s="1"/>
  <c r="AW32" i="11" s="1"/>
  <c r="AV58" i="13" s="1"/>
  <c r="AW16" i="12"/>
  <c r="AW23" i="12" s="1"/>
  <c r="AV65" i="13" s="1"/>
  <c r="BB73" i="13"/>
  <c r="AW73" i="13"/>
  <c r="CF80" i="8"/>
  <c r="CF85" i="8" s="1"/>
  <c r="CF92" i="8" s="1"/>
  <c r="CF99" i="8" s="1"/>
  <c r="CF127" i="8" s="1"/>
  <c r="CF134" i="8" s="1"/>
  <c r="CD38" i="13" s="1"/>
  <c r="CF33" i="10"/>
  <c r="CF38" i="10" s="1"/>
  <c r="CF45" i="10" s="1"/>
  <c r="CF66" i="10" s="1"/>
  <c r="CF73" i="10" s="1"/>
  <c r="BI74" i="13"/>
  <c r="CA34" i="10"/>
  <c r="CA39" i="10" s="1"/>
  <c r="CA46" i="10" s="1"/>
  <c r="CA67" i="10" s="1"/>
  <c r="CA74" i="10" s="1"/>
  <c r="CA81" i="8"/>
  <c r="CA86" i="8" s="1"/>
  <c r="CA93" i="8" s="1"/>
  <c r="CA100" i="8" s="1"/>
  <c r="CA128" i="8" s="1"/>
  <c r="CA135" i="8" s="1"/>
  <c r="BY39" i="13" s="1"/>
  <c r="W74" i="13"/>
  <c r="AS74" i="13"/>
  <c r="AM74" i="13"/>
  <c r="AF85" i="8"/>
  <c r="AF92" i="8" s="1"/>
  <c r="AF99" i="8" s="1"/>
  <c r="AF127" i="8" s="1"/>
  <c r="AF134" i="8" s="1"/>
  <c r="AD38" i="13" s="1"/>
  <c r="CF86" i="8"/>
  <c r="CF93" i="8" s="1"/>
  <c r="CF100" i="8" s="1"/>
  <c r="CF128" i="8" s="1"/>
  <c r="CF135" i="8" s="1"/>
  <c r="CD39" i="13" s="1"/>
  <c r="AR34" i="10"/>
  <c r="AR39" i="10" s="1"/>
  <c r="AR46" i="10" s="1"/>
  <c r="AR67" i="10" s="1"/>
  <c r="AR74" i="10" s="1"/>
  <c r="AR202" i="10" s="1"/>
  <c r="N74" i="13"/>
  <c r="CD80" i="8"/>
  <c r="CD85" i="8" s="1"/>
  <c r="CD92" i="8" s="1"/>
  <c r="CD99" i="8" s="1"/>
  <c r="CD127" i="8" s="1"/>
  <c r="CD134" i="8" s="1"/>
  <c r="CB38" i="13" s="1"/>
  <c r="CD33" i="10"/>
  <c r="CD38" i="10" s="1"/>
  <c r="CD45" i="10" s="1"/>
  <c r="CD66" i="10" s="1"/>
  <c r="CD73" i="10" s="1"/>
  <c r="BK73" i="13"/>
  <c r="N34" i="10"/>
  <c r="N39" i="10" s="1"/>
  <c r="N46" i="10" s="1"/>
  <c r="N67" i="10" s="1"/>
  <c r="N74" i="10" s="1"/>
  <c r="N202" i="10" s="1"/>
  <c r="AI33" i="10"/>
  <c r="AI38" i="10" s="1"/>
  <c r="AI45" i="10" s="1"/>
  <c r="AI66" i="10" s="1"/>
  <c r="AI73" i="10" s="1"/>
  <c r="AI201" i="10" s="1"/>
  <c r="AZ34" i="10"/>
  <c r="AZ39" i="10" s="1"/>
  <c r="AZ46" i="10" s="1"/>
  <c r="AZ67" i="10" s="1"/>
  <c r="AZ74" i="10" s="1"/>
  <c r="AZ202" i="10" s="1"/>
  <c r="Y73" i="13"/>
  <c r="AR86" i="8"/>
  <c r="AR93" i="8" s="1"/>
  <c r="AR100" i="8" s="1"/>
  <c r="AR128" i="8" s="1"/>
  <c r="AR135" i="8" s="1"/>
  <c r="AP39" i="13" s="1"/>
  <c r="AZ74" i="13"/>
  <c r="AN73" i="13"/>
  <c r="AB80" i="8"/>
  <c r="AB85" i="8" s="1"/>
  <c r="AB92" i="8" s="1"/>
  <c r="AB99" i="8" s="1"/>
  <c r="AB127" i="8" s="1"/>
  <c r="AB134" i="8" s="1"/>
  <c r="Z38" i="13" s="1"/>
  <c r="AB33" i="10"/>
  <c r="AB38" i="10" s="1"/>
  <c r="AB45" i="10" s="1"/>
  <c r="AB66" i="10" s="1"/>
  <c r="AB73" i="10" s="1"/>
  <c r="AB201" i="10" s="1"/>
  <c r="J15" i="12"/>
  <c r="J22" i="12" s="1"/>
  <c r="I64" i="13" s="1"/>
  <c r="J17" i="11"/>
  <c r="J24" i="11" s="1"/>
  <c r="J31" i="11" s="1"/>
  <c r="I57" i="13" s="1"/>
  <c r="P86" i="8"/>
  <c r="P93" i="8" s="1"/>
  <c r="P100" i="8" s="1"/>
  <c r="P128" i="8" s="1"/>
  <c r="P135" i="8" s="1"/>
  <c r="N39" i="13" s="1"/>
  <c r="CC81" i="8"/>
  <c r="CC86" i="8" s="1"/>
  <c r="CC93" i="8" s="1"/>
  <c r="CC100" i="8" s="1"/>
  <c r="CC128" i="8" s="1"/>
  <c r="CC135" i="8" s="1"/>
  <c r="CA39" i="13" s="1"/>
  <c r="CC34" i="10"/>
  <c r="CC39" i="10" s="1"/>
  <c r="CC46" i="10" s="1"/>
  <c r="CC67" i="10" s="1"/>
  <c r="CC74" i="10" s="1"/>
  <c r="Z81" i="8"/>
  <c r="Z86" i="8" s="1"/>
  <c r="Z93" i="8" s="1"/>
  <c r="Z100" i="8" s="1"/>
  <c r="Z128" i="8" s="1"/>
  <c r="Z135" i="8" s="1"/>
  <c r="X39" i="13" s="1"/>
  <c r="Z34" i="10"/>
  <c r="Z39" i="10" s="1"/>
  <c r="Z46" i="10" s="1"/>
  <c r="Z67" i="10" s="1"/>
  <c r="Z74" i="10" s="1"/>
  <c r="Z202" i="10" s="1"/>
  <c r="AG81" i="8"/>
  <c r="AG86" i="8" s="1"/>
  <c r="AG93" i="8" s="1"/>
  <c r="AG100" i="8" s="1"/>
  <c r="AG128" i="8" s="1"/>
  <c r="AG135" i="8" s="1"/>
  <c r="AE39" i="13" s="1"/>
  <c r="BA73" i="13"/>
  <c r="AR80" i="8"/>
  <c r="AR85" i="8" s="1"/>
  <c r="AR92" i="8" s="1"/>
  <c r="AR99" i="8" s="1"/>
  <c r="AR127" i="8" s="1"/>
  <c r="AR134" i="8" s="1"/>
  <c r="AP38" i="13" s="1"/>
  <c r="AU73" i="13"/>
  <c r="U81" i="8"/>
  <c r="U86" i="8" s="1"/>
  <c r="U93" i="8" s="1"/>
  <c r="U100" i="8" s="1"/>
  <c r="U128" i="8" s="1"/>
  <c r="U135" i="8" s="1"/>
  <c r="S39" i="13" s="1"/>
  <c r="AG74" i="13"/>
  <c r="L80" i="8"/>
  <c r="L85" i="8" s="1"/>
  <c r="L92" i="8" s="1"/>
  <c r="L99" i="8" s="1"/>
  <c r="L127" i="8" s="1"/>
  <c r="L134" i="8" s="1"/>
  <c r="J38" i="13" s="1"/>
  <c r="L33" i="10"/>
  <c r="L38" i="10" s="1"/>
  <c r="L45" i="10" s="1"/>
  <c r="L66" i="10" s="1"/>
  <c r="L73" i="10" s="1"/>
  <c r="L201" i="10" s="1"/>
  <c r="AT80" i="8"/>
  <c r="AT85" i="8" s="1"/>
  <c r="AT92" i="8" s="1"/>
  <c r="AT99" i="8" s="1"/>
  <c r="AT127" i="8" s="1"/>
  <c r="AT134" i="8" s="1"/>
  <c r="AR38" i="13" s="1"/>
  <c r="AT33" i="10"/>
  <c r="AT38" i="10" s="1"/>
  <c r="AT45" i="10" s="1"/>
  <c r="AT66" i="10" s="1"/>
  <c r="AT73" i="10" s="1"/>
  <c r="AT201" i="10" s="1"/>
  <c r="BK33" i="10"/>
  <c r="BK38" i="10" s="1"/>
  <c r="BK45" i="10" s="1"/>
  <c r="BK66" i="10" s="1"/>
  <c r="BK73" i="10" s="1"/>
  <c r="BK201" i="10" s="1"/>
  <c r="BK80" i="8"/>
  <c r="BK85" i="8" s="1"/>
  <c r="BK92" i="8" s="1"/>
  <c r="BK99" i="8" s="1"/>
  <c r="BK127" i="8" s="1"/>
  <c r="BK134" i="8" s="1"/>
  <c r="BI38" i="13" s="1"/>
  <c r="BU46" i="13"/>
  <c r="BW179" i="8"/>
  <c r="BW180" i="8"/>
  <c r="BU47" i="13"/>
  <c r="AP33" i="10"/>
  <c r="AP38" i="10" s="1"/>
  <c r="AP45" i="10" s="1"/>
  <c r="AP66" i="10" s="1"/>
  <c r="AP73" i="10" s="1"/>
  <c r="AP201" i="10" s="1"/>
  <c r="AP80" i="8"/>
  <c r="AP85" i="8" s="1"/>
  <c r="AP92" i="8" s="1"/>
  <c r="AP99" i="8" s="1"/>
  <c r="AP127" i="8" s="1"/>
  <c r="AP134" i="8" s="1"/>
  <c r="AN38" i="13" s="1"/>
  <c r="S73" i="13"/>
  <c r="CB34" i="10"/>
  <c r="CB39" i="10" s="1"/>
  <c r="CB46" i="10" s="1"/>
  <c r="CB67" i="10" s="1"/>
  <c r="CB74" i="10" s="1"/>
  <c r="CB81" i="8"/>
  <c r="CB86" i="8" s="1"/>
  <c r="CB93" i="8" s="1"/>
  <c r="CB100" i="8" s="1"/>
  <c r="CB128" i="8" s="1"/>
  <c r="CB135" i="8" s="1"/>
  <c r="BZ39" i="13" s="1"/>
  <c r="BH81" i="8"/>
  <c r="BH86" i="8" s="1"/>
  <c r="BH93" i="8" s="1"/>
  <c r="BH100" i="8" s="1"/>
  <c r="BH128" i="8" s="1"/>
  <c r="BH135" i="8" s="1"/>
  <c r="BF39" i="13" s="1"/>
  <c r="BH34" i="10"/>
  <c r="BH39" i="10" s="1"/>
  <c r="BH46" i="10" s="1"/>
  <c r="BH67" i="10" s="1"/>
  <c r="BH74" i="10" s="1"/>
  <c r="BH202" i="10" s="1"/>
  <c r="BV33" i="10"/>
  <c r="BV38" i="10" s="1"/>
  <c r="BV45" i="10" s="1"/>
  <c r="BV66" i="10" s="1"/>
  <c r="BV73" i="10" s="1"/>
  <c r="BV201" i="10" s="1"/>
  <c r="BV80" i="8"/>
  <c r="BV85" i="8" s="1"/>
  <c r="BV92" i="8" s="1"/>
  <c r="BV99" i="8" s="1"/>
  <c r="BV127" i="8" s="1"/>
  <c r="BV134" i="8" s="1"/>
  <c r="BT38" i="13" s="1"/>
  <c r="N73" i="13"/>
  <c r="AD16" i="12"/>
  <c r="AD23" i="12" s="1"/>
  <c r="AC65" i="13" s="1"/>
  <c r="AD18" i="11"/>
  <c r="AD25" i="11" s="1"/>
  <c r="AD32" i="11" s="1"/>
  <c r="AC58" i="13" s="1"/>
  <c r="BW178" i="8"/>
  <c r="BU45" i="13"/>
  <c r="BU19" i="11"/>
  <c r="BU26" i="11" s="1"/>
  <c r="BU33" i="11" s="1"/>
  <c r="BT59" i="13" s="1"/>
  <c r="BU17" i="12"/>
  <c r="BU24" i="12" s="1"/>
  <c r="BT66" i="13" s="1"/>
  <c r="BL81" i="8"/>
  <c r="BL86" i="8" s="1"/>
  <c r="BL93" i="8" s="1"/>
  <c r="BL100" i="8" s="1"/>
  <c r="BL128" i="8" s="1"/>
  <c r="BL135" i="8" s="1"/>
  <c r="BJ39" i="13" s="1"/>
  <c r="BL34" i="10"/>
  <c r="BL39" i="10" s="1"/>
  <c r="BL46" i="10" s="1"/>
  <c r="BL67" i="10" s="1"/>
  <c r="BL74" i="10" s="1"/>
  <c r="BL202" i="10" s="1"/>
  <c r="AG33" i="10"/>
  <c r="AG38" i="10" s="1"/>
  <c r="AG45" i="10" s="1"/>
  <c r="AG66" i="10" s="1"/>
  <c r="AG73" i="10" s="1"/>
  <c r="AG201" i="10" s="1"/>
  <c r="AG80" i="8"/>
  <c r="AG85" i="8" s="1"/>
  <c r="AG92" i="8" s="1"/>
  <c r="AG99" i="8" s="1"/>
  <c r="AG127" i="8" s="1"/>
  <c r="AG134" i="8" s="1"/>
  <c r="AE38" i="13" s="1"/>
  <c r="AK80" i="8"/>
  <c r="AK85" i="8" s="1"/>
  <c r="AK92" i="8" s="1"/>
  <c r="AK99" i="8" s="1"/>
  <c r="AK127" i="8" s="1"/>
  <c r="AK134" i="8" s="1"/>
  <c r="AI38" i="13" s="1"/>
  <c r="AA81" i="8"/>
  <c r="AA86" i="8" s="1"/>
  <c r="AA93" i="8" s="1"/>
  <c r="AA100" i="8" s="1"/>
  <c r="AA128" i="8" s="1"/>
  <c r="AA135" i="8" s="1"/>
  <c r="Y39" i="13" s="1"/>
  <c r="BU80" i="8"/>
  <c r="BU85" i="8" s="1"/>
  <c r="BU92" i="8" s="1"/>
  <c r="BU99" i="8" s="1"/>
  <c r="BU127" i="8" s="1"/>
  <c r="BU134" i="8" s="1"/>
  <c r="BS38" i="13" s="1"/>
  <c r="T80" i="8"/>
  <c r="T85" i="8" s="1"/>
  <c r="T92" i="8" s="1"/>
  <c r="T99" i="8" s="1"/>
  <c r="T127" i="8" s="1"/>
  <c r="T134" i="8" s="1"/>
  <c r="R38" i="13" s="1"/>
  <c r="T33" i="10"/>
  <c r="T38" i="10" s="1"/>
  <c r="T45" i="10" s="1"/>
  <c r="T66" i="10" s="1"/>
  <c r="T73" i="10" s="1"/>
  <c r="T201" i="10" s="1"/>
  <c r="BM33" i="10"/>
  <c r="BM38" i="10" s="1"/>
  <c r="BM45" i="10" s="1"/>
  <c r="BM66" i="10" s="1"/>
  <c r="BM73" i="10" s="1"/>
  <c r="BM201" i="10" s="1"/>
  <c r="BM80" i="8"/>
  <c r="BM85" i="8" s="1"/>
  <c r="BM92" i="8" s="1"/>
  <c r="BM99" i="8" s="1"/>
  <c r="BM127" i="8" s="1"/>
  <c r="BM134" i="8" s="1"/>
  <c r="BK38" i="13" s="1"/>
  <c r="BV17" i="12"/>
  <c r="BV24" i="12" s="1"/>
  <c r="BU66" i="13" s="1"/>
  <c r="BV19" i="11"/>
  <c r="BV26" i="11" s="1"/>
  <c r="BV33" i="11" s="1"/>
  <c r="BU59" i="13" s="1"/>
  <c r="AO73" i="13"/>
  <c r="BJ73" i="13"/>
  <c r="BT81" i="8"/>
  <c r="BT86" i="8" s="1"/>
  <c r="BT93" i="8" s="1"/>
  <c r="BT100" i="8" s="1"/>
  <c r="BT128" i="8" s="1"/>
  <c r="BT135" i="8" s="1"/>
  <c r="BR39" i="13" s="1"/>
  <c r="BT34" i="10"/>
  <c r="BT39" i="10" s="1"/>
  <c r="BT46" i="10" s="1"/>
  <c r="BT67" i="10" s="1"/>
  <c r="BT74" i="10" s="1"/>
  <c r="BT202" i="10" s="1"/>
  <c r="BE81" i="8"/>
  <c r="BE86" i="8" s="1"/>
  <c r="BE93" i="8" s="1"/>
  <c r="BE100" i="8" s="1"/>
  <c r="BE128" i="8" s="1"/>
  <c r="BE135" i="8" s="1"/>
  <c r="BC39" i="13" s="1"/>
  <c r="BE34" i="10"/>
  <c r="BE39" i="10" s="1"/>
  <c r="BE46" i="10" s="1"/>
  <c r="BE67" i="10" s="1"/>
  <c r="BE74" i="10" s="1"/>
  <c r="BE202" i="10" s="1"/>
  <c r="BA81" i="8"/>
  <c r="BA86" i="8" s="1"/>
  <c r="BA93" i="8" s="1"/>
  <c r="BA100" i="8" s="1"/>
  <c r="BA128" i="8" s="1"/>
  <c r="BA135" i="8" s="1"/>
  <c r="AY39" i="13" s="1"/>
  <c r="BA34" i="10"/>
  <c r="BA39" i="10" s="1"/>
  <c r="BA46" i="10" s="1"/>
  <c r="BA67" i="10" s="1"/>
  <c r="BA74" i="10" s="1"/>
  <c r="BA202" i="10" s="1"/>
  <c r="X86" i="8"/>
  <c r="X93" i="8" s="1"/>
  <c r="X100" i="8" s="1"/>
  <c r="X128" i="8" s="1"/>
  <c r="X135" i="8" s="1"/>
  <c r="V39" i="13" s="1"/>
  <c r="AJ34" i="10"/>
  <c r="AJ39" i="10" s="1"/>
  <c r="AJ46" i="10" s="1"/>
  <c r="AJ67" i="10" s="1"/>
  <c r="AJ74" i="10" s="1"/>
  <c r="AJ202" i="10" s="1"/>
  <c r="BU18" i="12"/>
  <c r="BU25" i="12" s="1"/>
  <c r="BT67" i="13" s="1"/>
  <c r="BU20" i="11"/>
  <c r="BU27" i="11" s="1"/>
  <c r="BU34" i="11" s="1"/>
  <c r="BT60" i="13" s="1"/>
  <c r="BN34" i="10"/>
  <c r="BN39" i="10" s="1"/>
  <c r="BN46" i="10" s="1"/>
  <c r="BN67" i="10" s="1"/>
  <c r="BN74" i="10" s="1"/>
  <c r="BN202" i="10" s="1"/>
  <c r="BN81" i="8"/>
  <c r="BN86" i="8" s="1"/>
  <c r="BN93" i="8" s="1"/>
  <c r="BN100" i="8" s="1"/>
  <c r="BN128" i="8" s="1"/>
  <c r="BN135" i="8" s="1"/>
  <c r="BL39" i="13" s="1"/>
  <c r="T81" i="8"/>
  <c r="T86" i="8" s="1"/>
  <c r="T93" i="8" s="1"/>
  <c r="T100" i="8" s="1"/>
  <c r="T128" i="8" s="1"/>
  <c r="T135" i="8" s="1"/>
  <c r="R39" i="13" s="1"/>
  <c r="T34" i="10"/>
  <c r="T39" i="10" s="1"/>
  <c r="T46" i="10" s="1"/>
  <c r="T67" i="10" s="1"/>
  <c r="T74" i="10" s="1"/>
  <c r="T202" i="10" s="1"/>
  <c r="W73" i="13"/>
  <c r="AD80" i="8"/>
  <c r="AD85" i="8" s="1"/>
  <c r="AD92" i="8" s="1"/>
  <c r="AD99" i="8" s="1"/>
  <c r="AD127" i="8" s="1"/>
  <c r="AD134" i="8" s="1"/>
  <c r="AB38" i="13" s="1"/>
  <c r="AD33" i="10"/>
  <c r="AD38" i="10" s="1"/>
  <c r="AD45" i="10" s="1"/>
  <c r="AD66" i="10" s="1"/>
  <c r="AD73" i="10" s="1"/>
  <c r="AD201" i="10" s="1"/>
  <c r="U80" i="8"/>
  <c r="U85" i="8" s="1"/>
  <c r="U92" i="8" s="1"/>
  <c r="U99" i="8" s="1"/>
  <c r="U127" i="8" s="1"/>
  <c r="U134" i="8" s="1"/>
  <c r="S38" i="13" s="1"/>
  <c r="AK81" i="8"/>
  <c r="AK86" i="8" s="1"/>
  <c r="AK93" i="8" s="1"/>
  <c r="AK100" i="8" s="1"/>
  <c r="AK128" i="8" s="1"/>
  <c r="AK135" i="8" s="1"/>
  <c r="AI39" i="13" s="1"/>
  <c r="AK34" i="10"/>
  <c r="AK39" i="10" s="1"/>
  <c r="AK46" i="10" s="1"/>
  <c r="AK67" i="10" s="1"/>
  <c r="AK74" i="10" s="1"/>
  <c r="AK202" i="10" s="1"/>
  <c r="BK81" i="8"/>
  <c r="BK86" i="8" s="1"/>
  <c r="BK93" i="8" s="1"/>
  <c r="BK100" i="8" s="1"/>
  <c r="BK128" i="8" s="1"/>
  <c r="BK135" i="8" s="1"/>
  <c r="BI39" i="13" s="1"/>
  <c r="BK34" i="10"/>
  <c r="BK39" i="10" s="1"/>
  <c r="BK46" i="10" s="1"/>
  <c r="BK67" i="10" s="1"/>
  <c r="BK74" i="10" s="1"/>
  <c r="BK202" i="10" s="1"/>
  <c r="AK73" i="13"/>
  <c r="BD74" i="13"/>
  <c r="V33" i="10"/>
  <c r="V38" i="10" s="1"/>
  <c r="V45" i="10" s="1"/>
  <c r="V66" i="10" s="1"/>
  <c r="V73" i="10" s="1"/>
  <c r="V201" i="10" s="1"/>
  <c r="V80" i="8"/>
  <c r="V85" i="8" s="1"/>
  <c r="V92" i="8" s="1"/>
  <c r="V99" i="8" s="1"/>
  <c r="V127" i="8" s="1"/>
  <c r="V134" i="8" s="1"/>
  <c r="T38" i="13" s="1"/>
  <c r="BU34" i="10"/>
  <c r="BU39" i="10" s="1"/>
  <c r="BU46" i="10" s="1"/>
  <c r="BU67" i="10" s="1"/>
  <c r="BU74" i="10" s="1"/>
  <c r="BU202" i="10" s="1"/>
  <c r="BU81" i="8"/>
  <c r="BU86" i="8" s="1"/>
  <c r="BU93" i="8" s="1"/>
  <c r="BU100" i="8" s="1"/>
  <c r="BU128" i="8" s="1"/>
  <c r="BU135" i="8" s="1"/>
  <c r="BS39" i="13" s="1"/>
  <c r="AL74" i="13"/>
  <c r="BA74" i="13"/>
  <c r="H73" i="13"/>
  <c r="AM33" i="10"/>
  <c r="AM38" i="10" s="1"/>
  <c r="AM45" i="10" s="1"/>
  <c r="AM66" i="10" s="1"/>
  <c r="AM73" i="10" s="1"/>
  <c r="AM201" i="10" s="1"/>
  <c r="AM80" i="8"/>
  <c r="AM85" i="8" s="1"/>
  <c r="AM92" i="8" s="1"/>
  <c r="AM99" i="8" s="1"/>
  <c r="AM127" i="8" s="1"/>
  <c r="AM134" i="8" s="1"/>
  <c r="AK38" i="13" s="1"/>
  <c r="BQ34" i="10"/>
  <c r="BQ39" i="10" s="1"/>
  <c r="BQ46" i="10" s="1"/>
  <c r="BQ67" i="10" s="1"/>
  <c r="BQ74" i="10" s="1"/>
  <c r="BQ202" i="10" s="1"/>
  <c r="BQ81" i="8"/>
  <c r="BQ86" i="8" s="1"/>
  <c r="BQ93" i="8" s="1"/>
  <c r="BQ100" i="8" s="1"/>
  <c r="BQ128" i="8" s="1"/>
  <c r="BQ135" i="8" s="1"/>
  <c r="BO39" i="13" s="1"/>
  <c r="AS33" i="10"/>
  <c r="AS38" i="10" s="1"/>
  <c r="AS45" i="10" s="1"/>
  <c r="AS66" i="10" s="1"/>
  <c r="AS73" i="10" s="1"/>
  <c r="AS201" i="10" s="1"/>
  <c r="BO80" i="8"/>
  <c r="BO85" i="8" s="1"/>
  <c r="BO92" i="8" s="1"/>
  <c r="BO99" i="8" s="1"/>
  <c r="BO127" i="8" s="1"/>
  <c r="BO134" i="8" s="1"/>
  <c r="BM38" i="13" s="1"/>
  <c r="BB74" i="13"/>
  <c r="BN74" i="13"/>
  <c r="AQ34" i="10"/>
  <c r="AQ39" i="10" s="1"/>
  <c r="AQ46" i="10" s="1"/>
  <c r="AQ67" i="10" s="1"/>
  <c r="AQ74" i="10" s="1"/>
  <c r="AQ202" i="10" s="1"/>
  <c r="AQ81" i="8"/>
  <c r="AQ86" i="8" s="1"/>
  <c r="AQ93" i="8" s="1"/>
  <c r="AQ100" i="8" s="1"/>
  <c r="AQ128" i="8" s="1"/>
  <c r="AQ135" i="8" s="1"/>
  <c r="AO39" i="13" s="1"/>
  <c r="P74" i="13"/>
  <c r="L86" i="8"/>
  <c r="L93" i="8" s="1"/>
  <c r="L100" i="8" s="1"/>
  <c r="L128" i="8" s="1"/>
  <c r="L135" i="8" s="1"/>
  <c r="J39" i="13" s="1"/>
  <c r="BP80" i="8"/>
  <c r="BP85" i="8" s="1"/>
  <c r="BP92" i="8" s="1"/>
  <c r="BP99" i="8" s="1"/>
  <c r="BP127" i="8" s="1"/>
  <c r="BP134" i="8" s="1"/>
  <c r="BN38" i="13" s="1"/>
  <c r="BO34" i="10"/>
  <c r="BO39" i="10" s="1"/>
  <c r="BO46" i="10" s="1"/>
  <c r="BO67" i="10" s="1"/>
  <c r="BO74" i="10" s="1"/>
  <c r="BO202" i="10" s="1"/>
  <c r="BO81" i="8"/>
  <c r="BO86" i="8" s="1"/>
  <c r="BO93" i="8" s="1"/>
  <c r="BO100" i="8" s="1"/>
  <c r="BO128" i="8" s="1"/>
  <c r="BO135" i="8" s="1"/>
  <c r="BM39" i="13" s="1"/>
  <c r="Z33" i="10"/>
  <c r="Z38" i="10" s="1"/>
  <c r="Z45" i="10" s="1"/>
  <c r="Z66" i="10" s="1"/>
  <c r="Z73" i="10" s="1"/>
  <c r="Z201" i="10" s="1"/>
  <c r="AO33" i="10"/>
  <c r="AO38" i="10" s="1"/>
  <c r="AO45" i="10" s="1"/>
  <c r="AO66" i="10" s="1"/>
  <c r="AO73" i="10" s="1"/>
  <c r="AO201" i="10" s="1"/>
  <c r="AO80" i="8"/>
  <c r="AO85" i="8" s="1"/>
  <c r="AO92" i="8" s="1"/>
  <c r="AO99" i="8" s="1"/>
  <c r="AO127" i="8" s="1"/>
  <c r="AO134" i="8" s="1"/>
  <c r="AM38" i="13" s="1"/>
  <c r="AB81" i="8"/>
  <c r="AB86" i="8" s="1"/>
  <c r="AB93" i="8" s="1"/>
  <c r="AB100" i="8" s="1"/>
  <c r="AB128" i="8" s="1"/>
  <c r="AB135" i="8" s="1"/>
  <c r="Z39" i="13" s="1"/>
  <c r="CD81" i="8"/>
  <c r="CD86" i="8" s="1"/>
  <c r="CD93" i="8" s="1"/>
  <c r="CD100" i="8" s="1"/>
  <c r="CD128" i="8" s="1"/>
  <c r="CD135" i="8" s="1"/>
  <c r="CB39" i="13" s="1"/>
  <c r="BI80" i="8"/>
  <c r="BI85" i="8" s="1"/>
  <c r="BI92" i="8" s="1"/>
  <c r="BI99" i="8" s="1"/>
  <c r="BI127" i="8" s="1"/>
  <c r="BI134" i="8" s="1"/>
  <c r="BG38" i="13" s="1"/>
  <c r="BR85" i="8"/>
  <c r="BR92" i="8" s="1"/>
  <c r="BR99" i="8" s="1"/>
  <c r="BR127" i="8" s="1"/>
  <c r="BR134" i="8" s="1"/>
  <c r="BP38" i="13" s="1"/>
  <c r="AS34" i="10"/>
  <c r="AS39" i="10" s="1"/>
  <c r="AS46" i="10" s="1"/>
  <c r="AS67" i="10" s="1"/>
  <c r="AS74" i="10" s="1"/>
  <c r="AS202" i="10" s="1"/>
  <c r="AM34" i="10"/>
  <c r="AM39" i="10" s="1"/>
  <c r="AM46" i="10" s="1"/>
  <c r="AM67" i="10" s="1"/>
  <c r="AM74" i="10" s="1"/>
  <c r="AM202" i="10" s="1"/>
  <c r="AM81" i="8"/>
  <c r="AM86" i="8" s="1"/>
  <c r="AM93" i="8" s="1"/>
  <c r="AM100" i="8" s="1"/>
  <c r="AM128" i="8" s="1"/>
  <c r="AM135" i="8" s="1"/>
  <c r="AK39" i="13" s="1"/>
  <c r="CF34" i="10"/>
  <c r="CF39" i="10" s="1"/>
  <c r="CF46" i="10" s="1"/>
  <c r="CF67" i="10" s="1"/>
  <c r="CF74" i="10" s="1"/>
  <c r="BY81" i="8"/>
  <c r="BY86" i="8" s="1"/>
  <c r="BY93" i="8" s="1"/>
  <c r="BY100" i="8" s="1"/>
  <c r="BY128" i="8" s="1"/>
  <c r="BY135" i="8" s="1"/>
  <c r="BW39" i="13" s="1"/>
  <c r="R34" i="10"/>
  <c r="R39" i="10" s="1"/>
  <c r="R46" i="10" s="1"/>
  <c r="R67" i="10" s="1"/>
  <c r="R74" i="10" s="1"/>
  <c r="R202" i="10" s="1"/>
  <c r="R81" i="8"/>
  <c r="R86" i="8" s="1"/>
  <c r="R93" i="8" s="1"/>
  <c r="R100" i="8" s="1"/>
  <c r="R128" i="8" s="1"/>
  <c r="R135" i="8" s="1"/>
  <c r="P39" i="13" s="1"/>
  <c r="BE33" i="10"/>
  <c r="BE38" i="10" s="1"/>
  <c r="BE45" i="10" s="1"/>
  <c r="BE66" i="10" s="1"/>
  <c r="BE73" i="10" s="1"/>
  <c r="BE201" i="10" s="1"/>
  <c r="V74" i="13"/>
  <c r="BX82" i="10"/>
  <c r="BX89" i="10" s="1"/>
  <c r="BX96" i="10" s="1"/>
  <c r="BX163" i="8"/>
  <c r="BX170" i="8" s="1"/>
  <c r="AV80" i="8"/>
  <c r="AV85" i="8" s="1"/>
  <c r="AV92" i="8" s="1"/>
  <c r="AV99" i="8" s="1"/>
  <c r="AV127" i="8" s="1"/>
  <c r="AV134" i="8" s="1"/>
  <c r="AT38" i="13" s="1"/>
  <c r="AV33" i="10"/>
  <c r="AV38" i="10" s="1"/>
  <c r="AV45" i="10" s="1"/>
  <c r="AV66" i="10" s="1"/>
  <c r="AV73" i="10" s="1"/>
  <c r="AV201" i="10" s="1"/>
  <c r="L74" i="13"/>
  <c r="T73" i="13"/>
  <c r="X17" i="11"/>
  <c r="X24" i="11" s="1"/>
  <c r="X31" i="11" s="1"/>
  <c r="W57" i="13" s="1"/>
  <c r="X15" i="12"/>
  <c r="X22" i="12" s="1"/>
  <c r="W64" i="13" s="1"/>
  <c r="BD38" i="10"/>
  <c r="BD45" i="10" s="1"/>
  <c r="BD66" i="10" s="1"/>
  <c r="BD73" i="10" s="1"/>
  <c r="BD201" i="10" s="1"/>
  <c r="BG81" i="8"/>
  <c r="BG86" i="8" s="1"/>
  <c r="BG93" i="8" s="1"/>
  <c r="BG100" i="8" s="1"/>
  <c r="BG128" i="8" s="1"/>
  <c r="BG135" i="8" s="1"/>
  <c r="BE39" i="13" s="1"/>
  <c r="BG34" i="10"/>
  <c r="BG39" i="10" s="1"/>
  <c r="BG46" i="10" s="1"/>
  <c r="BG67" i="10" s="1"/>
  <c r="BG74" i="10" s="1"/>
  <c r="BG202" i="10" s="1"/>
  <c r="BQ33" i="10"/>
  <c r="BQ38" i="10" s="1"/>
  <c r="BQ45" i="10" s="1"/>
  <c r="BQ66" i="10" s="1"/>
  <c r="BQ73" i="10" s="1"/>
  <c r="BQ201" i="10" s="1"/>
  <c r="BQ80" i="8"/>
  <c r="BQ85" i="8" s="1"/>
  <c r="BQ92" i="8" s="1"/>
  <c r="BQ99" i="8" s="1"/>
  <c r="BQ127" i="8" s="1"/>
  <c r="BQ134" i="8" s="1"/>
  <c r="BO38" i="13" s="1"/>
  <c r="Y34" i="10"/>
  <c r="Y39" i="10" s="1"/>
  <c r="Y46" i="10" s="1"/>
  <c r="Y67" i="10" s="1"/>
  <c r="Y74" i="10" s="1"/>
  <c r="Y202" i="10" s="1"/>
  <c r="Y81" i="8"/>
  <c r="Y86" i="8" s="1"/>
  <c r="Y93" i="8" s="1"/>
  <c r="Y100" i="8" s="1"/>
  <c r="Y128" i="8" s="1"/>
  <c r="Y135" i="8" s="1"/>
  <c r="W39" i="13" s="1"/>
  <c r="L16" i="12"/>
  <c r="L23" i="12" s="1"/>
  <c r="K65" i="13" s="1"/>
  <c r="L18" i="11"/>
  <c r="L25" i="11" s="1"/>
  <c r="L32" i="11" s="1"/>
  <c r="K58" i="13" s="1"/>
  <c r="N16" i="12"/>
  <c r="N23" i="12" s="1"/>
  <c r="M65" i="13" s="1"/>
  <c r="N18" i="11"/>
  <c r="N25" i="11" s="1"/>
  <c r="N32" i="11" s="1"/>
  <c r="M58" i="13" s="1"/>
  <c r="AW74" i="13"/>
  <c r="AU33" i="10"/>
  <c r="AU38" i="10" s="1"/>
  <c r="AU45" i="10" s="1"/>
  <c r="AU66" i="10" s="1"/>
  <c r="AU73" i="10" s="1"/>
  <c r="AU201" i="10" s="1"/>
  <c r="AU80" i="8"/>
  <c r="AU85" i="8" s="1"/>
  <c r="AU92" i="8" s="1"/>
  <c r="AU99" i="8" s="1"/>
  <c r="AU127" i="8" s="1"/>
  <c r="AU134" i="8" s="1"/>
  <c r="AS38" i="13" s="1"/>
  <c r="M74" i="13"/>
  <c r="BD81" i="8"/>
  <c r="BD86" i="8" s="1"/>
  <c r="BD93" i="8" s="1"/>
  <c r="BD100" i="8" s="1"/>
  <c r="BD128" i="8" s="1"/>
  <c r="BD135" i="8" s="1"/>
  <c r="BB39" i="13" s="1"/>
  <c r="BP81" i="8"/>
  <c r="BP86" i="8" s="1"/>
  <c r="BP93" i="8" s="1"/>
  <c r="BP100" i="8" s="1"/>
  <c r="BP128" i="8" s="1"/>
  <c r="BP135" i="8" s="1"/>
  <c r="BN39" i="13" s="1"/>
  <c r="BP34" i="10"/>
  <c r="BP39" i="10" s="1"/>
  <c r="BP46" i="10" s="1"/>
  <c r="BP67" i="10" s="1"/>
  <c r="BP74" i="10" s="1"/>
  <c r="BP202" i="10" s="1"/>
  <c r="BZ80" i="8"/>
  <c r="BZ85" i="8" s="1"/>
  <c r="BZ92" i="8" s="1"/>
  <c r="BZ99" i="8" s="1"/>
  <c r="BZ127" i="8" s="1"/>
  <c r="BZ134" i="8" s="1"/>
  <c r="BX38" i="13" s="1"/>
  <c r="BO73" i="13"/>
  <c r="P73" i="13"/>
  <c r="BX84" i="10"/>
  <c r="BX91" i="10" s="1"/>
  <c r="BX98" i="10" s="1"/>
  <c r="BX203" i="10" s="1"/>
  <c r="BX165" i="8"/>
  <c r="BX172" i="8" s="1"/>
  <c r="N33" i="10"/>
  <c r="N38" i="10" s="1"/>
  <c r="N45" i="10" s="1"/>
  <c r="N66" i="10" s="1"/>
  <c r="N73" i="10" s="1"/>
  <c r="N201" i="10" s="1"/>
  <c r="S74" i="13"/>
  <c r="AC33" i="10"/>
  <c r="AC38" i="10" s="1"/>
  <c r="AC45" i="10" s="1"/>
  <c r="AC66" i="10" s="1"/>
  <c r="AC73" i="10" s="1"/>
  <c r="AC201" i="10" s="1"/>
  <c r="BR74" i="13"/>
  <c r="BI73" i="13"/>
  <c r="AF33" i="10"/>
  <c r="AF38" i="10" s="1"/>
  <c r="AF45" i="10" s="1"/>
  <c r="AF66" i="10" s="1"/>
  <c r="AF73" i="10" s="1"/>
  <c r="AF201" i="10" s="1"/>
  <c r="AT34" i="10"/>
  <c r="AT39" i="10" s="1"/>
  <c r="AT46" i="10" s="1"/>
  <c r="AT67" i="10" s="1"/>
  <c r="AT74" i="10" s="1"/>
  <c r="AT202" i="10" s="1"/>
  <c r="AT81" i="8"/>
  <c r="AT86" i="8" s="1"/>
  <c r="AT93" i="8" s="1"/>
  <c r="AT100" i="8" s="1"/>
  <c r="AT128" i="8" s="1"/>
  <c r="AT135" i="8" s="1"/>
  <c r="AR39" i="13" s="1"/>
  <c r="BB34" i="10"/>
  <c r="BB39" i="10" s="1"/>
  <c r="BB46" i="10" s="1"/>
  <c r="BB67" i="10" s="1"/>
  <c r="BB74" i="10" s="1"/>
  <c r="BB202" i="10" s="1"/>
  <c r="BB81" i="8"/>
  <c r="BB86" i="8" s="1"/>
  <c r="BB93" i="8" s="1"/>
  <c r="BB100" i="8" s="1"/>
  <c r="BB128" i="8" s="1"/>
  <c r="BB135" i="8" s="1"/>
  <c r="AZ39" i="13" s="1"/>
  <c r="BP74" i="13"/>
  <c r="BT80" i="8"/>
  <c r="BT85" i="8" s="1"/>
  <c r="BT92" i="8" s="1"/>
  <c r="BT99" i="8" s="1"/>
  <c r="BT127" i="8" s="1"/>
  <c r="BT134" i="8" s="1"/>
  <c r="BR38" i="13" s="1"/>
  <c r="AP74" i="13"/>
  <c r="BJ80" i="8"/>
  <c r="BJ85" i="8" s="1"/>
  <c r="BJ92" i="8" s="1"/>
  <c r="BJ99" i="8" s="1"/>
  <c r="BJ127" i="8" s="1"/>
  <c r="BJ134" i="8" s="1"/>
  <c r="BH38" i="13" s="1"/>
  <c r="BJ33" i="10"/>
  <c r="BJ38" i="10" s="1"/>
  <c r="BJ45" i="10" s="1"/>
  <c r="BJ66" i="10" s="1"/>
  <c r="BJ73" i="10" s="1"/>
  <c r="BJ201" i="10" s="1"/>
  <c r="BG74" i="13"/>
  <c r="AV73" i="13"/>
  <c r="AP73" i="13"/>
  <c r="Y74" i="13"/>
  <c r="BJ81" i="8"/>
  <c r="BJ86" i="8" s="1"/>
  <c r="BJ93" i="8" s="1"/>
  <c r="BJ100" i="8" s="1"/>
  <c r="BJ128" i="8" s="1"/>
  <c r="BJ135" i="8" s="1"/>
  <c r="BH39" i="13" s="1"/>
  <c r="R33" i="10"/>
  <c r="R38" i="10" s="1"/>
  <c r="R45" i="10" s="1"/>
  <c r="R66" i="10" s="1"/>
  <c r="R73" i="10" s="1"/>
  <c r="R201" i="10" s="1"/>
  <c r="AY33" i="10"/>
  <c r="AY38" i="10" s="1"/>
  <c r="AY45" i="10" s="1"/>
  <c r="AY66" i="10" s="1"/>
  <c r="AY73" i="10" s="1"/>
  <c r="AY201" i="10" s="1"/>
  <c r="BF74" i="13"/>
  <c r="BM81" i="8"/>
  <c r="BM86" i="8" s="1"/>
  <c r="BM93" i="8" s="1"/>
  <c r="BM100" i="8" s="1"/>
  <c r="BM128" i="8" s="1"/>
  <c r="BM135" i="8" s="1"/>
  <c r="BK39" i="13" s="1"/>
  <c r="BM34" i="10"/>
  <c r="BM39" i="10" s="1"/>
  <c r="BM46" i="10" s="1"/>
  <c r="BM67" i="10" s="1"/>
  <c r="BM74" i="10" s="1"/>
  <c r="BM202" i="10" s="1"/>
  <c r="BA33" i="10"/>
  <c r="BA38" i="10" s="1"/>
  <c r="BA45" i="10" s="1"/>
  <c r="BA66" i="10" s="1"/>
  <c r="BA73" i="10" s="1"/>
  <c r="BA201" i="10" s="1"/>
  <c r="BA80" i="8"/>
  <c r="BA85" i="8" s="1"/>
  <c r="BA92" i="8" s="1"/>
  <c r="BA99" i="8" s="1"/>
  <c r="BA127" i="8" s="1"/>
  <c r="BA134" i="8" s="1"/>
  <c r="AY38" i="13" s="1"/>
  <c r="AL33" i="10"/>
  <c r="AL38" i="10" s="1"/>
  <c r="AL45" i="10" s="1"/>
  <c r="AL66" i="10" s="1"/>
  <c r="AL73" i="10" s="1"/>
  <c r="AL201" i="10" s="1"/>
  <c r="AL80" i="8"/>
  <c r="AL85" i="8" s="1"/>
  <c r="AL92" i="8" s="1"/>
  <c r="AL99" i="8" s="1"/>
  <c r="AL127" i="8" s="1"/>
  <c r="AL134" i="8" s="1"/>
  <c r="AJ38" i="13" s="1"/>
  <c r="AI86" i="8"/>
  <c r="AI93" i="8" s="1"/>
  <c r="AI100" i="8" s="1"/>
  <c r="AI128" i="8" s="1"/>
  <c r="AI135" i="8" s="1"/>
  <c r="AG39" i="13" s="1"/>
  <c r="BM74" i="13"/>
  <c r="U73" i="13"/>
  <c r="AD73" i="13"/>
  <c r="BL33" i="10"/>
  <c r="BL38" i="10" s="1"/>
  <c r="BL45" i="10" s="1"/>
  <c r="BL66" i="10" s="1"/>
  <c r="BL73" i="10" s="1"/>
  <c r="BL201" i="10" s="1"/>
  <c r="BL80" i="8"/>
  <c r="BL85" i="8" s="1"/>
  <c r="BL92" i="8" s="1"/>
  <c r="BL99" i="8" s="1"/>
  <c r="BL127" i="8" s="1"/>
  <c r="BL134" i="8" s="1"/>
  <c r="BJ38" i="13" s="1"/>
  <c r="V73" i="13"/>
  <c r="AF74" i="13"/>
  <c r="BL74" i="13"/>
  <c r="CA33" i="10"/>
  <c r="CA38" i="10" s="1"/>
  <c r="CA45" i="10" s="1"/>
  <c r="CA66" i="10" s="1"/>
  <c r="CA73" i="10" s="1"/>
  <c r="CB33" i="10"/>
  <c r="CB38" i="10" s="1"/>
  <c r="CB45" i="10" s="1"/>
  <c r="CB66" i="10" s="1"/>
  <c r="CB73" i="10" s="1"/>
  <c r="CB80" i="8"/>
  <c r="CB85" i="8" s="1"/>
  <c r="CB92" i="8" s="1"/>
  <c r="CB99" i="8" s="1"/>
  <c r="CB127" i="8" s="1"/>
  <c r="CB134" i="8" s="1"/>
  <c r="BZ38" i="13" s="1"/>
  <c r="BV34" i="10"/>
  <c r="BV39" i="10" s="1"/>
  <c r="BV46" i="10" s="1"/>
  <c r="BV67" i="10" s="1"/>
  <c r="BV74" i="10" s="1"/>
  <c r="BV202" i="10" s="1"/>
  <c r="BV81" i="8"/>
  <c r="BV86" i="8" s="1"/>
  <c r="BV93" i="8" s="1"/>
  <c r="BV100" i="8" s="1"/>
  <c r="BV128" i="8" s="1"/>
  <c r="BV135" i="8" s="1"/>
  <c r="BT39" i="13" s="1"/>
  <c r="BC33" i="10"/>
  <c r="BC38" i="10" s="1"/>
  <c r="BC45" i="10" s="1"/>
  <c r="BC66" i="10" s="1"/>
  <c r="BC73" i="10" s="1"/>
  <c r="BC201" i="10" s="1"/>
  <c r="BC80" i="8"/>
  <c r="BC85" i="8" s="1"/>
  <c r="BC92" i="8" s="1"/>
  <c r="BC99" i="8" s="1"/>
  <c r="BC127" i="8" s="1"/>
  <c r="BC134" i="8" s="1"/>
  <c r="BA38" i="13" s="1"/>
  <c r="AF73" i="13"/>
  <c r="BW86" i="8"/>
  <c r="BW93" i="8" s="1"/>
  <c r="BW100" i="8" s="1"/>
  <c r="BW128" i="8" s="1"/>
  <c r="BW135" i="8" s="1"/>
  <c r="BU39" i="13" s="1"/>
  <c r="AY81" i="8"/>
  <c r="AY86" i="8" s="1"/>
  <c r="AY93" i="8" s="1"/>
  <c r="AY100" i="8" s="1"/>
  <c r="AY128" i="8" s="1"/>
  <c r="AY135" i="8" s="1"/>
  <c r="AW39" i="13" s="1"/>
  <c r="AY34" i="10"/>
  <c r="AY39" i="10" s="1"/>
  <c r="AY46" i="10" s="1"/>
  <c r="AY67" i="10" s="1"/>
  <c r="AY74" i="10" s="1"/>
  <c r="AY202" i="10" s="1"/>
  <c r="BC81" i="8"/>
  <c r="BC86" i="8" s="1"/>
  <c r="BC93" i="8" s="1"/>
  <c r="BC100" i="8" s="1"/>
  <c r="BC128" i="8" s="1"/>
  <c r="BC135" i="8" s="1"/>
  <c r="BA39" i="13" s="1"/>
  <c r="BH80" i="8"/>
  <c r="BH85" i="8" s="1"/>
  <c r="BH92" i="8" s="1"/>
  <c r="BH99" i="8" s="1"/>
  <c r="BH127" i="8" s="1"/>
  <c r="BH134" i="8" s="1"/>
  <c r="BF38" i="13" s="1"/>
  <c r="W33" i="10"/>
  <c r="W38" i="10" s="1"/>
  <c r="W45" i="10" s="1"/>
  <c r="W66" i="10" s="1"/>
  <c r="W73" i="10" s="1"/>
  <c r="W201" i="10" s="1"/>
  <c r="W80" i="8"/>
  <c r="W85" i="8" s="1"/>
  <c r="W92" i="8" s="1"/>
  <c r="W99" i="8" s="1"/>
  <c r="W127" i="8" s="1"/>
  <c r="W134" i="8" s="1"/>
  <c r="U38" i="13" s="1"/>
  <c r="AH16" i="12"/>
  <c r="AH23" i="12" s="1"/>
  <c r="AG65" i="13" s="1"/>
  <c r="AH18" i="11"/>
  <c r="AH25" i="11" s="1"/>
  <c r="AH32" i="11" s="1"/>
  <c r="AG58" i="13" s="1"/>
  <c r="Q33" i="10"/>
  <c r="Q38" i="10" s="1"/>
  <c r="Q45" i="10" s="1"/>
  <c r="Q66" i="10" s="1"/>
  <c r="Q73" i="10" s="1"/>
  <c r="Q201" i="10" s="1"/>
  <c r="Q80" i="8"/>
  <c r="Q85" i="8" s="1"/>
  <c r="Q92" i="8" s="1"/>
  <c r="Q99" i="8" s="1"/>
  <c r="Q127" i="8" s="1"/>
  <c r="Q134" i="8" s="1"/>
  <c r="O38" i="13" s="1"/>
  <c r="BY80" i="8"/>
  <c r="BY85" i="8" s="1"/>
  <c r="BY92" i="8" s="1"/>
  <c r="BY99" i="8" s="1"/>
  <c r="BY127" i="8" s="1"/>
  <c r="BY134" i="8" s="1"/>
  <c r="BW38" i="13" s="1"/>
  <c r="BY33" i="10"/>
  <c r="BY38" i="10" s="1"/>
  <c r="BY45" i="10" s="1"/>
  <c r="BY66" i="10" s="1"/>
  <c r="BY73" i="10" s="1"/>
  <c r="AZ86" i="8"/>
  <c r="AZ93" i="8" s="1"/>
  <c r="AZ100" i="8" s="1"/>
  <c r="AZ128" i="8" s="1"/>
  <c r="AZ135" i="8" s="1"/>
  <c r="AX39" i="13" s="1"/>
  <c r="CE33" i="10"/>
  <c r="CE38" i="10" s="1"/>
  <c r="CE45" i="10" s="1"/>
  <c r="CE66" i="10" s="1"/>
  <c r="CE73" i="10" s="1"/>
  <c r="BF81" i="8"/>
  <c r="BF86" i="8" s="1"/>
  <c r="BF93" i="8" s="1"/>
  <c r="BF100" i="8" s="1"/>
  <c r="BF128" i="8" s="1"/>
  <c r="BF135" i="8" s="1"/>
  <c r="BD39" i="13" s="1"/>
  <c r="BI34" i="10"/>
  <c r="BI39" i="10" s="1"/>
  <c r="BI46" i="10" s="1"/>
  <c r="BI67" i="10" s="1"/>
  <c r="BI74" i="10" s="1"/>
  <c r="BI202" i="10" s="1"/>
  <c r="BI81" i="8"/>
  <c r="BI86" i="8" s="1"/>
  <c r="BI93" i="8" s="1"/>
  <c r="BI100" i="8" s="1"/>
  <c r="BI128" i="8" s="1"/>
  <c r="BI135" i="8" s="1"/>
  <c r="BG39" i="13" s="1"/>
  <c r="O86" i="8"/>
  <c r="O93" i="8" s="1"/>
  <c r="O100" i="8" s="1"/>
  <c r="O128" i="8" s="1"/>
  <c r="O135" i="8" s="1"/>
  <c r="M39" i="13" s="1"/>
  <c r="X80" i="8"/>
  <c r="X85" i="8" s="1"/>
  <c r="X92" i="8" s="1"/>
  <c r="X99" i="8" s="1"/>
  <c r="X127" i="8" s="1"/>
  <c r="X134" i="8" s="1"/>
  <c r="V38" i="13" s="1"/>
  <c r="X33" i="10"/>
  <c r="X38" i="10" s="1"/>
  <c r="X45" i="10" s="1"/>
  <c r="X66" i="10" s="1"/>
  <c r="X73" i="10" s="1"/>
  <c r="X201" i="10" s="1"/>
  <c r="BW202" i="10"/>
  <c r="AV34" i="10"/>
  <c r="AV39" i="10" s="1"/>
  <c r="AV46" i="10" s="1"/>
  <c r="AV67" i="10" s="1"/>
  <c r="AV74" i="10" s="1"/>
  <c r="AV202" i="10" s="1"/>
  <c r="AV81" i="8"/>
  <c r="AV86" i="8" s="1"/>
  <c r="AV93" i="8" s="1"/>
  <c r="AV100" i="8" s="1"/>
  <c r="AV128" i="8" s="1"/>
  <c r="AV135" i="8" s="1"/>
  <c r="AT39" i="13" s="1"/>
  <c r="CE81" i="8"/>
  <c r="CE86" i="8" s="1"/>
  <c r="CE93" i="8" s="1"/>
  <c r="CE100" i="8" s="1"/>
  <c r="CE128" i="8" s="1"/>
  <c r="CE135" i="8" s="1"/>
  <c r="CC39" i="13" s="1"/>
  <c r="AU81" i="8"/>
  <c r="AU86" i="8" s="1"/>
  <c r="AU93" i="8" s="1"/>
  <c r="AU100" i="8" s="1"/>
  <c r="AU128" i="8" s="1"/>
  <c r="AU135" i="8" s="1"/>
  <c r="AS39" i="13" s="1"/>
  <c r="Z74" i="13"/>
  <c r="BN33" i="10"/>
  <c r="BN38" i="10" s="1"/>
  <c r="BN45" i="10" s="1"/>
  <c r="BN66" i="10" s="1"/>
  <c r="BN73" i="10" s="1"/>
  <c r="BN201" i="10" s="1"/>
  <c r="BN80" i="8"/>
  <c r="BN85" i="8" s="1"/>
  <c r="BN92" i="8" s="1"/>
  <c r="BN99" i="8" s="1"/>
  <c r="BN127" i="8" s="1"/>
  <c r="BN134" i="8" s="1"/>
  <c r="BL38" i="13" s="1"/>
  <c r="AA33" i="10"/>
  <c r="AA38" i="10" s="1"/>
  <c r="AA45" i="10" s="1"/>
  <c r="AA66" i="10" s="1"/>
  <c r="AA73" i="10" s="1"/>
  <c r="AA201" i="10" s="1"/>
  <c r="AA80" i="8"/>
  <c r="AA85" i="8" s="1"/>
  <c r="AA92" i="8" s="1"/>
  <c r="AA99" i="8" s="1"/>
  <c r="AA127" i="8" s="1"/>
  <c r="AA134" i="8" s="1"/>
  <c r="Y38" i="13" s="1"/>
  <c r="AQ80" i="8"/>
  <c r="AQ85" i="8" s="1"/>
  <c r="AQ92" i="8" s="1"/>
  <c r="AQ99" i="8" s="1"/>
  <c r="AQ127" i="8" s="1"/>
  <c r="AQ134" i="8" s="1"/>
  <c r="AO38" i="13" s="1"/>
  <c r="AQ33" i="10"/>
  <c r="AQ38" i="10" s="1"/>
  <c r="AQ45" i="10" s="1"/>
  <c r="AQ66" i="10" s="1"/>
  <c r="AQ73" i="10" s="1"/>
  <c r="AQ201" i="10" s="1"/>
  <c r="BL73" i="13"/>
  <c r="CC33" i="10"/>
  <c r="CC38" i="10" s="1"/>
  <c r="CC45" i="10" s="1"/>
  <c r="CC66" i="10" s="1"/>
  <c r="CC73" i="10" s="1"/>
  <c r="H74" i="13"/>
  <c r="AO74" i="13"/>
  <c r="AX74" i="13"/>
  <c r="BS33" i="10"/>
  <c r="BS38" i="10" s="1"/>
  <c r="BS45" i="10" s="1"/>
  <c r="BS66" i="10" s="1"/>
  <c r="BS73" i="10" s="1"/>
  <c r="BS201" i="10" s="1"/>
  <c r="BS80" i="8"/>
  <c r="BS85" i="8" s="1"/>
  <c r="BS92" i="8" s="1"/>
  <c r="BS99" i="8" s="1"/>
  <c r="BS127" i="8" s="1"/>
  <c r="BS134" i="8" s="1"/>
  <c r="BQ38" i="13" s="1"/>
  <c r="W34" i="10"/>
  <c r="W39" i="10" s="1"/>
  <c r="W46" i="10" s="1"/>
  <c r="W67" i="10" s="1"/>
  <c r="W74" i="10" s="1"/>
  <c r="W202" i="10" s="1"/>
  <c r="W81" i="8"/>
  <c r="W86" i="8" s="1"/>
  <c r="W93" i="8" s="1"/>
  <c r="W100" i="8" s="1"/>
  <c r="W128" i="8" s="1"/>
  <c r="W135" i="8" s="1"/>
  <c r="U39" i="13" s="1"/>
  <c r="BG80" i="8"/>
  <c r="BG85" i="8" s="1"/>
  <c r="BG92" i="8" s="1"/>
  <c r="BG99" i="8" s="1"/>
  <c r="BG127" i="8" s="1"/>
  <c r="BG134" i="8" s="1"/>
  <c r="BE38" i="13" s="1"/>
  <c r="BG33" i="10"/>
  <c r="BG38" i="10" s="1"/>
  <c r="BG45" i="10" s="1"/>
  <c r="BG66" i="10" s="1"/>
  <c r="BG73" i="10" s="1"/>
  <c r="BG201" i="10" s="1"/>
  <c r="BU44" i="13"/>
  <c r="BW177" i="8"/>
  <c r="AD15" i="12"/>
  <c r="AD22" i="12" s="1"/>
  <c r="AC64" i="13" s="1"/>
  <c r="AD17" i="11"/>
  <c r="AD24" i="11" s="1"/>
  <c r="AD31" i="11" s="1"/>
  <c r="AC57" i="13" s="1"/>
  <c r="BW80" i="8"/>
  <c r="BW85" i="8" s="1"/>
  <c r="BW92" i="8" s="1"/>
  <c r="BW99" i="8" s="1"/>
  <c r="BW127" i="8" s="1"/>
  <c r="BW134" i="8" s="1"/>
  <c r="BU38" i="13" s="1"/>
  <c r="BW33" i="10"/>
  <c r="BW38" i="10" s="1"/>
  <c r="BW45" i="10" s="1"/>
  <c r="BW66" i="10" s="1"/>
  <c r="BW73" i="10" s="1"/>
  <c r="BW201" i="10" s="1"/>
  <c r="BB33" i="10"/>
  <c r="BB38" i="10" s="1"/>
  <c r="BB45" i="10" s="1"/>
  <c r="BB66" i="10" s="1"/>
  <c r="BB73" i="10" s="1"/>
  <c r="BB201" i="10" s="1"/>
  <c r="BB80" i="8"/>
  <c r="BB85" i="8" s="1"/>
  <c r="BB92" i="8" s="1"/>
  <c r="BB99" i="8" s="1"/>
  <c r="BB127" i="8" s="1"/>
  <c r="BB134" i="8" s="1"/>
  <c r="AZ38" i="13" s="1"/>
  <c r="V81" i="8"/>
  <c r="V86" i="8" s="1"/>
  <c r="V93" i="8" s="1"/>
  <c r="V100" i="8" s="1"/>
  <c r="V128" i="8" s="1"/>
  <c r="V135" i="8" s="1"/>
  <c r="T39" i="13" s="1"/>
  <c r="V34" i="10"/>
  <c r="V39" i="10" s="1"/>
  <c r="V46" i="10" s="1"/>
  <c r="V67" i="10" s="1"/>
  <c r="V74" i="10" s="1"/>
  <c r="V202" i="10" s="1"/>
  <c r="S80" i="8"/>
  <c r="S85" i="8" s="1"/>
  <c r="S92" i="8" s="1"/>
  <c r="S99" i="8" s="1"/>
  <c r="S127" i="8" s="1"/>
  <c r="S134" i="8" s="1"/>
  <c r="Q38" i="13" s="1"/>
  <c r="S33" i="10"/>
  <c r="S38" i="10" s="1"/>
  <c r="S45" i="10" s="1"/>
  <c r="S66" i="10" s="1"/>
  <c r="S73" i="10" s="1"/>
  <c r="S201" i="10" s="1"/>
  <c r="AH81" i="8"/>
  <c r="AH86" i="8" s="1"/>
  <c r="AH93" i="8" s="1"/>
  <c r="AH100" i="8" s="1"/>
  <c r="AH128" i="8" s="1"/>
  <c r="AH135" i="8" s="1"/>
  <c r="AF39" i="13" s="1"/>
  <c r="AH34" i="10"/>
  <c r="AH39" i="10" s="1"/>
  <c r="AH46" i="10" s="1"/>
  <c r="AH67" i="10" s="1"/>
  <c r="AH74" i="10" s="1"/>
  <c r="AH202" i="10" s="1"/>
  <c r="AB74" i="13"/>
  <c r="BH73" i="13"/>
  <c r="AN34" i="10"/>
  <c r="AN39" i="10" s="1"/>
  <c r="AN46" i="10" s="1"/>
  <c r="AN67" i="10" s="1"/>
  <c r="AN74" i="10" s="1"/>
  <c r="AN202" i="10" s="1"/>
  <c r="AN81" i="8"/>
  <c r="AN86" i="8" s="1"/>
  <c r="AN93" i="8" s="1"/>
  <c r="AN100" i="8" s="1"/>
  <c r="AN128" i="8" s="1"/>
  <c r="AN135" i="8" s="1"/>
  <c r="AL39" i="13" s="1"/>
  <c r="AN74" i="13"/>
  <c r="BS34" i="10"/>
  <c r="BS39" i="10" s="1"/>
  <c r="BS46" i="10" s="1"/>
  <c r="BS67" i="10" s="1"/>
  <c r="BS74" i="10" s="1"/>
  <c r="BS202" i="10" s="1"/>
  <c r="BS81" i="8"/>
  <c r="BS86" i="8" s="1"/>
  <c r="BS93" i="8" s="1"/>
  <c r="BS100" i="8" s="1"/>
  <c r="BS128" i="8" s="1"/>
  <c r="BS135" i="8" s="1"/>
  <c r="BQ39" i="13" s="1"/>
  <c r="P33" i="10"/>
  <c r="P38" i="10" s="1"/>
  <c r="P45" i="10" s="1"/>
  <c r="P66" i="10" s="1"/>
  <c r="P73" i="10" s="1"/>
  <c r="P201" i="10" s="1"/>
  <c r="P80" i="8"/>
  <c r="P85" i="8" s="1"/>
  <c r="P92" i="8" s="1"/>
  <c r="P99" i="8" s="1"/>
  <c r="P127" i="8" s="1"/>
  <c r="P134" i="8" s="1"/>
  <c r="N38" i="13" s="1"/>
  <c r="BX83" i="10"/>
  <c r="BX90" i="10" s="1"/>
  <c r="BX97" i="10" s="1"/>
  <c r="BX202" i="10" s="1"/>
  <c r="BX164" i="8"/>
  <c r="BX171" i="8" s="1"/>
  <c r="Z18" i="11" l="1"/>
  <c r="Z25" i="11" s="1"/>
  <c r="Z32" i="11" s="1"/>
  <c r="Y58" i="13" s="1"/>
  <c r="AV15" i="12"/>
  <c r="AV22" i="12" s="1"/>
  <c r="AU64" i="13" s="1"/>
  <c r="AI17" i="11"/>
  <c r="AI24" i="11" s="1"/>
  <c r="AI31" i="11" s="1"/>
  <c r="AH57" i="13" s="1"/>
  <c r="BN15" i="12"/>
  <c r="BN22" i="12" s="1"/>
  <c r="BM64" i="13" s="1"/>
  <c r="BH15" i="12"/>
  <c r="BH22" i="12" s="1"/>
  <c r="BG64" i="13" s="1"/>
  <c r="BG71" i="13" s="1"/>
  <c r="L15" i="12"/>
  <c r="L22" i="12" s="1"/>
  <c r="K64" i="13" s="1"/>
  <c r="K71" i="13" s="1"/>
  <c r="P18" i="11"/>
  <c r="P25" i="11" s="1"/>
  <c r="P32" i="11" s="1"/>
  <c r="O58" i="13" s="1"/>
  <c r="O72" i="13" s="1"/>
  <c r="N15" i="12"/>
  <c r="N22" i="12" s="1"/>
  <c r="M64" i="13" s="1"/>
  <c r="M71" i="13" s="1"/>
  <c r="AM15" i="12"/>
  <c r="AM22" i="12" s="1"/>
  <c r="AL64" i="13" s="1"/>
  <c r="AL71" i="13" s="1"/>
  <c r="BQ18" i="11"/>
  <c r="BQ25" i="11" s="1"/>
  <c r="BQ32" i="11" s="1"/>
  <c r="BP58" i="13" s="1"/>
  <c r="BP72" i="13" s="1"/>
  <c r="AJ17" i="11"/>
  <c r="AJ24" i="11" s="1"/>
  <c r="AJ31" i="11" s="1"/>
  <c r="AI57" i="13" s="1"/>
  <c r="AY15" i="12"/>
  <c r="AY22" i="12" s="1"/>
  <c r="AX64" i="13" s="1"/>
  <c r="AX71" i="13" s="1"/>
  <c r="AE16" i="12"/>
  <c r="AE23" i="12" s="1"/>
  <c r="AD65" i="13" s="1"/>
  <c r="AD72" i="13" s="1"/>
  <c r="BN71" i="13"/>
  <c r="AQ17" i="11"/>
  <c r="AQ24" i="11" s="1"/>
  <c r="AQ31" i="11" s="1"/>
  <c r="AP57" i="13" s="1"/>
  <c r="AP71" i="13" s="1"/>
  <c r="AG15" i="12"/>
  <c r="AG22" i="12" s="1"/>
  <c r="AF64" i="13" s="1"/>
  <c r="AF71" i="13" s="1"/>
  <c r="BT15" i="12"/>
  <c r="BT22" i="12" s="1"/>
  <c r="BS64" i="13" s="1"/>
  <c r="BS71" i="13" s="1"/>
  <c r="BI16" i="12"/>
  <c r="BI23" i="12" s="1"/>
  <c r="BH65" i="13" s="1"/>
  <c r="BH72" i="13" s="1"/>
  <c r="AC18" i="11"/>
  <c r="AC25" i="11" s="1"/>
  <c r="AC32" i="11" s="1"/>
  <c r="AB58" i="13" s="1"/>
  <c r="AB72" i="13" s="1"/>
  <c r="BT73" i="13"/>
  <c r="BB16" i="12"/>
  <c r="BB23" i="12" s="1"/>
  <c r="BA65" i="13" s="1"/>
  <c r="BA72" i="13" s="1"/>
  <c r="BS15" i="12"/>
  <c r="BS22" i="12" s="1"/>
  <c r="BR64" i="13" s="1"/>
  <c r="BR71" i="13" s="1"/>
  <c r="AO16" i="12"/>
  <c r="AO23" i="12" s="1"/>
  <c r="AN65" i="13" s="1"/>
  <c r="AO18" i="11"/>
  <c r="AO25" i="11" s="1"/>
  <c r="AO32" i="11" s="1"/>
  <c r="AN58" i="13" s="1"/>
  <c r="R18" i="11"/>
  <c r="R25" i="11" s="1"/>
  <c r="R32" i="11" s="1"/>
  <c r="Q58" i="13" s="1"/>
  <c r="Q72" i="13" s="1"/>
  <c r="W18" i="11"/>
  <c r="W25" i="11" s="1"/>
  <c r="W32" i="11" s="1"/>
  <c r="V58" i="13" s="1"/>
  <c r="V72" i="13" s="1"/>
  <c r="BC16" i="12"/>
  <c r="BC23" i="12" s="1"/>
  <c r="BB65" i="13" s="1"/>
  <c r="BB72" i="13" s="1"/>
  <c r="AS72" i="13"/>
  <c r="O18" i="11"/>
  <c r="O25" i="11" s="1"/>
  <c r="O32" i="11" s="1"/>
  <c r="N58" i="13" s="1"/>
  <c r="N72" i="13" s="1"/>
  <c r="AN18" i="11"/>
  <c r="AN25" i="11" s="1"/>
  <c r="AN32" i="11" s="1"/>
  <c r="AM58" i="13" s="1"/>
  <c r="AM72" i="13" s="1"/>
  <c r="AV72" i="13"/>
  <c r="BE18" i="11"/>
  <c r="BE25" i="11" s="1"/>
  <c r="BE32" i="11" s="1"/>
  <c r="BD58" i="13" s="1"/>
  <c r="BD72" i="13" s="1"/>
  <c r="AG72" i="13"/>
  <c r="AU71" i="13"/>
  <c r="BX201" i="10"/>
  <c r="BW17" i="11" s="1"/>
  <c r="BW24" i="11" s="1"/>
  <c r="BW31" i="11" s="1"/>
  <c r="BV57" i="13" s="1"/>
  <c r="AW15" i="12"/>
  <c r="AW22" i="12" s="1"/>
  <c r="AV64" i="13" s="1"/>
  <c r="AV71" i="13" s="1"/>
  <c r="AF18" i="11"/>
  <c r="AF25" i="11" s="1"/>
  <c r="AF32" i="11" s="1"/>
  <c r="AE58" i="13" s="1"/>
  <c r="AE72" i="13" s="1"/>
  <c r="BG17" i="11"/>
  <c r="BG24" i="11" s="1"/>
  <c r="BG31" i="11" s="1"/>
  <c r="BF57" i="13" s="1"/>
  <c r="BF71" i="13" s="1"/>
  <c r="BE15" i="12"/>
  <c r="BE22" i="12" s="1"/>
  <c r="BD64" i="13" s="1"/>
  <c r="BD71" i="13" s="1"/>
  <c r="W71" i="13"/>
  <c r="AH71" i="13"/>
  <c r="Z72" i="13"/>
  <c r="Y72" i="13"/>
  <c r="S72" i="13"/>
  <c r="AA72" i="13"/>
  <c r="BW18" i="11"/>
  <c r="BW25" i="11" s="1"/>
  <c r="BW32" i="11" s="1"/>
  <c r="BV58" i="13" s="1"/>
  <c r="BW16" i="12"/>
  <c r="BW23" i="12" s="1"/>
  <c r="BV65" i="13" s="1"/>
  <c r="BR15" i="12"/>
  <c r="BR22" i="12" s="1"/>
  <c r="BQ64" i="13" s="1"/>
  <c r="BR17" i="11"/>
  <c r="BR24" i="11" s="1"/>
  <c r="BR31" i="11" s="1"/>
  <c r="BQ57" i="13" s="1"/>
  <c r="AG18" i="11"/>
  <c r="AG25" i="11" s="1"/>
  <c r="AG32" i="11" s="1"/>
  <c r="AF58" i="13" s="1"/>
  <c r="AG16" i="12"/>
  <c r="AG23" i="12" s="1"/>
  <c r="AF65" i="13" s="1"/>
  <c r="BV17" i="11"/>
  <c r="BV24" i="11" s="1"/>
  <c r="BV31" i="11" s="1"/>
  <c r="BU57" i="13" s="1"/>
  <c r="BV15" i="12"/>
  <c r="BV22" i="12" s="1"/>
  <c r="BU64" i="13" s="1"/>
  <c r="AP15" i="12"/>
  <c r="AP22" i="12" s="1"/>
  <c r="AO64" i="13" s="1"/>
  <c r="AP17" i="11"/>
  <c r="AP24" i="11" s="1"/>
  <c r="AP31" i="11" s="1"/>
  <c r="AO57" i="13" s="1"/>
  <c r="BV16" i="12"/>
  <c r="BV23" i="12" s="1"/>
  <c r="BU65" i="13" s="1"/>
  <c r="BV18" i="11"/>
  <c r="BV25" i="11" s="1"/>
  <c r="BV32" i="11" s="1"/>
  <c r="BU58" i="13" s="1"/>
  <c r="BH18" i="11"/>
  <c r="BH25" i="11" s="1"/>
  <c r="BH32" i="11" s="1"/>
  <c r="BG58" i="13" s="1"/>
  <c r="BH16" i="12"/>
  <c r="BH23" i="12" s="1"/>
  <c r="BG65" i="13" s="1"/>
  <c r="M72" i="13"/>
  <c r="X16" i="12"/>
  <c r="X23" i="12" s="1"/>
  <c r="W65" i="13" s="1"/>
  <c r="X18" i="11"/>
  <c r="X25" i="11" s="1"/>
  <c r="X32" i="11" s="1"/>
  <c r="W58" i="13" s="1"/>
  <c r="BC17" i="11"/>
  <c r="BC24" i="11" s="1"/>
  <c r="BC31" i="11" s="1"/>
  <c r="BB57" i="13" s="1"/>
  <c r="BC15" i="12"/>
  <c r="BC22" i="12" s="1"/>
  <c r="BB64" i="13" s="1"/>
  <c r="AL16" i="12"/>
  <c r="AL23" i="12" s="1"/>
  <c r="AK65" i="13" s="1"/>
  <c r="AL18" i="11"/>
  <c r="AL25" i="11" s="1"/>
  <c r="AL32" i="11" s="1"/>
  <c r="AK58" i="13" s="1"/>
  <c r="BN18" i="11"/>
  <c r="BN25" i="11" s="1"/>
  <c r="BN32" i="11" s="1"/>
  <c r="BM58" i="13" s="1"/>
  <c r="BN16" i="12"/>
  <c r="BN23" i="12" s="1"/>
  <c r="BM65" i="13" s="1"/>
  <c r="AL15" i="12"/>
  <c r="AL22" i="12" s="1"/>
  <c r="AK64" i="13" s="1"/>
  <c r="AL17" i="11"/>
  <c r="AL24" i="11" s="1"/>
  <c r="AL31" i="11" s="1"/>
  <c r="AK57" i="13" s="1"/>
  <c r="AZ18" i="11"/>
  <c r="AZ25" i="11" s="1"/>
  <c r="AZ32" i="11" s="1"/>
  <c r="AY58" i="13" s="1"/>
  <c r="AZ16" i="12"/>
  <c r="AZ23" i="12" s="1"/>
  <c r="AY65" i="13" s="1"/>
  <c r="BS18" i="11"/>
  <c r="BS25" i="11" s="1"/>
  <c r="BS32" i="11" s="1"/>
  <c r="BR58" i="13" s="1"/>
  <c r="BS16" i="12"/>
  <c r="BS23" i="12" s="1"/>
  <c r="BR65" i="13" s="1"/>
  <c r="S15" i="12"/>
  <c r="S22" i="12" s="1"/>
  <c r="R64" i="13" s="1"/>
  <c r="S17" i="11"/>
  <c r="S24" i="11" s="1"/>
  <c r="S31" i="11" s="1"/>
  <c r="R57" i="13" s="1"/>
  <c r="BU17" i="11"/>
  <c r="BU24" i="11" s="1"/>
  <c r="BU31" i="11" s="1"/>
  <c r="BT57" i="13" s="1"/>
  <c r="BU15" i="12"/>
  <c r="BU22" i="12" s="1"/>
  <c r="BT64" i="13" s="1"/>
  <c r="AY18" i="11"/>
  <c r="AY25" i="11" s="1"/>
  <c r="AY32" i="11" s="1"/>
  <c r="AX58" i="13" s="1"/>
  <c r="AY16" i="12"/>
  <c r="AY23" i="12" s="1"/>
  <c r="AX65" i="13" s="1"/>
  <c r="BV45" i="13"/>
  <c r="BX178" i="8"/>
  <c r="AX16" i="12"/>
  <c r="AX23" i="12" s="1"/>
  <c r="AW65" i="13" s="1"/>
  <c r="AX18" i="11"/>
  <c r="AX25" i="11" s="1"/>
  <c r="AX32" i="11" s="1"/>
  <c r="AW58" i="13" s="1"/>
  <c r="AX17" i="11"/>
  <c r="AX24" i="11" s="1"/>
  <c r="AX31" i="11" s="1"/>
  <c r="AW57" i="13" s="1"/>
  <c r="AX15" i="12"/>
  <c r="AX22" i="12" s="1"/>
  <c r="AW64" i="13" s="1"/>
  <c r="BA16" i="12"/>
  <c r="BA23" i="12" s="1"/>
  <c r="AZ65" i="13" s="1"/>
  <c r="BA18" i="11"/>
  <c r="BA25" i="11" s="1"/>
  <c r="BA32" i="11" s="1"/>
  <c r="AZ58" i="13" s="1"/>
  <c r="AB17" i="11"/>
  <c r="AB24" i="11" s="1"/>
  <c r="AB31" i="11" s="1"/>
  <c r="AA57" i="13" s="1"/>
  <c r="AB15" i="12"/>
  <c r="AB22" i="12" s="1"/>
  <c r="AA64" i="13" s="1"/>
  <c r="BY83" i="10"/>
  <c r="BY90" i="10" s="1"/>
  <c r="BY97" i="10" s="1"/>
  <c r="BY202" i="10" s="1"/>
  <c r="BY164" i="8"/>
  <c r="BY171" i="8" s="1"/>
  <c r="BT16" i="12"/>
  <c r="BT23" i="12" s="1"/>
  <c r="BS65" i="13" s="1"/>
  <c r="BT18" i="11"/>
  <c r="BT25" i="11" s="1"/>
  <c r="BT32" i="11" s="1"/>
  <c r="BS58" i="13" s="1"/>
  <c r="BG16" i="12"/>
  <c r="BG23" i="12" s="1"/>
  <c r="BF65" i="13" s="1"/>
  <c r="BG18" i="11"/>
  <c r="BG25" i="11" s="1"/>
  <c r="BG32" i="11" s="1"/>
  <c r="BF58" i="13" s="1"/>
  <c r="AO15" i="12"/>
  <c r="AO22" i="12" s="1"/>
  <c r="AN64" i="13" s="1"/>
  <c r="AO17" i="11"/>
  <c r="AO24" i="11" s="1"/>
  <c r="AO31" i="11" s="1"/>
  <c r="AN57" i="13" s="1"/>
  <c r="K15" i="12"/>
  <c r="K22" i="12" s="1"/>
  <c r="J64" i="13" s="1"/>
  <c r="K17" i="11"/>
  <c r="K24" i="11" s="1"/>
  <c r="K31" i="11" s="1"/>
  <c r="J57" i="13" s="1"/>
  <c r="BU74" i="13"/>
  <c r="R17" i="11"/>
  <c r="R24" i="11" s="1"/>
  <c r="R31" i="11" s="1"/>
  <c r="Q57" i="13" s="1"/>
  <c r="R15" i="12"/>
  <c r="R22" i="12" s="1"/>
  <c r="Q64" i="13" s="1"/>
  <c r="AC71" i="13"/>
  <c r="V15" i="12"/>
  <c r="V22" i="12" s="1"/>
  <c r="U64" i="13" s="1"/>
  <c r="V17" i="11"/>
  <c r="V24" i="11" s="1"/>
  <c r="V31" i="11" s="1"/>
  <c r="U57" i="13" s="1"/>
  <c r="BY84" i="10"/>
  <c r="BY91" i="10" s="1"/>
  <c r="BY98" i="10" s="1"/>
  <c r="BY203" i="10" s="1"/>
  <c r="BY165" i="8"/>
  <c r="BY172" i="8" s="1"/>
  <c r="Q15" i="12"/>
  <c r="Q22" i="12" s="1"/>
  <c r="P64" i="13" s="1"/>
  <c r="Q17" i="11"/>
  <c r="Q24" i="11" s="1"/>
  <c r="Q31" i="11" s="1"/>
  <c r="P57" i="13" s="1"/>
  <c r="BI17" i="11"/>
  <c r="BI24" i="11" s="1"/>
  <c r="BI31" i="11" s="1"/>
  <c r="BH57" i="13" s="1"/>
  <c r="BI15" i="12"/>
  <c r="BI22" i="12" s="1"/>
  <c r="BH64" i="13" s="1"/>
  <c r="AS16" i="12"/>
  <c r="AS23" i="12" s="1"/>
  <c r="AR65" i="13" s="1"/>
  <c r="AS18" i="11"/>
  <c r="AS25" i="11" s="1"/>
  <c r="AS32" i="11" s="1"/>
  <c r="AR58" i="13" s="1"/>
  <c r="AE15" i="12"/>
  <c r="AE22" i="12" s="1"/>
  <c r="AD64" i="13" s="1"/>
  <c r="AE17" i="11"/>
  <c r="AE24" i="11" s="1"/>
  <c r="AE31" i="11" s="1"/>
  <c r="AD57" i="13" s="1"/>
  <c r="M15" i="12"/>
  <c r="M22" i="12" s="1"/>
  <c r="L64" i="13" s="1"/>
  <c r="M17" i="11"/>
  <c r="M24" i="11" s="1"/>
  <c r="M31" i="11" s="1"/>
  <c r="L57" i="13" s="1"/>
  <c r="K72" i="13"/>
  <c r="BP15" i="12"/>
  <c r="BP22" i="12" s="1"/>
  <c r="BO64" i="13" s="1"/>
  <c r="BP17" i="11"/>
  <c r="BP24" i="11" s="1"/>
  <c r="BP31" i="11" s="1"/>
  <c r="BO57" i="13" s="1"/>
  <c r="AU15" i="12"/>
  <c r="AU22" i="12" s="1"/>
  <c r="AT64" i="13" s="1"/>
  <c r="AU17" i="11"/>
  <c r="AU24" i="11" s="1"/>
  <c r="AU31" i="11" s="1"/>
  <c r="AT57" i="13" s="1"/>
  <c r="BJ18" i="11"/>
  <c r="BJ25" i="11" s="1"/>
  <c r="BJ32" i="11" s="1"/>
  <c r="BI58" i="13" s="1"/>
  <c r="BJ16" i="12"/>
  <c r="BJ23" i="12" s="1"/>
  <c r="BI65" i="13" s="1"/>
  <c r="BT74" i="13"/>
  <c r="AF15" i="12"/>
  <c r="AF22" i="12" s="1"/>
  <c r="AE64" i="13" s="1"/>
  <c r="AF17" i="11"/>
  <c r="AF24" i="11" s="1"/>
  <c r="AF31" i="11" s="1"/>
  <c r="AE57" i="13" s="1"/>
  <c r="AH15" i="12"/>
  <c r="AH22" i="12" s="1"/>
  <c r="AG64" i="13" s="1"/>
  <c r="AH17" i="11"/>
  <c r="AH24" i="11" s="1"/>
  <c r="AH31" i="11" s="1"/>
  <c r="AG57" i="13" s="1"/>
  <c r="AJ72" i="13"/>
  <c r="K18" i="11"/>
  <c r="K25" i="11" s="1"/>
  <c r="K32" i="11" s="1"/>
  <c r="J58" i="13" s="1"/>
  <c r="K16" i="12"/>
  <c r="K23" i="12" s="1"/>
  <c r="J65" i="13" s="1"/>
  <c r="AZ15" i="12"/>
  <c r="AZ22" i="12" s="1"/>
  <c r="AY64" i="13" s="1"/>
  <c r="AZ17" i="11"/>
  <c r="AZ24" i="11" s="1"/>
  <c r="AZ31" i="11" s="1"/>
  <c r="AY57" i="13" s="1"/>
  <c r="BX179" i="8"/>
  <c r="BV46" i="13"/>
  <c r="BO16" i="12"/>
  <c r="BO23" i="12" s="1"/>
  <c r="BN65" i="13" s="1"/>
  <c r="BO18" i="11"/>
  <c r="BO25" i="11" s="1"/>
  <c r="BO32" i="11" s="1"/>
  <c r="BN58" i="13" s="1"/>
  <c r="AP18" i="11"/>
  <c r="AP25" i="11" s="1"/>
  <c r="AP32" i="11" s="1"/>
  <c r="AO58" i="13" s="1"/>
  <c r="AP16" i="12"/>
  <c r="AP23" i="12" s="1"/>
  <c r="AO65" i="13" s="1"/>
  <c r="AR17" i="11"/>
  <c r="AR24" i="11" s="1"/>
  <c r="AR31" i="11" s="1"/>
  <c r="AQ57" i="13" s="1"/>
  <c r="AR15" i="12"/>
  <c r="AR22" i="12" s="1"/>
  <c r="AQ64" i="13" s="1"/>
  <c r="BK18" i="11"/>
  <c r="BK25" i="11" s="1"/>
  <c r="BK32" i="11" s="1"/>
  <c r="BJ58" i="13" s="1"/>
  <c r="BK16" i="12"/>
  <c r="BK23" i="12" s="1"/>
  <c r="BJ65" i="13" s="1"/>
  <c r="BJ15" i="12"/>
  <c r="BJ22" i="12" s="1"/>
  <c r="BI64" i="13" s="1"/>
  <c r="BJ17" i="11"/>
  <c r="BJ24" i="11" s="1"/>
  <c r="BJ31" i="11" s="1"/>
  <c r="BI57" i="13" s="1"/>
  <c r="M16" i="12"/>
  <c r="M23" i="12" s="1"/>
  <c r="L65" i="13" s="1"/>
  <c r="M18" i="11"/>
  <c r="M25" i="11" s="1"/>
  <c r="M32" i="11" s="1"/>
  <c r="L58" i="13" s="1"/>
  <c r="BW18" i="12"/>
  <c r="BW25" i="12" s="1"/>
  <c r="BV67" i="13" s="1"/>
  <c r="BW20" i="11"/>
  <c r="BW27" i="11" s="1"/>
  <c r="BW34" i="11" s="1"/>
  <c r="BV60" i="13" s="1"/>
  <c r="BR18" i="11"/>
  <c r="BR25" i="11" s="1"/>
  <c r="BR32" i="11" s="1"/>
  <c r="BQ58" i="13" s="1"/>
  <c r="BR16" i="12"/>
  <c r="BR23" i="12" s="1"/>
  <c r="BQ65" i="13" s="1"/>
  <c r="U16" i="12"/>
  <c r="U23" i="12" s="1"/>
  <c r="T65" i="13" s="1"/>
  <c r="U18" i="11"/>
  <c r="U25" i="11" s="1"/>
  <c r="U32" i="11" s="1"/>
  <c r="T58" i="13" s="1"/>
  <c r="BA17" i="11"/>
  <c r="BA24" i="11" s="1"/>
  <c r="BA31" i="11" s="1"/>
  <c r="AZ57" i="13" s="1"/>
  <c r="BA15" i="12"/>
  <c r="BA22" i="12" s="1"/>
  <c r="AZ64" i="13" s="1"/>
  <c r="BF17" i="11"/>
  <c r="BF24" i="11" s="1"/>
  <c r="BF31" i="11" s="1"/>
  <c r="BE57" i="13" s="1"/>
  <c r="BF15" i="12"/>
  <c r="BF22" i="12" s="1"/>
  <c r="BE64" i="13" s="1"/>
  <c r="BM16" i="12"/>
  <c r="BM23" i="12" s="1"/>
  <c r="BL65" i="13" s="1"/>
  <c r="BM18" i="11"/>
  <c r="BM25" i="11" s="1"/>
  <c r="BM32" i="11" s="1"/>
  <c r="BL58" i="13" s="1"/>
  <c r="BY85" i="10"/>
  <c r="BY92" i="10" s="1"/>
  <c r="BY99" i="10" s="1"/>
  <c r="BY204" i="10" s="1"/>
  <c r="BY166" i="8"/>
  <c r="BY173" i="8" s="1"/>
  <c r="BL18" i="11"/>
  <c r="BL25" i="11" s="1"/>
  <c r="BL32" i="11" s="1"/>
  <c r="BK58" i="13" s="1"/>
  <c r="BL16" i="12"/>
  <c r="BL23" i="12" s="1"/>
  <c r="BK65" i="13" s="1"/>
  <c r="BW17" i="12"/>
  <c r="BW24" i="12" s="1"/>
  <c r="BV66" i="13" s="1"/>
  <c r="BW19" i="11"/>
  <c r="BW26" i="11" s="1"/>
  <c r="BW33" i="11" s="1"/>
  <c r="BV59" i="13" s="1"/>
  <c r="BF16" i="12"/>
  <c r="BF23" i="12" s="1"/>
  <c r="BE65" i="13" s="1"/>
  <c r="BF18" i="11"/>
  <c r="BF25" i="11" s="1"/>
  <c r="BF32" i="11" s="1"/>
  <c r="BE58" i="13" s="1"/>
  <c r="BX177" i="8"/>
  <c r="BV44" i="13"/>
  <c r="Q18" i="11"/>
  <c r="Q25" i="11" s="1"/>
  <c r="Q32" i="11" s="1"/>
  <c r="P58" i="13" s="1"/>
  <c r="Q16" i="12"/>
  <c r="Q23" i="12" s="1"/>
  <c r="P65" i="13" s="1"/>
  <c r="AJ16" i="12"/>
  <c r="AJ23" i="12" s="1"/>
  <c r="AI65" i="13" s="1"/>
  <c r="AJ18" i="11"/>
  <c r="AJ25" i="11" s="1"/>
  <c r="AJ32" i="11" s="1"/>
  <c r="AI58" i="13" s="1"/>
  <c r="AI16" i="12"/>
  <c r="AI23" i="12" s="1"/>
  <c r="AH65" i="13" s="1"/>
  <c r="AI18" i="11"/>
  <c r="AI25" i="11" s="1"/>
  <c r="AI32" i="11" s="1"/>
  <c r="AH58" i="13" s="1"/>
  <c r="BU73" i="13"/>
  <c r="BL15" i="12"/>
  <c r="BL22" i="12" s="1"/>
  <c r="BK64" i="13" s="1"/>
  <c r="BL17" i="11"/>
  <c r="BL24" i="11" s="1"/>
  <c r="BL31" i="11" s="1"/>
  <c r="BK57" i="13" s="1"/>
  <c r="AC72" i="13"/>
  <c r="AS15" i="12"/>
  <c r="AS22" i="12" s="1"/>
  <c r="AR64" i="13" s="1"/>
  <c r="AS17" i="11"/>
  <c r="AS24" i="11" s="1"/>
  <c r="AS31" i="11" s="1"/>
  <c r="AR57" i="13" s="1"/>
  <c r="I71" i="13"/>
  <c r="S71" i="13"/>
  <c r="BX180" i="8"/>
  <c r="BV47" i="13"/>
  <c r="V18" i="11"/>
  <c r="V25" i="11" s="1"/>
  <c r="V32" i="11" s="1"/>
  <c r="U58" i="13" s="1"/>
  <c r="V16" i="12"/>
  <c r="V23" i="12" s="1"/>
  <c r="U65" i="13" s="1"/>
  <c r="Z15" i="12"/>
  <c r="Z22" i="12" s="1"/>
  <c r="Y64" i="13" s="1"/>
  <c r="Z17" i="11"/>
  <c r="Z24" i="11" s="1"/>
  <c r="Z31" i="11" s="1"/>
  <c r="Y57" i="13" s="1"/>
  <c r="P15" i="12"/>
  <c r="P22" i="12" s="1"/>
  <c r="O64" i="13" s="1"/>
  <c r="P17" i="11"/>
  <c r="P24" i="11" s="1"/>
  <c r="P31" i="11" s="1"/>
  <c r="O57" i="13" s="1"/>
  <c r="BB17" i="11"/>
  <c r="BB24" i="11" s="1"/>
  <c r="BB31" i="11" s="1"/>
  <c r="BA57" i="13" s="1"/>
  <c r="BB15" i="12"/>
  <c r="BB22" i="12" s="1"/>
  <c r="BA64" i="13" s="1"/>
  <c r="AK15" i="12"/>
  <c r="AK22" i="12" s="1"/>
  <c r="AJ64" i="13" s="1"/>
  <c r="AK17" i="11"/>
  <c r="AK24" i="11" s="1"/>
  <c r="AK31" i="11" s="1"/>
  <c r="AJ57" i="13" s="1"/>
  <c r="AT15" i="12"/>
  <c r="AT22" i="12" s="1"/>
  <c r="AS64" i="13" s="1"/>
  <c r="AT17" i="11"/>
  <c r="AT24" i="11" s="1"/>
  <c r="AT31" i="11" s="1"/>
  <c r="AS57" i="13" s="1"/>
  <c r="AR16" i="12"/>
  <c r="AR23" i="12" s="1"/>
  <c r="AQ65" i="13" s="1"/>
  <c r="AR18" i="11"/>
  <c r="AR25" i="11" s="1"/>
  <c r="AR32" i="11" s="1"/>
  <c r="AQ58" i="13" s="1"/>
  <c r="AN17" i="11"/>
  <c r="AN24" i="11" s="1"/>
  <c r="AN31" i="11" s="1"/>
  <c r="AM57" i="13" s="1"/>
  <c r="AN15" i="12"/>
  <c r="AN22" i="12" s="1"/>
  <c r="AM64" i="13" s="1"/>
  <c r="BP18" i="11"/>
  <c r="BP25" i="11" s="1"/>
  <c r="BP32" i="11" s="1"/>
  <c r="BO58" i="13" s="1"/>
  <c r="BP16" i="12"/>
  <c r="BP23" i="12" s="1"/>
  <c r="BO65" i="13" s="1"/>
  <c r="U15" i="12"/>
  <c r="U22" i="12" s="1"/>
  <c r="T64" i="13" s="1"/>
  <c r="U17" i="11"/>
  <c r="U24" i="11" s="1"/>
  <c r="U31" i="11" s="1"/>
  <c r="T57" i="13" s="1"/>
  <c r="S16" i="12"/>
  <c r="S23" i="12" s="1"/>
  <c r="R65" i="13" s="1"/>
  <c r="S18" i="11"/>
  <c r="S25" i="11" s="1"/>
  <c r="S32" i="11" s="1"/>
  <c r="R58" i="13" s="1"/>
  <c r="AQ16" i="12"/>
  <c r="AQ23" i="12" s="1"/>
  <c r="AP65" i="13" s="1"/>
  <c r="AQ18" i="11"/>
  <c r="AQ25" i="11" s="1"/>
  <c r="AQ32" i="11" s="1"/>
  <c r="AP58" i="13" s="1"/>
  <c r="AI71" i="13"/>
  <c r="AM16" i="12"/>
  <c r="AM23" i="12" s="1"/>
  <c r="AL65" i="13" s="1"/>
  <c r="AM18" i="11"/>
  <c r="AM25" i="11" s="1"/>
  <c r="AM32" i="11" s="1"/>
  <c r="AL58" i="13" s="1"/>
  <c r="BU16" i="12"/>
  <c r="BU23" i="12" s="1"/>
  <c r="BT65" i="13" s="1"/>
  <c r="BU18" i="11"/>
  <c r="BU25" i="11" s="1"/>
  <c r="BU32" i="11" s="1"/>
  <c r="BT58" i="13" s="1"/>
  <c r="AV18" i="11"/>
  <c r="AV25" i="11" s="1"/>
  <c r="AV32" i="11" s="1"/>
  <c r="AU58" i="13" s="1"/>
  <c r="AV16" i="12"/>
  <c r="AV23" i="12" s="1"/>
  <c r="AU65" i="13" s="1"/>
  <c r="Y15" i="12"/>
  <c r="Y22" i="12" s="1"/>
  <c r="X64" i="13" s="1"/>
  <c r="Y17" i="11"/>
  <c r="Y24" i="11" s="1"/>
  <c r="Y31" i="11" s="1"/>
  <c r="X57" i="13" s="1"/>
  <c r="AC17" i="11"/>
  <c r="AC24" i="11" s="1"/>
  <c r="AC31" i="11" s="1"/>
  <c r="AB57" i="13" s="1"/>
  <c r="AC15" i="12"/>
  <c r="AC22" i="12" s="1"/>
  <c r="AB64" i="13" s="1"/>
  <c r="BD18" i="11"/>
  <c r="BD25" i="11" s="1"/>
  <c r="BD32" i="11" s="1"/>
  <c r="BC58" i="13" s="1"/>
  <c r="BD16" i="12"/>
  <c r="BD23" i="12" s="1"/>
  <c r="BC65" i="13" s="1"/>
  <c r="BM71" i="13"/>
  <c r="O15" i="12"/>
  <c r="O22" i="12" s="1"/>
  <c r="N64" i="13" s="1"/>
  <c r="O17" i="11"/>
  <c r="O24" i="11" s="1"/>
  <c r="O31" i="11" s="1"/>
  <c r="N57" i="13" s="1"/>
  <c r="BM17" i="11"/>
  <c r="BM24" i="11" s="1"/>
  <c r="BM31" i="11" s="1"/>
  <c r="BL57" i="13" s="1"/>
  <c r="BM15" i="12"/>
  <c r="BM22" i="12" s="1"/>
  <c r="BL64" i="13" s="1"/>
  <c r="AU18" i="11"/>
  <c r="AU25" i="11" s="1"/>
  <c r="AU32" i="11" s="1"/>
  <c r="AT58" i="13" s="1"/>
  <c r="AU16" i="12"/>
  <c r="AU23" i="12" s="1"/>
  <c r="AT65" i="13" s="1"/>
  <c r="W15" i="12"/>
  <c r="W22" i="12" s="1"/>
  <c r="V64" i="13" s="1"/>
  <c r="W17" i="11"/>
  <c r="W24" i="11" s="1"/>
  <c r="W31" i="11" s="1"/>
  <c r="V57" i="13" s="1"/>
  <c r="BK15" i="12"/>
  <c r="BK22" i="12" s="1"/>
  <c r="BJ64" i="13" s="1"/>
  <c r="BK17" i="11"/>
  <c r="BK24" i="11" s="1"/>
  <c r="BK31" i="11" s="1"/>
  <c r="BJ57" i="13" s="1"/>
  <c r="BD17" i="11"/>
  <c r="BD24" i="11" s="1"/>
  <c r="BD31" i="11" s="1"/>
  <c r="BC57" i="13" s="1"/>
  <c r="BD15" i="12"/>
  <c r="BD22" i="12" s="1"/>
  <c r="BC64" i="13" s="1"/>
  <c r="BQ17" i="11"/>
  <c r="BQ24" i="11" s="1"/>
  <c r="BQ31" i="11" s="1"/>
  <c r="BP57" i="13" s="1"/>
  <c r="BQ15" i="12"/>
  <c r="BQ22" i="12" s="1"/>
  <c r="BP64" i="13" s="1"/>
  <c r="BY163" i="8"/>
  <c r="BY170" i="8" s="1"/>
  <c r="BY82" i="10"/>
  <c r="BY89" i="10" s="1"/>
  <c r="BY96" i="10" s="1"/>
  <c r="BY201" i="10" s="1"/>
  <c r="Y16" i="12"/>
  <c r="Y23" i="12" s="1"/>
  <c r="X65" i="13" s="1"/>
  <c r="Y18" i="11"/>
  <c r="Y25" i="11" s="1"/>
  <c r="Y32" i="11" s="1"/>
  <c r="X58" i="13" s="1"/>
  <c r="AA17" i="11"/>
  <c r="AA24" i="11" s="1"/>
  <c r="AA31" i="11" s="1"/>
  <c r="Z57" i="13" s="1"/>
  <c r="AA15" i="12"/>
  <c r="AA22" i="12" s="1"/>
  <c r="Z64" i="13" s="1"/>
  <c r="BT71" i="13" l="1"/>
  <c r="BR72" i="13"/>
  <c r="AN72" i="13"/>
  <c r="BI72" i="13"/>
  <c r="BW15" i="12"/>
  <c r="BW22" i="12" s="1"/>
  <c r="BV64" i="13" s="1"/>
  <c r="BV71" i="13" s="1"/>
  <c r="AO72" i="13"/>
  <c r="Q71" i="13"/>
  <c r="BV72" i="13"/>
  <c r="AX72" i="13"/>
  <c r="BH71" i="13"/>
  <c r="V71" i="13"/>
  <c r="X72" i="13"/>
  <c r="AY72" i="13"/>
  <c r="AB71" i="13"/>
  <c r="T71" i="13"/>
  <c r="BO72" i="13"/>
  <c r="N71" i="13"/>
  <c r="BE71" i="13"/>
  <c r="AW71" i="13"/>
  <c r="AO71" i="13"/>
  <c r="BM72" i="13"/>
  <c r="P71" i="13"/>
  <c r="AZ72" i="13"/>
  <c r="Z71" i="13"/>
  <c r="BP71" i="13"/>
  <c r="BJ72" i="13"/>
  <c r="AT71" i="13"/>
  <c r="AD71" i="13"/>
  <c r="BS72" i="13"/>
  <c r="BU72" i="13"/>
  <c r="AU72" i="13"/>
  <c r="U72" i="13"/>
  <c r="AQ71" i="13"/>
  <c r="BC72" i="13"/>
  <c r="BA71" i="13"/>
  <c r="P72" i="13"/>
  <c r="BK72" i="13"/>
  <c r="AZ71" i="13"/>
  <c r="AT72" i="13"/>
  <c r="AQ72" i="13"/>
  <c r="O71" i="13"/>
  <c r="T72" i="13"/>
  <c r="R71" i="13"/>
  <c r="BU71" i="13"/>
  <c r="BL71" i="13"/>
  <c r="BG72" i="13"/>
  <c r="AF72" i="13"/>
  <c r="BZ85" i="10"/>
  <c r="BZ92" i="10" s="1"/>
  <c r="BZ99" i="10" s="1"/>
  <c r="BZ204" i="10" s="1"/>
  <c r="BZ166" i="8"/>
  <c r="BZ173" i="8" s="1"/>
  <c r="BX15" i="12"/>
  <c r="BX22" i="12" s="1"/>
  <c r="BW64" i="13" s="1"/>
  <c r="BX17" i="11"/>
  <c r="BX24" i="11" s="1"/>
  <c r="BX31" i="11" s="1"/>
  <c r="BW57" i="13" s="1"/>
  <c r="BJ71" i="13"/>
  <c r="AR71" i="13"/>
  <c r="BK71" i="13"/>
  <c r="BY180" i="8"/>
  <c r="BW47" i="13"/>
  <c r="BQ72" i="13"/>
  <c r="BN72" i="13"/>
  <c r="AR72" i="13"/>
  <c r="BF72" i="13"/>
  <c r="BX16" i="12"/>
  <c r="BX23" i="12" s="1"/>
  <c r="BW65" i="13" s="1"/>
  <c r="BX18" i="11"/>
  <c r="BX25" i="11" s="1"/>
  <c r="BX32" i="11" s="1"/>
  <c r="BW58" i="13" s="1"/>
  <c r="W72" i="13"/>
  <c r="BX20" i="11"/>
  <c r="BX27" i="11" s="1"/>
  <c r="BX34" i="11" s="1"/>
  <c r="BW60" i="13" s="1"/>
  <c r="BX18" i="12"/>
  <c r="BX25" i="12" s="1"/>
  <c r="BW67" i="13" s="1"/>
  <c r="BC71" i="13"/>
  <c r="X71" i="13"/>
  <c r="BT72" i="13"/>
  <c r="R72" i="13"/>
  <c r="AM71" i="13"/>
  <c r="AS71" i="13"/>
  <c r="Y71" i="13"/>
  <c r="AH72" i="13"/>
  <c r="AI72" i="13"/>
  <c r="BV74" i="13"/>
  <c r="BO71" i="13"/>
  <c r="AK72" i="13"/>
  <c r="BE72" i="13"/>
  <c r="AG71" i="13"/>
  <c r="AE71" i="13"/>
  <c r="L71" i="13"/>
  <c r="BW44" i="13"/>
  <c r="BY177" i="8"/>
  <c r="BV73" i="13"/>
  <c r="BL72" i="13"/>
  <c r="L72" i="13"/>
  <c r="BI71" i="13"/>
  <c r="AY71" i="13"/>
  <c r="U71" i="13"/>
  <c r="BZ164" i="8"/>
  <c r="BZ171" i="8" s="1"/>
  <c r="BZ83" i="10"/>
  <c r="BZ90" i="10" s="1"/>
  <c r="BZ97" i="10" s="1"/>
  <c r="BZ202" i="10" s="1"/>
  <c r="AN71" i="13"/>
  <c r="AA71" i="13"/>
  <c r="AK71" i="13"/>
  <c r="BZ82" i="10"/>
  <c r="BZ89" i="10" s="1"/>
  <c r="BZ96" i="10" s="1"/>
  <c r="BZ201" i="10" s="1"/>
  <c r="BZ163" i="8"/>
  <c r="BZ170" i="8" s="1"/>
  <c r="BY179" i="8"/>
  <c r="BW46" i="13"/>
  <c r="BX17" i="12"/>
  <c r="BX24" i="12" s="1"/>
  <c r="BW66" i="13" s="1"/>
  <c r="BX19" i="11"/>
  <c r="BX26" i="11" s="1"/>
  <c r="BX33" i="11" s="1"/>
  <c r="BW59" i="13" s="1"/>
  <c r="J71" i="13"/>
  <c r="BB71" i="13"/>
  <c r="AL72" i="13"/>
  <c r="AP72" i="13"/>
  <c r="AJ71" i="13"/>
  <c r="J72" i="13"/>
  <c r="BZ165" i="8"/>
  <c r="BZ172" i="8" s="1"/>
  <c r="BZ84" i="10"/>
  <c r="BZ91" i="10" s="1"/>
  <c r="BZ98" i="10" s="1"/>
  <c r="BZ203" i="10" s="1"/>
  <c r="BY178" i="8"/>
  <c r="BW45" i="13"/>
  <c r="AW72" i="13"/>
  <c r="BQ71" i="13"/>
  <c r="BW74" i="13" l="1"/>
  <c r="BW73" i="13"/>
  <c r="BW72" i="13"/>
  <c r="BW71" i="13"/>
  <c r="BY18" i="12"/>
  <c r="BY25" i="12" s="1"/>
  <c r="BX67" i="13" s="1"/>
  <c r="BY20" i="11"/>
  <c r="BY27" i="11" s="1"/>
  <c r="BY34" i="11" s="1"/>
  <c r="BX60" i="13" s="1"/>
  <c r="BY18" i="11"/>
  <c r="BY25" i="11" s="1"/>
  <c r="BY32" i="11" s="1"/>
  <c r="BX58" i="13" s="1"/>
  <c r="BY16" i="12"/>
  <c r="BY23" i="12" s="1"/>
  <c r="BX65" i="13" s="1"/>
  <c r="BX45" i="13"/>
  <c r="BZ178" i="8"/>
  <c r="CA84" i="10"/>
  <c r="CA91" i="10" s="1"/>
  <c r="CA98" i="10" s="1"/>
  <c r="CA203" i="10" s="1"/>
  <c r="CA165" i="8"/>
  <c r="CA172" i="8" s="1"/>
  <c r="CA85" i="10"/>
  <c r="CA92" i="10" s="1"/>
  <c r="CA99" i="10" s="1"/>
  <c r="CA204" i="10" s="1"/>
  <c r="CA166" i="8"/>
  <c r="CA173" i="8" s="1"/>
  <c r="CA83" i="10"/>
  <c r="CA90" i="10" s="1"/>
  <c r="CA97" i="10" s="1"/>
  <c r="CA202" i="10" s="1"/>
  <c r="CA164" i="8"/>
  <c r="CA171" i="8" s="1"/>
  <c r="BZ177" i="8"/>
  <c r="BX44" i="13"/>
  <c r="BY17" i="11"/>
  <c r="BY24" i="11" s="1"/>
  <c r="BY31" i="11" s="1"/>
  <c r="BX57" i="13" s="1"/>
  <c r="BY15" i="12"/>
  <c r="BY22" i="12" s="1"/>
  <c r="BX64" i="13" s="1"/>
  <c r="BY17" i="12"/>
  <c r="BY24" i="12" s="1"/>
  <c r="BX66" i="13" s="1"/>
  <c r="BY19" i="11"/>
  <c r="BY26" i="11" s="1"/>
  <c r="BY33" i="11" s="1"/>
  <c r="BX59" i="13" s="1"/>
  <c r="BZ179" i="8"/>
  <c r="BX46" i="13"/>
  <c r="CA82" i="10"/>
  <c r="CA89" i="10" s="1"/>
  <c r="CA96" i="10" s="1"/>
  <c r="CA201" i="10" s="1"/>
  <c r="CA163" i="8"/>
  <c r="CA170" i="8" s="1"/>
  <c r="BZ180" i="8"/>
  <c r="BX47" i="13"/>
  <c r="BX72" i="13" l="1"/>
  <c r="BX71" i="13"/>
  <c r="BX73" i="13"/>
  <c r="CA178" i="8"/>
  <c r="BY45" i="13"/>
  <c r="CB84" i="10"/>
  <c r="CB91" i="10" s="1"/>
  <c r="CB98" i="10" s="1"/>
  <c r="CB203" i="10" s="1"/>
  <c r="CB165" i="8"/>
  <c r="CB172" i="8" s="1"/>
  <c r="BZ19" i="11"/>
  <c r="BZ26" i="11" s="1"/>
  <c r="BZ33" i="11" s="1"/>
  <c r="BY59" i="13" s="1"/>
  <c r="BZ17" i="12"/>
  <c r="BZ24" i="12" s="1"/>
  <c r="BY66" i="13" s="1"/>
  <c r="BX74" i="13"/>
  <c r="BZ16" i="12"/>
  <c r="BZ23" i="12" s="1"/>
  <c r="BY65" i="13" s="1"/>
  <c r="BZ18" i="11"/>
  <c r="BZ25" i="11" s="1"/>
  <c r="BZ32" i="11" s="1"/>
  <c r="BY58" i="13" s="1"/>
  <c r="CB163" i="8"/>
  <c r="CB170" i="8" s="1"/>
  <c r="CB82" i="10"/>
  <c r="CB89" i="10" s="1"/>
  <c r="CB96" i="10" s="1"/>
  <c r="CB201" i="10" s="1"/>
  <c r="CA180" i="8"/>
  <c r="BY47" i="13"/>
  <c r="CA177" i="8"/>
  <c r="BY44" i="13"/>
  <c r="BZ18" i="12"/>
  <c r="BZ25" i="12" s="1"/>
  <c r="BY67" i="13" s="1"/>
  <c r="BZ20" i="11"/>
  <c r="BZ27" i="11" s="1"/>
  <c r="BZ34" i="11" s="1"/>
  <c r="BY60" i="13" s="1"/>
  <c r="BZ15" i="12"/>
  <c r="BZ22" i="12" s="1"/>
  <c r="BY64" i="13" s="1"/>
  <c r="BZ17" i="11"/>
  <c r="BZ24" i="11" s="1"/>
  <c r="BZ31" i="11" s="1"/>
  <c r="BY57" i="13" s="1"/>
  <c r="CB85" i="10"/>
  <c r="CB92" i="10" s="1"/>
  <c r="CB99" i="10" s="1"/>
  <c r="CB204" i="10" s="1"/>
  <c r="CB166" i="8"/>
  <c r="CB173" i="8" s="1"/>
  <c r="CA179" i="8"/>
  <c r="BY46" i="13"/>
  <c r="CB83" i="10"/>
  <c r="CB90" i="10" s="1"/>
  <c r="CB97" i="10" s="1"/>
  <c r="CB202" i="10" s="1"/>
  <c r="CB164" i="8"/>
  <c r="CB171" i="8" s="1"/>
  <c r="BY74" i="13" l="1"/>
  <c r="CA17" i="12"/>
  <c r="CA24" i="12" s="1"/>
  <c r="BZ66" i="13" s="1"/>
  <c r="CA19" i="11"/>
  <c r="CA26" i="11" s="1"/>
  <c r="CA33" i="11" s="1"/>
  <c r="BZ59" i="13" s="1"/>
  <c r="BZ45" i="13"/>
  <c r="CB178" i="8"/>
  <c r="CC85" i="10"/>
  <c r="CC92" i="10" s="1"/>
  <c r="CC99" i="10" s="1"/>
  <c r="CC204" i="10" s="1"/>
  <c r="CC166" i="8"/>
  <c r="CC173" i="8" s="1"/>
  <c r="CA16" i="12"/>
  <c r="CA23" i="12" s="1"/>
  <c r="BZ65" i="13" s="1"/>
  <c r="CA18" i="11"/>
  <c r="CA25" i="11" s="1"/>
  <c r="CA32" i="11" s="1"/>
  <c r="BZ58" i="13" s="1"/>
  <c r="CC165" i="8"/>
  <c r="CC172" i="8" s="1"/>
  <c r="CC84" i="10"/>
  <c r="CC91" i="10" s="1"/>
  <c r="CC98" i="10" s="1"/>
  <c r="CC203" i="10" s="1"/>
  <c r="CB180" i="8"/>
  <c r="BZ47" i="13"/>
  <c r="CA20" i="11"/>
  <c r="CA27" i="11" s="1"/>
  <c r="CA34" i="11" s="1"/>
  <c r="BZ60" i="13" s="1"/>
  <c r="CA18" i="12"/>
  <c r="CA25" i="12" s="1"/>
  <c r="BZ67" i="13" s="1"/>
  <c r="BY71" i="13"/>
  <c r="CA17" i="11"/>
  <c r="CA24" i="11" s="1"/>
  <c r="CA31" i="11" s="1"/>
  <c r="BZ57" i="13" s="1"/>
  <c r="CA15" i="12"/>
  <c r="CA22" i="12" s="1"/>
  <c r="BZ64" i="13" s="1"/>
  <c r="BY73" i="13"/>
  <c r="CC163" i="8"/>
  <c r="CC170" i="8" s="1"/>
  <c r="CC82" i="10"/>
  <c r="CC89" i="10" s="1"/>
  <c r="CC96" i="10" s="1"/>
  <c r="CC201" i="10" s="1"/>
  <c r="CC83" i="10"/>
  <c r="CC90" i="10" s="1"/>
  <c r="CC97" i="10" s="1"/>
  <c r="CC202" i="10" s="1"/>
  <c r="CC164" i="8"/>
  <c r="CC171" i="8" s="1"/>
  <c r="CB177" i="8"/>
  <c r="BZ44" i="13"/>
  <c r="BY72" i="13"/>
  <c r="CB179" i="8"/>
  <c r="BZ46" i="13"/>
  <c r="BZ71" i="13" l="1"/>
  <c r="BZ72" i="13"/>
  <c r="CB17" i="11"/>
  <c r="CB24" i="11" s="1"/>
  <c r="CB31" i="11" s="1"/>
  <c r="CA57" i="13" s="1"/>
  <c r="CB15" i="12"/>
  <c r="CB22" i="12" s="1"/>
  <c r="CA64" i="13" s="1"/>
  <c r="CC177" i="8"/>
  <c r="CA44" i="13"/>
  <c r="CC178" i="8"/>
  <c r="CA45" i="13"/>
  <c r="CD85" i="10"/>
  <c r="CD92" i="10" s="1"/>
  <c r="CD99" i="10" s="1"/>
  <c r="CD204" i="10" s="1"/>
  <c r="CD166" i="8"/>
  <c r="CD173" i="8" s="1"/>
  <c r="CB18" i="11"/>
  <c r="CB25" i="11" s="1"/>
  <c r="CB32" i="11" s="1"/>
  <c r="CA58" i="13" s="1"/>
  <c r="CB16" i="12"/>
  <c r="CB23" i="12" s="1"/>
  <c r="CA65" i="13" s="1"/>
  <c r="CD165" i="8"/>
  <c r="CD172" i="8" s="1"/>
  <c r="CD84" i="10"/>
  <c r="CD91" i="10" s="1"/>
  <c r="CD98" i="10" s="1"/>
  <c r="CD203" i="10" s="1"/>
  <c r="CD83" i="10"/>
  <c r="CD90" i="10" s="1"/>
  <c r="CD97" i="10" s="1"/>
  <c r="CD202" i="10" s="1"/>
  <c r="CD164" i="8"/>
  <c r="CD171" i="8" s="1"/>
  <c r="CC180" i="8"/>
  <c r="CA47" i="13"/>
  <c r="CB19" i="11"/>
  <c r="CB26" i="11" s="1"/>
  <c r="CB33" i="11" s="1"/>
  <c r="CA59" i="13" s="1"/>
  <c r="CB17" i="12"/>
  <c r="CB24" i="12" s="1"/>
  <c r="CA66" i="13" s="1"/>
  <c r="CB20" i="11"/>
  <c r="CB27" i="11" s="1"/>
  <c r="CB34" i="11" s="1"/>
  <c r="CA60" i="13" s="1"/>
  <c r="CB18" i="12"/>
  <c r="CB25" i="12" s="1"/>
  <c r="CA67" i="13" s="1"/>
  <c r="CC179" i="8"/>
  <c r="CA46" i="13"/>
  <c r="CD82" i="10"/>
  <c r="CD89" i="10" s="1"/>
  <c r="CD96" i="10" s="1"/>
  <c r="CD201" i="10" s="1"/>
  <c r="CD163" i="8"/>
  <c r="CD170" i="8" s="1"/>
  <c r="BZ74" i="13"/>
  <c r="BZ73" i="13"/>
  <c r="M165" i="8" l="1"/>
  <c r="M172" i="8" s="1"/>
  <c r="M84" i="10"/>
  <c r="M91" i="10" s="1"/>
  <c r="M98" i="10" s="1"/>
  <c r="M203" i="10" s="1"/>
  <c r="CA74" i="13"/>
  <c r="CE163" i="8"/>
  <c r="CE170" i="8" s="1"/>
  <c r="CE82" i="10"/>
  <c r="CE89" i="10" s="1"/>
  <c r="CE96" i="10" s="1"/>
  <c r="CE201" i="10" s="1"/>
  <c r="CC18" i="12"/>
  <c r="CC25" i="12" s="1"/>
  <c r="CB67" i="13" s="1"/>
  <c r="CC20" i="11"/>
  <c r="CC27" i="11" s="1"/>
  <c r="CC34" i="11" s="1"/>
  <c r="CB60" i="13" s="1"/>
  <c r="CD177" i="8"/>
  <c r="CB44" i="13"/>
  <c r="CE83" i="10"/>
  <c r="CE90" i="10" s="1"/>
  <c r="CE97" i="10" s="1"/>
  <c r="CE202" i="10" s="1"/>
  <c r="CE164" i="8"/>
  <c r="CE171" i="8" s="1"/>
  <c r="CE84" i="10"/>
  <c r="CE91" i="10" s="1"/>
  <c r="CE98" i="10" s="1"/>
  <c r="CE203" i="10" s="1"/>
  <c r="CE165" i="8"/>
  <c r="CE172" i="8" s="1"/>
  <c r="CC17" i="11"/>
  <c r="CC24" i="11" s="1"/>
  <c r="CC31" i="11" s="1"/>
  <c r="CB57" i="13" s="1"/>
  <c r="CC15" i="12"/>
  <c r="CC22" i="12" s="1"/>
  <c r="CB64" i="13" s="1"/>
  <c r="CA73" i="13"/>
  <c r="CA72" i="13"/>
  <c r="CD178" i="8"/>
  <c r="CB45" i="13"/>
  <c r="CE166" i="8"/>
  <c r="CE173" i="8" s="1"/>
  <c r="CE85" i="10"/>
  <c r="CE92" i="10" s="1"/>
  <c r="CE99" i="10" s="1"/>
  <c r="CE204" i="10" s="1"/>
  <c r="CA71" i="13"/>
  <c r="M166" i="8"/>
  <c r="M173" i="8" s="1"/>
  <c r="M85" i="10"/>
  <c r="M92" i="10" s="1"/>
  <c r="M99" i="10" s="1"/>
  <c r="M204" i="10" s="1"/>
  <c r="CC18" i="11"/>
  <c r="CC25" i="11" s="1"/>
  <c r="CC32" i="11" s="1"/>
  <c r="CB58" i="13" s="1"/>
  <c r="CC16" i="12"/>
  <c r="CC23" i="12" s="1"/>
  <c r="CB65" i="13" s="1"/>
  <c r="CC19" i="11"/>
  <c r="CC26" i="11" s="1"/>
  <c r="CC33" i="11" s="1"/>
  <c r="CB59" i="13" s="1"/>
  <c r="CC17" i="12"/>
  <c r="CC24" i="12" s="1"/>
  <c r="CB66" i="13" s="1"/>
  <c r="CD179" i="8"/>
  <c r="CB46" i="13"/>
  <c r="CD180" i="8"/>
  <c r="CB47" i="13"/>
  <c r="CB73" i="13" l="1"/>
  <c r="CF85" i="10"/>
  <c r="CF92" i="10" s="1"/>
  <c r="CF99" i="10" s="1"/>
  <c r="CF204" i="10" s="1"/>
  <c r="CF166" i="8"/>
  <c r="CF173" i="8" s="1"/>
  <c r="CB72" i="13"/>
  <c r="CF83" i="10"/>
  <c r="CF90" i="10" s="1"/>
  <c r="CF97" i="10" s="1"/>
  <c r="CF202" i="10" s="1"/>
  <c r="CF164" i="8"/>
  <c r="CF171" i="8" s="1"/>
  <c r="CB71" i="13"/>
  <c r="CF84" i="10"/>
  <c r="CF91" i="10" s="1"/>
  <c r="CF98" i="10" s="1"/>
  <c r="CF203" i="10" s="1"/>
  <c r="CF165" i="8"/>
  <c r="CF172" i="8" s="1"/>
  <c r="CE179" i="8"/>
  <c r="CC46" i="13"/>
  <c r="CB74" i="13"/>
  <c r="CF82" i="10"/>
  <c r="CF89" i="10" s="1"/>
  <c r="CF96" i="10" s="1"/>
  <c r="CF201" i="10" s="1"/>
  <c r="CF163" i="8"/>
  <c r="CF170" i="8" s="1"/>
  <c r="L20" i="11"/>
  <c r="L27" i="11" s="1"/>
  <c r="L34" i="11" s="1"/>
  <c r="K60" i="13" s="1"/>
  <c r="L18" i="12"/>
  <c r="L25" i="12" s="1"/>
  <c r="K67" i="13" s="1"/>
  <c r="M180" i="8"/>
  <c r="K47" i="13"/>
  <c r="CD18" i="12"/>
  <c r="CD25" i="12" s="1"/>
  <c r="CC67" i="13" s="1"/>
  <c r="CD20" i="11"/>
  <c r="CD27" i="11" s="1"/>
  <c r="CD34" i="11" s="1"/>
  <c r="CC60" i="13" s="1"/>
  <c r="CD19" i="11"/>
  <c r="CD26" i="11" s="1"/>
  <c r="CD33" i="11" s="1"/>
  <c r="CC59" i="13" s="1"/>
  <c r="CD17" i="12"/>
  <c r="CD24" i="12" s="1"/>
  <c r="CC66" i="13" s="1"/>
  <c r="CE178" i="8"/>
  <c r="CC45" i="13"/>
  <c r="CD17" i="11"/>
  <c r="CD24" i="11" s="1"/>
  <c r="CD31" i="11" s="1"/>
  <c r="CC57" i="13" s="1"/>
  <c r="CD15" i="12"/>
  <c r="CD22" i="12" s="1"/>
  <c r="CC64" i="13" s="1"/>
  <c r="CD16" i="12"/>
  <c r="CD23" i="12" s="1"/>
  <c r="CC65" i="13" s="1"/>
  <c r="CD18" i="11"/>
  <c r="CD25" i="11" s="1"/>
  <c r="CD32" i="11" s="1"/>
  <c r="CC58" i="13" s="1"/>
  <c r="CE177" i="8"/>
  <c r="CC44" i="13"/>
  <c r="L17" i="12"/>
  <c r="L24" i="12" s="1"/>
  <c r="K66" i="13" s="1"/>
  <c r="L19" i="11"/>
  <c r="L26" i="11" s="1"/>
  <c r="L33" i="11" s="1"/>
  <c r="K59" i="13" s="1"/>
  <c r="CE180" i="8"/>
  <c r="CC47" i="13"/>
  <c r="M179" i="8"/>
  <c r="K46" i="13"/>
  <c r="K73" i="13" l="1"/>
  <c r="Q31" i="28" s="1"/>
  <c r="CC72" i="13"/>
  <c r="CE15" i="12"/>
  <c r="CE22" i="12" s="1"/>
  <c r="CD64" i="13" s="1"/>
  <c r="CE17" i="11"/>
  <c r="CE24" i="11" s="1"/>
  <c r="CE31" i="11" s="1"/>
  <c r="CD57" i="13" s="1"/>
  <c r="CC74" i="13"/>
  <c r="CF178" i="8"/>
  <c r="CD45" i="13"/>
  <c r="CE18" i="12"/>
  <c r="CE25" i="12" s="1"/>
  <c r="CD67" i="13" s="1"/>
  <c r="D26" i="28" s="1"/>
  <c r="CE20" i="11"/>
  <c r="CE27" i="11" s="1"/>
  <c r="CE34" i="11" s="1"/>
  <c r="CD60" i="13" s="1"/>
  <c r="CE18" i="11"/>
  <c r="CE25" i="11" s="1"/>
  <c r="CE32" i="11" s="1"/>
  <c r="CD58" i="13" s="1"/>
  <c r="CE16" i="12"/>
  <c r="CE23" i="12" s="1"/>
  <c r="CD65" i="13" s="1"/>
  <c r="CF177" i="8"/>
  <c r="CD44" i="13"/>
  <c r="CC73" i="13"/>
  <c r="CC71" i="13"/>
  <c r="CD46" i="13"/>
  <c r="CF179" i="8"/>
  <c r="CE19" i="11"/>
  <c r="CE26" i="11" s="1"/>
  <c r="CE33" i="11" s="1"/>
  <c r="CD59" i="13" s="1"/>
  <c r="CE17" i="12"/>
  <c r="CE24" i="12" s="1"/>
  <c r="CD66" i="13" s="1"/>
  <c r="K74" i="13"/>
  <c r="CD47" i="13"/>
  <c r="D24" i="28" s="1"/>
  <c r="CF180" i="8"/>
  <c r="D29" i="28" l="1"/>
  <c r="S14" i="6"/>
  <c r="CD74" i="13"/>
  <c r="CD71" i="13"/>
  <c r="CD73" i="13"/>
  <c r="CD72" i="13"/>
  <c r="R31" i="28" l="1"/>
  <c r="C9" i="40"/>
  <c r="R29" i="28"/>
  <c r="Q38" i="28"/>
  <c r="R38" i="28" s="1"/>
  <c r="R32" i="28"/>
  <c r="Q39" i="28"/>
  <c r="R39" i="28" s="1"/>
  <c r="Q43" i="28"/>
  <c r="R43" i="28" s="1"/>
  <c r="Q42" i="28"/>
  <c r="R42" i="28" s="1"/>
  <c r="Q37" i="28"/>
  <c r="R37" i="28" s="1"/>
  <c r="Q41" i="28"/>
  <c r="R41" i="28" s="1"/>
  <c r="R30" i="28"/>
  <c r="D33" i="28"/>
  <c r="Q24" i="28"/>
  <c r="D35" i="28"/>
  <c r="C11" i="40" s="1"/>
  <c r="S20" i="6"/>
  <c r="Y9" i="6"/>
  <c r="C19" i="2" l="1"/>
  <c r="C12"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Joe Swift</author>
  </authors>
  <commentList>
    <comment ref="C17" authorId="0" shapeId="0" xr:uid="{00000000-0006-0000-0400-000001000000}">
      <text>
        <r>
          <rPr>
            <b/>
            <sz val="9"/>
            <color indexed="81"/>
            <rFont val="Tahoma"/>
            <family val="2"/>
          </rPr>
          <t>Joe Swift:</t>
        </r>
        <r>
          <rPr>
            <sz val="9"/>
            <color indexed="81"/>
            <rFont val="Tahoma"/>
            <family val="2"/>
          </rPr>
          <t xml:space="preserve">
Add in PVC &amp; PVB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Joe Swift</author>
  </authors>
  <commentList>
    <comment ref="D15" authorId="0" shapeId="0" xr:uid="{00000000-0006-0000-0900-000001000000}">
      <text>
        <r>
          <rPr>
            <b/>
            <sz val="9"/>
            <color indexed="81"/>
            <rFont val="Tahoma"/>
            <family val="2"/>
          </rPr>
          <t>Joe Swift:</t>
        </r>
        <r>
          <rPr>
            <sz val="9"/>
            <color indexed="81"/>
            <rFont val="Tahoma"/>
            <family val="2"/>
          </rPr>
          <t xml:space="preserve">
Why are we going for minimum?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Joe Swift</author>
  </authors>
  <commentList>
    <comment ref="C19" authorId="0" shapeId="0" xr:uid="{00000000-0006-0000-0D00-000001000000}">
      <text>
        <r>
          <rPr>
            <b/>
            <sz val="9"/>
            <color indexed="81"/>
            <rFont val="Tahoma"/>
            <family val="2"/>
          </rPr>
          <t>Joe Swift:</t>
        </r>
        <r>
          <rPr>
            <sz val="9"/>
            <color indexed="81"/>
            <rFont val="Tahoma"/>
            <family val="2"/>
          </rPr>
          <t xml:space="preserve">
We no longer have 2010-2015 data. Shouldn't effect the output.</t>
        </r>
      </text>
    </comment>
  </commentList>
</comments>
</file>

<file path=xl/sharedStrings.xml><?xml version="1.0" encoding="utf-8"?>
<sst xmlns="http://schemas.openxmlformats.org/spreadsheetml/2006/main" count="4927" uniqueCount="820">
  <si>
    <t>Version</t>
  </si>
  <si>
    <t>Description</t>
  </si>
  <si>
    <t>Date</t>
  </si>
  <si>
    <t>Data collected</t>
  </si>
  <si>
    <t>All</t>
  </si>
  <si>
    <t>Scheme Opening Year*</t>
  </si>
  <si>
    <t>* indicates necessary</t>
  </si>
  <si>
    <t>Scheme costs*</t>
  </si>
  <si>
    <t>Length of Scheme*</t>
  </si>
  <si>
    <t>Number of vehicles on affected section (split by vehicle type if possible)*</t>
  </si>
  <si>
    <t>Average Speed on Route</t>
  </si>
  <si>
    <t>Type of Road*</t>
  </si>
  <si>
    <t>Other salient information for the VfM Case</t>
  </si>
  <si>
    <t>Carriageways</t>
  </si>
  <si>
    <t>SCANNER data (proportion of Red, Amber and Green)</t>
  </si>
  <si>
    <t>Average RCI in each condition band</t>
  </si>
  <si>
    <t>Cycleways</t>
  </si>
  <si>
    <t>Number of Cyclists</t>
  </si>
  <si>
    <t>Information about the diversion Route</t>
  </si>
  <si>
    <t>Diversions (Bridges/Drainage)</t>
  </si>
  <si>
    <t>Length of any diversion route, if closure is required (over and above existing route)</t>
  </si>
  <si>
    <t>Average extra time per vehicle on diversion route (over and above existing route)</t>
  </si>
  <si>
    <t>Bridges</t>
  </si>
  <si>
    <t xml:space="preserve">Please give information about any current or planned weight restriction </t>
  </si>
  <si>
    <t>What year is this restriction due to come into place (if preexisting please put 2018)</t>
  </si>
  <si>
    <t>Number of days per year the restriction is in effect</t>
  </si>
  <si>
    <t xml:space="preserve">What vehicle class does the restriction apply to?* </t>
  </si>
  <si>
    <t>Drainage</t>
  </si>
  <si>
    <t>Number of closures due to flooding per year</t>
  </si>
  <si>
    <t>(Average) Duration of closure due to flooding</t>
  </si>
  <si>
    <t>Source</t>
  </si>
  <si>
    <t>Annual Parameters</t>
  </si>
  <si>
    <t>WebTAG Databook</t>
  </si>
  <si>
    <t>National Traffic Model</t>
  </si>
  <si>
    <t>Road Traffic Forecasts 2018</t>
  </si>
  <si>
    <t>Discount rates</t>
  </si>
  <si>
    <t>Table A1.1.1</t>
  </si>
  <si>
    <t>Proportion of travel and trips in work and non-work time</t>
  </si>
  <si>
    <t>Table A.1.3.4</t>
  </si>
  <si>
    <t>Forecast market price values of time per vehicle based on distance travelled</t>
  </si>
  <si>
    <t>Table A1.3.6</t>
  </si>
  <si>
    <t>Fuel and electricity price components</t>
  </si>
  <si>
    <t>Table A1.3.7</t>
  </si>
  <si>
    <t>Proportion of vehicle kilometres by fuel type</t>
  </si>
  <si>
    <t>Table A1.3.9</t>
  </si>
  <si>
    <t>Forecast fuel consumption parameters</t>
  </si>
  <si>
    <t>Table A1.3.11</t>
  </si>
  <si>
    <t>Forecast vehicle fuel/energy cost formulae parameters (work and non-work)</t>
  </si>
  <si>
    <t>Table A.1.3.12 and A.1.3.13</t>
  </si>
  <si>
    <t>Table A.1.3.14</t>
  </si>
  <si>
    <t>Forecast Non-Fuel resource Car operating costs to 2035</t>
  </si>
  <si>
    <t>Table A.3.15</t>
  </si>
  <si>
    <t>Value of journey ambience benefit of cycle facilities</t>
  </si>
  <si>
    <t>Table A.4.1.6</t>
  </si>
  <si>
    <t xml:space="preserve">Carbon dioxide emissions per litre of fuel burnt </t>
  </si>
  <si>
    <t>Table A3.3</t>
  </si>
  <si>
    <t>Forecast non-traded, £ per tonne of Co2</t>
  </si>
  <si>
    <t>Table A3.4</t>
  </si>
  <si>
    <t>Cycling Schemes</t>
  </si>
  <si>
    <t>Table A5.4.2</t>
  </si>
  <si>
    <t>Local Highways Maintenance Small Scheme Appraisal Toolkit</t>
  </si>
  <si>
    <t>Scheme Name</t>
  </si>
  <si>
    <t>Scheme Promoter</t>
  </si>
  <si>
    <t>Scheme Details</t>
  </si>
  <si>
    <t>Scheme Opening Year</t>
  </si>
  <si>
    <t>Appraisal period: 30 years</t>
  </si>
  <si>
    <t>Scheme Description</t>
  </si>
  <si>
    <t xml:space="preserve">If you are bidding for multiple schemes please fill out a proforma for each scheme. Blue indicates data needs to be added. </t>
  </si>
  <si>
    <t>SCHEME COST (£1000s)</t>
  </si>
  <si>
    <t>Financial Year</t>
  </si>
  <si>
    <t>Totals:</t>
  </si>
  <si>
    <t>DfT Funding Sought</t>
  </si>
  <si>
    <t>LA Contribution</t>
  </si>
  <si>
    <t>Other Third Party Funding</t>
  </si>
  <si>
    <t>Total</t>
  </si>
  <si>
    <t>All Schemes</t>
  </si>
  <si>
    <t>Input Data</t>
  </si>
  <si>
    <t>Specific Data</t>
  </si>
  <si>
    <t>Units</t>
  </si>
  <si>
    <t>Other Supporting Data / Information (either input directly or provide reference to supporting information reported elsewhere)</t>
  </si>
  <si>
    <t>Length of Scheme</t>
  </si>
  <si>
    <t>(Km)</t>
  </si>
  <si>
    <t>Number of vehicles on affected section (split by vehicle type if possible)</t>
  </si>
  <si>
    <t>(Total vehicles - AADT)</t>
  </si>
  <si>
    <t>Cars</t>
  </si>
  <si>
    <t>(Cars - AADT)</t>
  </si>
  <si>
    <t>LGV</t>
  </si>
  <si>
    <t>(LGV - AADT)</t>
  </si>
  <si>
    <t>HGV</t>
  </si>
  <si>
    <t>(HGV - AADT)</t>
  </si>
  <si>
    <t>PSV</t>
  </si>
  <si>
    <t>(PSV - AADT)</t>
  </si>
  <si>
    <t xml:space="preserve">(Km/h) </t>
  </si>
  <si>
    <t>Type of Road</t>
  </si>
  <si>
    <t>(Motorway, Trunk, Principal or Minor)</t>
  </si>
  <si>
    <t>SCANNER CATEGORY</t>
  </si>
  <si>
    <t>Proportion of the road</t>
  </si>
  <si>
    <t>Average RCI Number</t>
  </si>
  <si>
    <t>Red</t>
  </si>
  <si>
    <t>Amber</t>
  </si>
  <si>
    <t>Green</t>
  </si>
  <si>
    <t>Cyclists/day</t>
  </si>
  <si>
    <t>Diversion</t>
  </si>
  <si>
    <t>Data</t>
  </si>
  <si>
    <t>Please give information about the diversion Route</t>
  </si>
  <si>
    <t>Note: there is no need to conduct any additional new modelling. Please use whatever existing route mapping tools currently available.</t>
  </si>
  <si>
    <t>km</t>
  </si>
  <si>
    <t>mins</t>
  </si>
  <si>
    <t xml:space="preserve">What vehicle class does the restriction apply to? </t>
  </si>
  <si>
    <t>Flooding</t>
  </si>
  <si>
    <t>(number of closures/year)</t>
  </si>
  <si>
    <t xml:space="preserve">(duration of closure - hrs) </t>
  </si>
  <si>
    <t>OUTPUTS - Local Highways Maintenance Small Scheme</t>
  </si>
  <si>
    <t>Local (Highway) Authority Name(s)</t>
  </si>
  <si>
    <t>Project Name</t>
  </si>
  <si>
    <t>PVB Calculation</t>
  </si>
  <si>
    <t>PVC Calculation</t>
  </si>
  <si>
    <t>NPV Calculation</t>
  </si>
  <si>
    <t>Final BCR</t>
  </si>
  <si>
    <t>VfM Category</t>
  </si>
  <si>
    <t>RAG confidence rating</t>
  </si>
  <si>
    <t>INPUT - Highways Maintenance Challenge Fund - Scheme Info</t>
  </si>
  <si>
    <t xml:space="preserve"> VfM Assessor</t>
  </si>
  <si>
    <t>&lt;Please Enter your Name&gt;</t>
  </si>
  <si>
    <t>Date last reviewed</t>
  </si>
  <si>
    <t>Bid Number /Scheme ID</t>
  </si>
  <si>
    <t>Project Description</t>
  </si>
  <si>
    <t>Project Size</t>
  </si>
  <si>
    <t>Project Type</t>
  </si>
  <si>
    <t>&lt;Please enter Scheme Type&gt;</t>
  </si>
  <si>
    <t>Carriageway</t>
  </si>
  <si>
    <t>Cycleway</t>
  </si>
  <si>
    <t>Bridge Scheme</t>
  </si>
  <si>
    <t>Drainage Scheme</t>
  </si>
  <si>
    <t>Has pro-forma been submitted?</t>
  </si>
  <si>
    <t>Yes</t>
  </si>
  <si>
    <t xml:space="preserve">Please scrutinise the data provided in the economic case. Each type of input should be given a RAG rating. This will feed into the overall confidence of the scheme. Please note the following guidelines: 
- If an assumption is used downgrade the RAG rating. For example, assuming proportions of Cars, LGVs, HGVs and PSV. 
- The "average value" is provided in some cases, if the scheme promoters value is outside the range you may wish to downgrade the RAG rating. 
- The scheme promoters values can be overridden at your discretion. 
- please check maps and the strategic case to "sense check" the data provided. </t>
  </si>
  <si>
    <t>Input</t>
  </si>
  <si>
    <t>RAG</t>
  </si>
  <si>
    <t>Supporting information</t>
  </si>
  <si>
    <t>Notes</t>
  </si>
  <si>
    <t>Distance</t>
  </si>
  <si>
    <t>Please Enter</t>
  </si>
  <si>
    <t>Please check maps provided to "sense check" this figure</t>
  </si>
  <si>
    <t>Match</t>
  </si>
  <si>
    <t>AADT</t>
  </si>
  <si>
    <t>Number of vehicles - Total</t>
  </si>
  <si>
    <t xml:space="preserve">If this data is only provided as total AADT data, the default mode splits should be applied.  </t>
  </si>
  <si>
    <t xml:space="preserve">Car </t>
  </si>
  <si>
    <t>PVB</t>
  </si>
  <si>
    <t>PVC</t>
  </si>
  <si>
    <t>Default Mode splits</t>
  </si>
  <si>
    <t>BCR</t>
  </si>
  <si>
    <t>Road Quality</t>
  </si>
  <si>
    <t>SCANNER data</t>
  </si>
  <si>
    <t>SCANNER data is the name given to road condition data, and is measured using RCI (Road condition Index) for 10m of road. There are three categories of road condition, which correspond to the need for maintenance. 
RCI bands are given below, in brackets is the default point estimate proxy for average RCI in each condition band: 
Red - 100+  (110)
Amber - 60-100  (70)
Green - 0-60  (20)</t>
  </si>
  <si>
    <t xml:space="preserve">Is RED within 33% of average? </t>
  </si>
  <si>
    <t xml:space="preserve">Is AMBER within 33% of average? </t>
  </si>
  <si>
    <t xml:space="preserve">Is GREEN within 33% of average? </t>
  </si>
  <si>
    <t>Average RCI for bands</t>
  </si>
  <si>
    <t>Speed</t>
  </si>
  <si>
    <t>Road Type</t>
  </si>
  <si>
    <t>Expected Speed</t>
  </si>
  <si>
    <t xml:space="preserve">Is it +/- 33%? </t>
  </si>
  <si>
    <t>Cyclists</t>
  </si>
  <si>
    <t>Number of cyclists</t>
  </si>
  <si>
    <t>Journey Ambience</t>
  </si>
  <si>
    <t>p</t>
  </si>
  <si>
    <t xml:space="preserve">This has been set at 1p per min. </t>
  </si>
  <si>
    <t>Average cycle journey length</t>
  </si>
  <si>
    <t xml:space="preserve">Assumption in AMAT can be used. </t>
  </si>
  <si>
    <t>Average cycle speed</t>
  </si>
  <si>
    <t>Diversions</t>
  </si>
  <si>
    <t>Length of diversion</t>
  </si>
  <si>
    <t>Please check any maps to sense check this figure</t>
  </si>
  <si>
    <t xml:space="preserve">Extra time per vehicle on diversion route </t>
  </si>
  <si>
    <t>Expected extra time</t>
  </si>
  <si>
    <t>Is it within 20% of expected time?</t>
  </si>
  <si>
    <t xml:space="preserve">If the time given in the proforma is not within 20% of the expected time you may want to adjust the value, or give a lower RAG rating. </t>
  </si>
  <si>
    <t>Is there a restriction on Cars?</t>
  </si>
  <si>
    <t>Is there a restriction on LGVs?</t>
  </si>
  <si>
    <t>Is there a restriction on HGVs?</t>
  </si>
  <si>
    <t>Is there a restriction on PSVs?</t>
  </si>
  <si>
    <t>Restriction year</t>
  </si>
  <si>
    <t>Days per year</t>
  </si>
  <si>
    <t>Number of closures per year</t>
  </si>
  <si>
    <t>times</t>
  </si>
  <si>
    <t>(Average) Duration of closure</t>
  </si>
  <si>
    <t>hours</t>
  </si>
  <si>
    <t xml:space="preserve">Assumption of 24 hours. If an assumption is used there will be a downgrade in the RAG rating. </t>
  </si>
  <si>
    <t xml:space="preserve">Data </t>
  </si>
  <si>
    <t>Proportions of vehicle kilometres by fuel type</t>
  </si>
  <si>
    <t>Non-fuel resource vehicle operating costs</t>
  </si>
  <si>
    <t>Table A.3.14</t>
  </si>
  <si>
    <t>Forecast Non-Fuel resource Car operating cost</t>
  </si>
  <si>
    <t xml:space="preserve">PVB (Present Value Benefits) </t>
  </si>
  <si>
    <t>Submitted by Scheme Promoter</t>
  </si>
  <si>
    <t>Did the Scheme promoter submit a PVB figure?</t>
  </si>
  <si>
    <t>PVB submitted in bid</t>
  </si>
  <si>
    <t>RAG Rating</t>
  </si>
  <si>
    <t>Assessors comments</t>
  </si>
  <si>
    <t>PVB Comparison</t>
  </si>
  <si>
    <t xml:space="preserve">Are these figures within 20%? </t>
  </si>
  <si>
    <t xml:space="preserve">Which PVB value to be used in VfM scrutiny? </t>
  </si>
  <si>
    <t>Toolkit VfM Assessment</t>
  </si>
  <si>
    <t>Relevant VfM Figures</t>
  </si>
  <si>
    <t>Total (£1000's)</t>
  </si>
  <si>
    <t>PVC per scheme kilometer [£/km]</t>
  </si>
  <si>
    <t>PVB  per vehicle kilometer [£/#vehicle km]</t>
  </si>
  <si>
    <t>AADT  [#vehicles]</t>
  </si>
  <si>
    <t>Appraisal period (bid) [yrs]</t>
  </si>
  <si>
    <t>Cycling</t>
  </si>
  <si>
    <t>Optimism Bias [%]</t>
  </si>
  <si>
    <t>Tookit PVB Calculation</t>
  </si>
  <si>
    <t>Benefits to Cars</t>
  </si>
  <si>
    <t>Benefits to LGVs</t>
  </si>
  <si>
    <t>Toolkit PVC Calculation</t>
  </si>
  <si>
    <t>Benefits to HGVs</t>
  </si>
  <si>
    <t>Benefits to PSVs</t>
  </si>
  <si>
    <t>Toolkit BCR</t>
  </si>
  <si>
    <t>Toolkit NPV</t>
  </si>
  <si>
    <t>Switching Values</t>
  </si>
  <si>
    <t>Change in benefits required for BCR of 4</t>
  </si>
  <si>
    <t>Change in benefits required for BCR of 2</t>
  </si>
  <si>
    <t>Change in benefits required for BCR of 1.5</t>
  </si>
  <si>
    <t xml:space="preserve">Assessors comments </t>
  </si>
  <si>
    <t>Change in costs for BCR 4</t>
  </si>
  <si>
    <t>Change in costs for BCR 2</t>
  </si>
  <si>
    <t>Change in costs for BCR 1.5</t>
  </si>
  <si>
    <t>Toolkit RAG Assessment</t>
  </si>
  <si>
    <t>Overall Uncertainty Rating</t>
  </si>
  <si>
    <r>
      <t xml:space="preserve">
</t>
    </r>
    <r>
      <rPr>
        <b/>
        <sz val="12"/>
        <rFont val="Arial"/>
        <family val="2"/>
      </rPr>
      <t>G</t>
    </r>
    <r>
      <rPr>
        <sz val="12"/>
        <rFont val="Arial"/>
        <family val="2"/>
      </rPr>
      <t xml:space="preserve"> – Most or all data/assumptions/analysis provided and verifiable – generally WebTAG assumptions used – all/most analysis/results acceptable;
</t>
    </r>
    <r>
      <rPr>
        <b/>
        <sz val="12"/>
        <rFont val="Arial"/>
        <family val="2"/>
      </rPr>
      <t>AG</t>
    </r>
    <r>
      <rPr>
        <sz val="12"/>
        <rFont val="Arial"/>
        <family val="2"/>
      </rPr>
      <t xml:space="preserve"> – Some data/assumptions/analysis verifiable – results appear plausible;
</t>
    </r>
    <r>
      <rPr>
        <b/>
        <sz val="12"/>
        <rFont val="Arial"/>
        <family val="2"/>
      </rPr>
      <t xml:space="preserve">A </t>
    </r>
    <r>
      <rPr>
        <sz val="12"/>
        <rFont val="Arial"/>
        <family val="2"/>
      </rPr>
      <t xml:space="preserve">– Data/assumptions/analysis only partially verifiable and/or some adjustment made where results considered outside expectation – final result within range of expectation
</t>
    </r>
    <r>
      <rPr>
        <b/>
        <sz val="12"/>
        <rFont val="Arial"/>
        <family val="2"/>
      </rPr>
      <t>AR –</t>
    </r>
    <r>
      <rPr>
        <sz val="12"/>
        <rFont val="Arial"/>
        <family val="2"/>
      </rPr>
      <t xml:space="preserve"> Data/assumption/analysis not available – evidence limited but overall results within range of expectation – and/or used default DfT assumptions.
</t>
    </r>
    <r>
      <rPr>
        <b/>
        <sz val="12"/>
        <rFont val="Arial"/>
        <family val="2"/>
      </rPr>
      <t>R</t>
    </r>
    <r>
      <rPr>
        <sz val="12"/>
        <rFont val="Arial"/>
        <family val="2"/>
      </rPr>
      <t xml:space="preserve"> – Unable to assess VfM from data available.  </t>
    </r>
  </si>
  <si>
    <t>RAG Ratings</t>
  </si>
  <si>
    <t>Overall Confidence Rating</t>
  </si>
  <si>
    <t xml:space="preserve">Inputs </t>
  </si>
  <si>
    <t>RCI Figure</t>
  </si>
  <si>
    <t>SCANNER RCI categories</t>
  </si>
  <si>
    <t>100+</t>
  </si>
  <si>
    <t>40-100</t>
  </si>
  <si>
    <t>0-40</t>
  </si>
  <si>
    <t>HDM-4 Assumptions</t>
  </si>
  <si>
    <t>Constant A</t>
  </si>
  <si>
    <t xml:space="preserve">Constant B </t>
  </si>
  <si>
    <t xml:space="preserve">Calculations </t>
  </si>
  <si>
    <t>Conversion from RCI to IRI</t>
  </si>
  <si>
    <t>RCI</t>
  </si>
  <si>
    <t>LVP3m</t>
  </si>
  <si>
    <t>IRI</t>
  </si>
  <si>
    <t>Network Road User Costs</t>
  </si>
  <si>
    <t>VOC</t>
  </si>
  <si>
    <t>Speeds</t>
  </si>
  <si>
    <t>CO2 emissions</t>
  </si>
  <si>
    <t>Car</t>
  </si>
  <si>
    <t>Bus</t>
  </si>
  <si>
    <t>Road 1</t>
  </si>
  <si>
    <t>Road 2</t>
  </si>
  <si>
    <t>Road 3</t>
  </si>
  <si>
    <t>Road 4</t>
  </si>
  <si>
    <t>Road 5</t>
  </si>
  <si>
    <t>Road 6</t>
  </si>
  <si>
    <t>Road 7</t>
  </si>
  <si>
    <t>Road 8</t>
  </si>
  <si>
    <t>Road 9</t>
  </si>
  <si>
    <t>Road 10</t>
  </si>
  <si>
    <t>Road 11</t>
  </si>
  <si>
    <t>Road 12</t>
  </si>
  <si>
    <t>Road 13</t>
  </si>
  <si>
    <t>Road 14</t>
  </si>
  <si>
    <t>Geometric interpolation</t>
  </si>
  <si>
    <t>Key:</t>
  </si>
  <si>
    <t>Proforma Inputs</t>
  </si>
  <si>
    <t>From Proforma Inputs</t>
  </si>
  <si>
    <t>Car Speed</t>
  </si>
  <si>
    <t>LGV Speed</t>
  </si>
  <si>
    <t>HGV Speed</t>
  </si>
  <si>
    <t>PSV Speed</t>
  </si>
  <si>
    <t xml:space="preserve">Scanner Proportions </t>
  </si>
  <si>
    <t>AADT Data</t>
  </si>
  <si>
    <t>HDM-4 Inputs</t>
  </si>
  <si>
    <t>HDM-4 VOC</t>
  </si>
  <si>
    <t>SCANNER category</t>
  </si>
  <si>
    <t>HDM-4 Speed Adjustments</t>
  </si>
  <si>
    <t>HDM-4 Greenhouse Gases</t>
  </si>
  <si>
    <t>Calculations by Year</t>
  </si>
  <si>
    <t>Vehicle Operating Costs</t>
  </si>
  <si>
    <t>Fuel Based VOC</t>
  </si>
  <si>
    <t>Work</t>
  </si>
  <si>
    <t>works out based on data</t>
  </si>
  <si>
    <t>Non-Work</t>
  </si>
  <si>
    <t>Fuel Costs per KM (p)</t>
  </si>
  <si>
    <t>Averages work and non work</t>
  </si>
  <si>
    <t xml:space="preserve">Fuel Cost by Distance (p) </t>
  </si>
  <si>
    <t>Multiplies by distance</t>
  </si>
  <si>
    <t>Additional Fuel Cost (pence) compared to IRI=1</t>
  </si>
  <si>
    <t>Something with RAG?</t>
  </si>
  <si>
    <t>Non-Fuel Based VOC</t>
  </si>
  <si>
    <t>Using TAG to get VOC</t>
  </si>
  <si>
    <t>Non-Fuel Based costs by Distance (p)</t>
  </si>
  <si>
    <t>Times above by distance for full costs</t>
  </si>
  <si>
    <t>Additional Non-Fuel Costs compared to IRI=1</t>
  </si>
  <si>
    <t>Additional VOC per Car (p)</t>
  </si>
  <si>
    <t>VOC Fuel cost+Non fuel cost</t>
  </si>
  <si>
    <t>Total Additional VOC (£)</t>
  </si>
  <si>
    <t>Journey Times Savings</t>
  </si>
  <si>
    <t>New Speed</t>
  </si>
  <si>
    <t>Km/h</t>
  </si>
  <si>
    <t xml:space="preserve">Savings per KM </t>
  </si>
  <si>
    <t>min per Km</t>
  </si>
  <si>
    <t>Time Savings over Given Distance</t>
  </si>
  <si>
    <t>Over Distance</t>
  </si>
  <si>
    <t>Value of Time (£)</t>
  </si>
  <si>
    <t>JTS per Vehicle (£)</t>
  </si>
  <si>
    <t>Total JTS (£s)</t>
  </si>
  <si>
    <t xml:space="preserve">Greenhouse Gases: </t>
  </si>
  <si>
    <t xml:space="preserve">Diesel per KM </t>
  </si>
  <si>
    <t xml:space="preserve">Carbon per Km - Diesel </t>
  </si>
  <si>
    <t xml:space="preserve">Petrol per KM </t>
  </si>
  <si>
    <t>Carbon per Km - Petrol</t>
  </si>
  <si>
    <t xml:space="preserve">Proportion Diesel </t>
  </si>
  <si>
    <t>Proportion Petrol</t>
  </si>
  <si>
    <t xml:space="preserve">Carbon per KM </t>
  </si>
  <si>
    <t>Carbon over distance</t>
  </si>
  <si>
    <t>Additional Fuel Burnt</t>
  </si>
  <si>
    <t>Price of Additional Carbon per Vehicle (£)</t>
  </si>
  <si>
    <t>Total Additional Carbon</t>
  </si>
  <si>
    <t>Proforma Imputs</t>
  </si>
  <si>
    <t>Scheme Length</t>
  </si>
  <si>
    <t>KM</t>
  </si>
  <si>
    <t>Number of Users per day</t>
  </si>
  <si>
    <t>Scheme Distance Assumptions</t>
  </si>
  <si>
    <t>Journey Ambience Benefit Assumption</t>
  </si>
  <si>
    <t>Average Journey Length on a Scheme</t>
  </si>
  <si>
    <t>Speed Assumption</t>
  </si>
  <si>
    <t>Number of Days</t>
  </si>
  <si>
    <t>Journey Length</t>
  </si>
  <si>
    <t>Identify Length Figure</t>
  </si>
  <si>
    <t>Time Calculations</t>
  </si>
  <si>
    <t>Time taken on route</t>
  </si>
  <si>
    <t>Over a year</t>
  </si>
  <si>
    <t>Total Benefit</t>
  </si>
  <si>
    <t>Ambience Benefit</t>
  </si>
  <si>
    <t>KEY</t>
  </si>
  <si>
    <t>Time Taken on Route</t>
  </si>
  <si>
    <t>WORK</t>
  </si>
  <si>
    <t>VOC per car (p)</t>
  </si>
  <si>
    <t>Total Additional VOC (£) per year</t>
  </si>
  <si>
    <t>Total JTS (£)</t>
  </si>
  <si>
    <t xml:space="preserve">Carbon per Km - Desiel </t>
  </si>
  <si>
    <t xml:space="preserve">Proportion Desiel </t>
  </si>
  <si>
    <t>Carbon per KM (£)</t>
  </si>
  <si>
    <t>Price of Additional Carbon per Vehicle (p)</t>
  </si>
  <si>
    <t>Total Additional Carbon (£)</t>
  </si>
  <si>
    <t>Marginal External Costs</t>
  </si>
  <si>
    <t>Congestion*</t>
  </si>
  <si>
    <t>Infrastructure</t>
  </si>
  <si>
    <t>Accident</t>
  </si>
  <si>
    <t>Local Air Quality</t>
  </si>
  <si>
    <t>Noise</t>
  </si>
  <si>
    <t>Greenhouse Gases</t>
  </si>
  <si>
    <t>Indirect Taxation</t>
  </si>
  <si>
    <t>GHC MEC for:</t>
  </si>
  <si>
    <t>Total MEC (£)</t>
  </si>
  <si>
    <t xml:space="preserve">Overall </t>
  </si>
  <si>
    <t>Total Diversion Costs (£s) per day</t>
  </si>
  <si>
    <t>Note: Real World Uplift has been applied to the MECs</t>
  </si>
  <si>
    <t>Opening Year</t>
  </si>
  <si>
    <t>Days</t>
  </si>
  <si>
    <t>Diversion Costs per day (£)</t>
  </si>
  <si>
    <t>Diversion costs per year (£)</t>
  </si>
  <si>
    <t>Diversion applied (£)</t>
  </si>
  <si>
    <t>Assumptions</t>
  </si>
  <si>
    <t>Appraisal Year Start</t>
  </si>
  <si>
    <t>Appraisal Period</t>
  </si>
  <si>
    <t>Base Year</t>
  </si>
  <si>
    <t>Discount Rate (1)</t>
  </si>
  <si>
    <t>Discount Rate (2)</t>
  </si>
  <si>
    <t>Growth Forecasts</t>
  </si>
  <si>
    <t xml:space="preserve">Data Exists? </t>
  </si>
  <si>
    <t>Extrapolate</t>
  </si>
  <si>
    <t>Previous</t>
  </si>
  <si>
    <t>Next</t>
  </si>
  <si>
    <t>Previous Index</t>
  </si>
  <si>
    <t>Next Index</t>
  </si>
  <si>
    <t>Car Growth</t>
  </si>
  <si>
    <t>LGV Growth</t>
  </si>
  <si>
    <t>HGV Growth</t>
  </si>
  <si>
    <t>PSV Growth</t>
  </si>
  <si>
    <t>Cyclist Growth</t>
  </si>
  <si>
    <t xml:space="preserve">Appraisal period? </t>
  </si>
  <si>
    <t xml:space="preserve">Discounting </t>
  </si>
  <si>
    <t>2010 Prices</t>
  </si>
  <si>
    <t>JTS</t>
  </si>
  <si>
    <t>Carbon</t>
  </si>
  <si>
    <t>Total Benefits</t>
  </si>
  <si>
    <t>Inputs</t>
  </si>
  <si>
    <t>Financial Data (1000s)</t>
  </si>
  <si>
    <t xml:space="preserve">Assumptions </t>
  </si>
  <si>
    <t>Optimism Bias</t>
  </si>
  <si>
    <t>Discount rate (1)</t>
  </si>
  <si>
    <t>Market Price Factor (Indirect Tax Correction Factor)</t>
  </si>
  <si>
    <t>Appraisal Year</t>
  </si>
  <si>
    <t>Discount Rates</t>
  </si>
  <si>
    <t>Calculations</t>
  </si>
  <si>
    <t>Cost</t>
  </si>
  <si>
    <t>Discounting</t>
  </si>
  <si>
    <t>Market Prices</t>
  </si>
  <si>
    <t>No</t>
  </si>
  <si>
    <t>Scheme Promoter value</t>
  </si>
  <si>
    <t>Toolkit Calculation</t>
  </si>
  <si>
    <t>R</t>
  </si>
  <si>
    <t>A</t>
  </si>
  <si>
    <t>R/A</t>
  </si>
  <si>
    <t>G</t>
  </si>
  <si>
    <t>A/G</t>
  </si>
  <si>
    <t>Poor</t>
  </si>
  <si>
    <t xml:space="preserve"> </t>
  </si>
  <si>
    <t>VfM</t>
  </si>
  <si>
    <t>Low</t>
  </si>
  <si>
    <t>Medium</t>
  </si>
  <si>
    <t>High</t>
  </si>
  <si>
    <t>Very High</t>
  </si>
  <si>
    <t>Motorway</t>
  </si>
  <si>
    <t>Trunk</t>
  </si>
  <si>
    <t>Principle</t>
  </si>
  <si>
    <t>Minor</t>
  </si>
  <si>
    <t>This version:</t>
  </si>
  <si>
    <t>July 2020 v1.13.1</t>
  </si>
  <si>
    <t>Sources</t>
  </si>
  <si>
    <t>1. GDP Deflator</t>
  </si>
  <si>
    <t>1990-2017 from ONS MNF2 series, published 09/11/2018</t>
  </si>
  <si>
    <t>Links:</t>
  </si>
  <si>
    <t>2018-2023 from EFO Oct 18 supplementary economy table 1.7, published 29/10/2018</t>
  </si>
  <si>
    <t>Contents</t>
  </si>
  <si>
    <t>2023 onwards: based on March 2018 OBR Long-term economic determinants published 13/03/2018, and consistent with FSR 18</t>
  </si>
  <si>
    <t>WebTAG Unit 3.5.6</t>
  </si>
  <si>
    <t xml:space="preserve">2. Real GDP </t>
  </si>
  <si>
    <t>1990-2017 from ONS ABMI series, published 09/11/2018 (£m, chained volume measure with a 2016 base)</t>
  </si>
  <si>
    <t>WebTAG Unit A 1.3</t>
  </si>
  <si>
    <t>2018-2022 from EFO Oct 18 table T1.1, published 29/10/2018</t>
  </si>
  <si>
    <t>Parameters:</t>
  </si>
  <si>
    <t>Price year:</t>
  </si>
  <si>
    <t>3. Population</t>
  </si>
  <si>
    <t>1990-2017 from mid-year population estimates - UKPOP series (all ages, '000s), published 28/06/2018</t>
  </si>
  <si>
    <t>Projections from 2018 onwards: based on ONS 2016 based principal population projection, published 26/10/2017</t>
  </si>
  <si>
    <t>4. Households</t>
  </si>
  <si>
    <t>1996-2016 from Labour Force Survey (UK households, '000s) published 08/11/2017</t>
  </si>
  <si>
    <t>Sheet Navigation:</t>
  </si>
  <si>
    <t>2017-2036 uses 2014-based projections of UK households, published by DCLG in live table 401, last updated 12/07/2016</t>
  </si>
  <si>
    <t>Post-2036, household growth is assumed to equal population growth</t>
  </si>
  <si>
    <t>VoT elasticities are set in Default Pars.</t>
  </si>
  <si>
    <t>These tables feed Annual Parameters, and hence: 1.3.1,  1.3.2,  1.3.6,  1.3.7,  1.3.12,  1.3.13,  1.3.14,  1.3.15,  3.1,  3.2,  3.4,  4.1.1,  4.1.2,  4.1.4,  4.1.5,  4.1.6,  4.1.7,  4.1.8,  5.4.2,  5.4.4,  COBALT1, COBALT2.</t>
  </si>
  <si>
    <t>WebTAG1: Unit 3.5.6 (Table 3)</t>
  </si>
  <si>
    <r>
      <t>GDP deflator</t>
    </r>
    <r>
      <rPr>
        <b/>
        <vertAlign val="superscript"/>
        <sz val="10"/>
        <rFont val="Arial"/>
        <family val="2"/>
      </rPr>
      <t>1</t>
    </r>
  </si>
  <si>
    <r>
      <t>Real GDP</t>
    </r>
    <r>
      <rPr>
        <b/>
        <vertAlign val="superscript"/>
        <sz val="10"/>
        <rFont val="Arial"/>
        <family val="2"/>
      </rPr>
      <t>2</t>
    </r>
  </si>
  <si>
    <r>
      <t>Population</t>
    </r>
    <r>
      <rPr>
        <b/>
        <vertAlign val="superscript"/>
        <sz val="10"/>
        <rFont val="Arial"/>
        <family val="2"/>
      </rPr>
      <t>3</t>
    </r>
  </si>
  <si>
    <r>
      <t>Households</t>
    </r>
    <r>
      <rPr>
        <b/>
        <vertAlign val="superscript"/>
        <sz val="10"/>
        <rFont val="Arial"/>
        <family val="2"/>
      </rPr>
      <t>4</t>
    </r>
  </si>
  <si>
    <t>Average GDP per person</t>
  </si>
  <si>
    <t>Average GDP per household</t>
  </si>
  <si>
    <t>Work &amp; Non-Work VoT</t>
  </si>
  <si>
    <t>Historic</t>
  </si>
  <si>
    <t>Annual</t>
  </si>
  <si>
    <t>Index</t>
  </si>
  <si>
    <t>VoT</t>
  </si>
  <si>
    <t>Non-work</t>
  </si>
  <si>
    <t>(2010 = 100)</t>
  </si>
  <si>
    <t>Value</t>
  </si>
  <si>
    <t>Growth</t>
  </si>
  <si>
    <t>1990 = 100</t>
  </si>
  <si>
    <t>1996 = 100</t>
  </si>
  <si>
    <t>Year</t>
  </si>
  <si>
    <t>(%pa)</t>
  </si>
  <si>
    <t>(% pa)</t>
  </si>
  <si>
    <t>2002 = 100</t>
  </si>
  <si>
    <t>-</t>
  </si>
  <si>
    <t>Top</t>
  </si>
  <si>
    <t>National Traffic, Congestion and Emissions by Road Type &amp; Vehicle Type</t>
  </si>
  <si>
    <t>Scenario1 - Traffic in Billion Miles, Emissions in Kilo Tonnes</t>
  </si>
  <si>
    <t>Ver 1.0 September 2018</t>
  </si>
  <si>
    <t>Scenario1 - Percentage Increases from 2015</t>
  </si>
  <si>
    <t>Area Type</t>
  </si>
  <si>
    <t>(All)</t>
  </si>
  <si>
    <t>Row Labels</t>
  </si>
  <si>
    <t>Rd Type2</t>
  </si>
  <si>
    <t>England and Wales</t>
  </si>
  <si>
    <t>Car miles</t>
  </si>
  <si>
    <t xml:space="preserve">LGV Miles </t>
  </si>
  <si>
    <t xml:space="preserve">Rigid miles </t>
  </si>
  <si>
    <t xml:space="preserve">Artic Miles </t>
  </si>
  <si>
    <t xml:space="preserve">PSV Miles </t>
  </si>
  <si>
    <t xml:space="preserve">Total miles </t>
  </si>
  <si>
    <t>Total CO2 KT</t>
  </si>
  <si>
    <t>Total Nox KT</t>
  </si>
  <si>
    <t>Total PM10 KT</t>
  </si>
  <si>
    <t xml:space="preserve">Ave Delay sec/mile </t>
  </si>
  <si>
    <t>Ave Speed mph</t>
  </si>
  <si>
    <t>Combined HGV Miles</t>
  </si>
  <si>
    <t>Principal</t>
  </si>
  <si>
    <t xml:space="preserve"> Car miles</t>
  </si>
  <si>
    <t>x</t>
  </si>
  <si>
    <t>England Car miles</t>
  </si>
  <si>
    <t xml:space="preserve"> LGV Miles </t>
  </si>
  <si>
    <t xml:space="preserve">England LGV Miles </t>
  </si>
  <si>
    <t xml:space="preserve"> Rigid miles </t>
  </si>
  <si>
    <t xml:space="preserve">England Rigid miles </t>
  </si>
  <si>
    <t xml:space="preserve"> Artic Miles </t>
  </si>
  <si>
    <t xml:space="preserve">England Artic Miles </t>
  </si>
  <si>
    <t xml:space="preserve"> PSV Miles </t>
  </si>
  <si>
    <t xml:space="preserve">England PSV Miles </t>
  </si>
  <si>
    <t>Combined HGV</t>
  </si>
  <si>
    <t xml:space="preserve"> Total miles </t>
  </si>
  <si>
    <t xml:space="preserve">England Total miles </t>
  </si>
  <si>
    <t xml:space="preserve"> Total CO2 KT</t>
  </si>
  <si>
    <t>England Total CO2 KT</t>
  </si>
  <si>
    <t xml:space="preserve"> Total Nox KT</t>
  </si>
  <si>
    <t>England Total Nox KT</t>
  </si>
  <si>
    <t xml:space="preserve"> Total PM10 KT</t>
  </si>
  <si>
    <t>England Total PM10 KT</t>
  </si>
  <si>
    <t xml:space="preserve"> Ave Delay sec/mile </t>
  </si>
  <si>
    <t xml:space="preserve">England Ave Delay sec/mile </t>
  </si>
  <si>
    <t xml:space="preserve"> Ave Speed mph</t>
  </si>
  <si>
    <t>England Ave Speed mph</t>
  </si>
  <si>
    <t>WebTAG Table A 1.1.1</t>
  </si>
  <si>
    <t>Green Book Discount Rates</t>
  </si>
  <si>
    <t xml:space="preserve">Sources: </t>
  </si>
  <si>
    <t>Green Book, HMT</t>
  </si>
  <si>
    <t>WebTAG Unit 3.5.4</t>
  </si>
  <si>
    <t>WebTAG Unit A 1.1</t>
  </si>
  <si>
    <t>Databook source tab: Discount %</t>
  </si>
  <si>
    <t>WebTAG1: Unit 3.5.4 (Table 1)</t>
  </si>
  <si>
    <t>Table A 1.1.1:  Green Book Discount Rates</t>
  </si>
  <si>
    <t>Years from current year</t>
  </si>
  <si>
    <t>Discount rate</t>
  </si>
  <si>
    <t>0-30</t>
  </si>
  <si>
    <t>31-75</t>
  </si>
  <si>
    <t>76-125</t>
  </si>
  <si>
    <t>126-200</t>
  </si>
  <si>
    <t>201-300</t>
  </si>
  <si>
    <t>301 and over</t>
  </si>
  <si>
    <t>WebTAG Table A 1.3.4</t>
  </si>
  <si>
    <t>Proportions of Travel and Trips</t>
  </si>
  <si>
    <t>Data from the National Travel Survey (1999 – 2001) has been used to produce journey purpose splits for work and non-work travel (commuting and other), based on distance travelled and trips made.</t>
  </si>
  <si>
    <t>The shaded figures in the table indicate a small sample, hence these figures should be treated with caution.</t>
  </si>
  <si>
    <t>Source year:</t>
  </si>
  <si>
    <t>This feeds into Table M 4.2.2, and hidden tab 'Car speeds'.</t>
  </si>
  <si>
    <t>Data Book source worksheets: VoT5 and VoT6</t>
  </si>
  <si>
    <t>TAG 1: Unit 3.5.6 (Tables 7 and 8)</t>
  </si>
  <si>
    <t>Table A 1.3.4:</t>
  </si>
  <si>
    <t xml:space="preserve"> Proportion of travel in work and non-work time</t>
  </si>
  <si>
    <t>Proportion of trips made in work and non-work time</t>
  </si>
  <si>
    <t>Weekday</t>
  </si>
  <si>
    <t>Weekend</t>
  </si>
  <si>
    <t>All Week</t>
  </si>
  <si>
    <t xml:space="preserve">Mode / Vehicle Type </t>
  </si>
  <si>
    <t>7am – 10am</t>
  </si>
  <si>
    <t>10am – 4pm</t>
  </si>
  <si>
    <t>4pm – 7pm</t>
  </si>
  <si>
    <t>7pm – 7am</t>
  </si>
  <si>
    <t>Average</t>
  </si>
  <si>
    <t>&amp; Journey Purpose</t>
  </si>
  <si>
    <r>
      <t>Percentage of Distance Travelled</t>
    </r>
    <r>
      <rPr>
        <b/>
        <sz val="10"/>
        <color indexed="10"/>
        <rFont val="Arial"/>
        <family val="2"/>
      </rPr>
      <t xml:space="preserve"> </t>
    </r>
    <r>
      <rPr>
        <b/>
        <sz val="10"/>
        <rFont val="Arial"/>
        <family val="2"/>
      </rPr>
      <t xml:space="preserve">by </t>
    </r>
    <r>
      <rPr>
        <b/>
        <sz val="10"/>
        <color indexed="10"/>
        <rFont val="Arial"/>
        <family val="2"/>
      </rPr>
      <t>Vehicles</t>
    </r>
  </si>
  <si>
    <r>
      <t xml:space="preserve">Percentage of </t>
    </r>
    <r>
      <rPr>
        <b/>
        <sz val="10"/>
        <color indexed="10"/>
        <rFont val="Arial"/>
        <family val="2"/>
      </rPr>
      <t>Vehicle Trips</t>
    </r>
  </si>
  <si>
    <t xml:space="preserve">Work </t>
  </si>
  <si>
    <t xml:space="preserve">Commuting </t>
  </si>
  <si>
    <t xml:space="preserve">Other </t>
  </si>
  <si>
    <t>Work (freight)</t>
  </si>
  <si>
    <t>Non – Work</t>
  </si>
  <si>
    <t>OGV1</t>
  </si>
  <si>
    <t>OGV2</t>
  </si>
  <si>
    <t>Percentage of Distance Travelled  by Occupants</t>
  </si>
  <si>
    <t>Percentage of Person Trips</t>
  </si>
  <si>
    <t>Other</t>
  </si>
  <si>
    <t>Heavy Rail</t>
  </si>
  <si>
    <t>Commuting</t>
  </si>
  <si>
    <t>Light Rail</t>
  </si>
  <si>
    <t>£ per hour</t>
  </si>
  <si>
    <t>WebTAG Table A 1.3.6</t>
  </si>
  <si>
    <t>p per min</t>
  </si>
  <si>
    <t>Forecast values of time per vehicle</t>
  </si>
  <si>
    <t xml:space="preserve">These values were calculated by multiplication of the appropriate figures from A 1.3.2 and A 1.3.3. Average car, average LGV and average PSV values also use the journey purpose split data from A 1.3.4 as weights. </t>
  </si>
  <si>
    <t>The values are based on distance travelled.</t>
  </si>
  <si>
    <t>Beyond 2036, car passenger occupancies are assumed to remain constant.</t>
  </si>
  <si>
    <t>Non-work (commuting and other) LGV values of time are based on non-work (commuting and other) all-week average values for cars, as insufficient data exists for LGVs by time of day.</t>
  </si>
  <si>
    <t>Initial fc year:</t>
  </si>
  <si>
    <t>7am-10am</t>
  </si>
  <si>
    <t>10am-4pm</t>
  </si>
  <si>
    <t>4-7pm</t>
  </si>
  <si>
    <t>7pm-7am</t>
  </si>
  <si>
    <t>Data Book source worksheets: A 1.3.2, Forecast occupancies, VoT5.</t>
  </si>
  <si>
    <t>Weekday average</t>
  </si>
  <si>
    <t>TAG 1: Unit 3.5.6 (Table 9)</t>
  </si>
  <si>
    <t>Weekend average</t>
  </si>
  <si>
    <t>All week average</t>
  </si>
  <si>
    <t xml:space="preserve">   ←</t>
  </si>
  <si>
    <t>Use drop-down menu to select £ per hour or p per min</t>
  </si>
  <si>
    <t>Weekdays</t>
  </si>
  <si>
    <t>AM peak 7am - 10am</t>
  </si>
  <si>
    <t>IP 10am - 4pm</t>
  </si>
  <si>
    <t>PM peak 4pm - 7pm</t>
  </si>
  <si>
    <t>Night 7pm - 7am</t>
  </si>
  <si>
    <t>Average Weekday</t>
  </si>
  <si>
    <t>PSV (occupants)</t>
  </si>
  <si>
    <t>WebTAG Table A 1.3.7</t>
  </si>
  <si>
    <t>Fuel &amp; electricity price forecasts</t>
  </si>
  <si>
    <t>Sources:</t>
  </si>
  <si>
    <t>Gas Oil</t>
  </si>
  <si>
    <t>BEIS, 2018 (publication TBC)</t>
  </si>
  <si>
    <t>Table 7 (central scenario, Industrial series)</t>
  </si>
  <si>
    <t>Petrol / Diesel</t>
  </si>
  <si>
    <t>Table 8 (central scenario)</t>
  </si>
  <si>
    <t>Electricity</t>
  </si>
  <si>
    <t>Table 4 (road values are from the 'Domestic' central series whereas rail values are from the 'Industrial' central series)</t>
  </si>
  <si>
    <t>Notes:</t>
  </si>
  <si>
    <t>1) All values represent annual averages</t>
  </si>
  <si>
    <t>2) Values up to 2016 are observed, whereas values from 2017 onwards are forecasts based on Department for Business, Energy and Industrial Strategy (BEIS) energy modelling</t>
  </si>
  <si>
    <t>3) Values for fuel duty and VAT take account of all changes announced as of the November 2017 budget</t>
  </si>
  <si>
    <t>4) An adjustment has been made to the BEIS data to ensure the figures presented in this table are consistent with the latest GDP deflator data (as per 'Annual Parameters' tab) and RPI data (as per table A5.3.1)</t>
  </si>
  <si>
    <t>5) Resource costs for petrol and diesel are assumed by BEIS to flat-line from 2030 onwards</t>
  </si>
  <si>
    <t>This feeds into Table A 1.3.7</t>
  </si>
  <si>
    <t>WebTAG1: Unit 3.5.6 (Tables 11a and 11b)</t>
  </si>
  <si>
    <t>Table A 1.3.7:</t>
  </si>
  <si>
    <t>Resource Cost</t>
  </si>
  <si>
    <t>Duty</t>
  </si>
  <si>
    <t>VAT rate</t>
  </si>
  <si>
    <t>Petrol</t>
  </si>
  <si>
    <t>Diesel</t>
  </si>
  <si>
    <t>Rail Diesel</t>
  </si>
  <si>
    <t>Road</t>
  </si>
  <si>
    <t>Rail</t>
  </si>
  <si>
    <t>(p/litre)</t>
  </si>
  <si>
    <t>(p/kWh)</t>
  </si>
  <si>
    <t>(%)</t>
  </si>
  <si>
    <t>WebTAG Table A 1.3.9</t>
  </si>
  <si>
    <t>Source:</t>
  </si>
  <si>
    <t>DfT,Environmental Analysis</t>
  </si>
  <si>
    <t>(1) Values are assumed to be constant post 2050</t>
  </si>
  <si>
    <t>(2) These data are in line with the assumptions made for the road emissions component of BEIS's Energy and Emissions Projections, last updated 02/01/2018.</t>
  </si>
  <si>
    <t>Link to EEP publication</t>
  </si>
  <si>
    <t>(3) They represent the current Government policy reference scenario, meaning that they reflect all agreed policies where decisions on policy design are sufficiently advanced to allow robust estimates of impact</t>
  </si>
  <si>
    <t xml:space="preserve">      (i.e. including "planned" policies)</t>
  </si>
  <si>
    <t>(4) Forecasts of vehicle-kilometre proportions for diesel and petrol vehicles based on DfT 2019 fleet models for both cars. For other vehicles, these are unchanged form previous forecasts.</t>
  </si>
  <si>
    <t>(5) At present, it is assumed there are no OGVs or PSVs using electricity. These columns are for possible future use.</t>
  </si>
  <si>
    <t>(6) OGV 1 comprises rigids up to 26 tonnes, whereas OGV 2 comprises rigids over 26 tonnes, and artics. Rigids and artics are as defined in the DfT Traffic Statistics.</t>
  </si>
  <si>
    <t>Link to traffic stats definitions</t>
  </si>
  <si>
    <t>Data Book Source worksheets: VoC Mileage %. This table feeds into Tables A 1.3.12, A 1.3.13 and A 1.3.15.</t>
  </si>
  <si>
    <t>TAG 1: Unit 3.5.6 (Table 12)</t>
  </si>
  <si>
    <t xml:space="preserve">Table A 1.3.9: </t>
  </si>
  <si>
    <t>Proportion of cars, LGV &amp; other vehicle kilometres using petrol, diesel or electricity</t>
  </si>
  <si>
    <t>Electric</t>
  </si>
  <si>
    <t>WebTAG Table A 1.3.11</t>
  </si>
  <si>
    <t xml:space="preserve">1 Electric cars are treated as not existing before 2011. </t>
  </si>
  <si>
    <t>Fuel consumption is estimated using a function of the form:</t>
  </si>
  <si>
    <t>L = a/v + b + c.v + d.v2</t>
  </si>
  <si>
    <t>Where:</t>
  </si>
  <si>
    <t>L = consumption, expressed in litres per kilometre;</t>
  </si>
  <si>
    <t>v = average speed in kilometres per hour; and</t>
  </si>
  <si>
    <t>a, b, c, d are parameters defined for each vehicle category.</t>
  </si>
  <si>
    <t>Forecast fuel consumption parameters are calculated from the source year parameters and the cumulative fuel efficiency factors for each year.</t>
  </si>
  <si>
    <t>LGVs</t>
  </si>
  <si>
    <t>This feeds into Table A 1.3.12</t>
  </si>
  <si>
    <t>OGVs</t>
  </si>
  <si>
    <t>PSVs</t>
  </si>
  <si>
    <t>Data Book source worksheets: Fuel consumption and A 1.3.10</t>
  </si>
  <si>
    <t>TAG 1: Unit 3.5.6 (Table 10)</t>
  </si>
  <si>
    <t>Table A 1.3.11:</t>
  </si>
  <si>
    <t>Vehicle Category</t>
  </si>
  <si>
    <t>Petrol Car</t>
  </si>
  <si>
    <t>Diesel Car</t>
  </si>
  <si>
    <r>
      <t>Electric Car</t>
    </r>
    <r>
      <rPr>
        <b/>
        <vertAlign val="superscript"/>
        <sz val="10"/>
        <color indexed="8"/>
        <rFont val="Arial"/>
        <family val="2"/>
      </rPr>
      <t>1</t>
    </r>
  </si>
  <si>
    <t>Petrol LGV</t>
  </si>
  <si>
    <t>Diesel LGV</t>
  </si>
  <si>
    <t>Electric LGV</t>
  </si>
  <si>
    <t>OGV1 (Diesel)</t>
  </si>
  <si>
    <t>OGV2 (Diesel)</t>
  </si>
  <si>
    <t>PSV (Diesel)</t>
  </si>
  <si>
    <t>a</t>
  </si>
  <si>
    <t>b</t>
  </si>
  <si>
    <t>c</t>
  </si>
  <si>
    <t>d</t>
  </si>
  <si>
    <t/>
  </si>
  <si>
    <t>WebTAG Table A 1.3.12</t>
  </si>
  <si>
    <t>Forecast fuel cost parameters - Work</t>
  </si>
  <si>
    <t>Fuel costs are estimated using a function of the form:</t>
  </si>
  <si>
    <t>L = costs, expressed in pence per kilometre;</t>
  </si>
  <si>
    <t>Other types of electric vehicle are included for future use, but no data exist at present.</t>
  </si>
  <si>
    <t>This table adds the fuel cost and duty in Table A 1.3.7, multiplies by the parameters in Table A 1.3.8, and adjusts for forecast fuel efficiency from Table A 1.3.10.</t>
  </si>
  <si>
    <t>Table A 1.3.7 has already adjusted for deflators, so these are automatically included here.</t>
  </si>
  <si>
    <t>Values for average vehicles are calculated using the proportions of vehicle kilometres in Table A 1.3.9.</t>
  </si>
  <si>
    <t>This feeds into Table A 1.3.13, and hidden tab 'Car speeds'.</t>
  </si>
  <si>
    <t>OGV</t>
  </si>
  <si>
    <t>Data Book source worksheets: Fuel consumption, A 1.3.7, A 1.3.8, A 1.3.9 and A 1.3.11.</t>
  </si>
  <si>
    <t>TAG 1: Unit 3.5.6 (Tables 10a, 10b and 14)</t>
  </si>
  <si>
    <t>Table A 1.3.12:</t>
  </si>
  <si>
    <t>Average Car</t>
  </si>
  <si>
    <t>Average LGV</t>
  </si>
  <si>
    <t>OGV1 Diesel</t>
  </si>
  <si>
    <t>OGV1 Electric</t>
  </si>
  <si>
    <t>Average OGV1</t>
  </si>
  <si>
    <t>OGV2 Diesel</t>
  </si>
  <si>
    <t>OGV2 Electric</t>
  </si>
  <si>
    <t>Average OGV2</t>
  </si>
  <si>
    <t>PSV Diesel</t>
  </si>
  <si>
    <t>PSV Electric</t>
  </si>
  <si>
    <t>Average PSV</t>
  </si>
  <si>
    <t>WebTAG Table A 1.3.13</t>
  </si>
  <si>
    <t>Fuel cost parameters - Non-Work</t>
  </si>
  <si>
    <t>This table adds the fuel cost and duty in Table A 1.3.7, multiplies by the parameters in Table A 1.3.8, adjusts for forecast fuel efficiency from Table A 1.3.10, then adds VAT.</t>
  </si>
  <si>
    <t>Multiplies forecast work parameters in A 1.3.12 by forecast duty rates in Table A 1.3.7 for years where this exists.</t>
  </si>
  <si>
    <t>This feeds into hidden tab 'Car speeds'.</t>
  </si>
  <si>
    <t>Data Book source worksheets: Fuel consumption, A 1.3.7, A 1.3.9 and A 1.3.12.</t>
  </si>
  <si>
    <t>Table A 1.3.13:</t>
  </si>
  <si>
    <t>WebTAG Table A 1.3.14</t>
  </si>
  <si>
    <t xml:space="preserve">The elements making up non-fuel vehicle operating costs include oil, tyres, maintenance, depreciation and vehicle capital saving (only for vehicles in working time). </t>
  </si>
  <si>
    <t>The non-fuel elements of VOC are combined in a formula of the form:</t>
  </si>
  <si>
    <t>C = a1 + b1/V</t>
  </si>
  <si>
    <t>where:</t>
  </si>
  <si>
    <t>C = cost in pence per kilometre travelled,</t>
  </si>
  <si>
    <t>V = average link speed in kilometres per hour,</t>
  </si>
  <si>
    <t>a1 is a parameter for distance related costs defined for each vehicle category,</t>
  </si>
  <si>
    <t>b1 is a parameter for vehicle capital saving defined for each vehicle category (this parameter is only relevant to working vehicles).</t>
  </si>
  <si>
    <t>Value year:</t>
  </si>
  <si>
    <t>These parameters exclude indirect taxation.</t>
  </si>
  <si>
    <t>The parameters by fuel type are assumed to be constant through time; however, parameters for an average car vary through time (owing to changes in the proportion of electric vehicles).</t>
  </si>
  <si>
    <t>This feeds into A 1.3.15</t>
  </si>
  <si>
    <t>Data Book source worksheet: User Parameters, Default Para, Annual Parameters, VoC Non-Fuel</t>
  </si>
  <si>
    <t>TAG 1: Unit 3.5.6 (Table 15)</t>
  </si>
  <si>
    <t>Table A 1.3.14:  Non-Fuel Resource Vehicle Operating Costs</t>
  </si>
  <si>
    <t>Parameter Values</t>
  </si>
  <si>
    <t>a1 p / km</t>
  </si>
  <si>
    <t>b1 p / hr</t>
  </si>
  <si>
    <t>Work Petrol</t>
  </si>
  <si>
    <t>Work Diesel</t>
  </si>
  <si>
    <t>Work Electric</t>
  </si>
  <si>
    <t>Non-Work Petrol</t>
  </si>
  <si>
    <t>Non-Work Diesel</t>
  </si>
  <si>
    <t>Non-Work Electric</t>
  </si>
  <si>
    <t>Non-Work Electic</t>
  </si>
  <si>
    <t>WebTAG Table A 1.3.15</t>
  </si>
  <si>
    <t>Forecast non-fuel resource vehicle operating costs</t>
  </si>
  <si>
    <t>Values are calculated from source year values and the forecast proportion of travel by fuel type for the value year.</t>
  </si>
  <si>
    <t>This feeds into hidden tab ' Car speeds'.</t>
  </si>
  <si>
    <t>Data Book Source Worksheets: A 1.3.9, A 1.3.14.</t>
  </si>
  <si>
    <t>TAG 1: Unit 3.5.6 (Table 16)</t>
  </si>
  <si>
    <t xml:space="preserve">Table A 1.3.15: </t>
  </si>
  <si>
    <t>Work Car</t>
  </si>
  <si>
    <t>Non-work Car</t>
  </si>
  <si>
    <t>a1 p/km</t>
  </si>
  <si>
    <t>b1 p/hr</t>
  </si>
  <si>
    <t>WebTAG Table A 3.3</t>
  </si>
  <si>
    <t>Carbon Emissions</t>
  </si>
  <si>
    <t>BEIS, 2019</t>
  </si>
  <si>
    <t>Tables 1 (electricity emission factors) and 2b (converting road and rail fuels to CO2e emission factors)</t>
  </si>
  <si>
    <t xml:space="preserve">(1) Roads emissions factors are taken from the long-run marginal 'Domestic' series. </t>
  </si>
  <si>
    <t>(2) Rail emissions factors are based on long-run marginal 'Generation-based' series, plus a mark-up of 1.5% to acccount for transmission losses.</t>
  </si>
  <si>
    <t>WebTAG Unit 3.3.5</t>
  </si>
  <si>
    <t>(3) Liquid fuel emissions factors include non-carbon GHG and account for forecast biofuel blending rates.</t>
  </si>
  <si>
    <t>WebTAG Unit A 3</t>
  </si>
  <si>
    <t>(4) Rail emission factors are from the long-run marginal 'Generation-based' series, plus a mark-up of 1.5% for transmission</t>
  </si>
  <si>
    <t>This feeds Table A 3.3, Electricity and VoC Fuel</t>
  </si>
  <si>
    <t>TAG 1: Unit 3.3.5 (Table 1)</t>
  </si>
  <si>
    <t>Table A 3.3:  Carbon dioxide emissions per litre of fuel burnt / kWh used</t>
  </si>
  <si>
    <t>Roads</t>
  </si>
  <si>
    <t>Kg CO2e/l</t>
  </si>
  <si>
    <t>Kg CO2e/kWh</t>
  </si>
  <si>
    <t>WebTAG Table A 3.4</t>
  </si>
  <si>
    <t>Table 3 - carbon prices and sensitivities</t>
  </si>
  <si>
    <t>Data Book source worksheets: User Parameters, Default Para, Annual Parameters, GHG</t>
  </si>
  <si>
    <t>TAG 1: Unit 3.3.5 (Tables 2a &amp; 2b)</t>
  </si>
  <si>
    <t>Central</t>
  </si>
  <si>
    <t>High </t>
  </si>
  <si>
    <t>WebTAG Table A 4.1.6</t>
  </si>
  <si>
    <t>November 2018 v1.11</t>
  </si>
  <si>
    <t>Nov-18</t>
  </si>
  <si>
    <r>
      <t xml:space="preserve">Hopkinson P &amp; Wardman M (1996), "Evaluating demand for new cycle facilities", </t>
    </r>
    <r>
      <rPr>
        <i/>
        <sz val="10"/>
        <rFont val="Arial"/>
        <family val="2"/>
      </rPr>
      <t>Transport Policy</t>
    </r>
    <r>
      <rPr>
        <sz val="10"/>
        <rFont val="Arial"/>
        <family val="2"/>
      </rPr>
      <t xml:space="preserve"> </t>
    </r>
    <r>
      <rPr>
        <b/>
        <sz val="10"/>
        <rFont val="Arial"/>
        <family val="2"/>
      </rPr>
      <t>3</t>
    </r>
    <r>
      <rPr>
        <sz val="10"/>
        <rFont val="Arial"/>
        <family val="2"/>
      </rPr>
      <t>(4), 241-249.</t>
    </r>
  </si>
  <si>
    <r>
      <t xml:space="preserve">Wardman M, Hatfield R &amp; Page M (1997), "UK national cycling strategy: Can improved facilities meet the targets?", </t>
    </r>
    <r>
      <rPr>
        <i/>
        <sz val="10"/>
        <rFont val="Arial"/>
        <family val="2"/>
      </rPr>
      <t>Transport Policy</t>
    </r>
    <r>
      <rPr>
        <sz val="10"/>
        <rFont val="Arial"/>
        <family val="2"/>
      </rPr>
      <t xml:space="preserve"> </t>
    </r>
    <r>
      <rPr>
        <b/>
        <sz val="10"/>
        <rFont val="Arial"/>
        <family val="2"/>
      </rPr>
      <t>4</t>
    </r>
    <r>
      <rPr>
        <sz val="10"/>
        <rFont val="Arial"/>
        <family val="2"/>
      </rPr>
      <t>(2), 123-133.</t>
    </r>
  </si>
  <si>
    <r>
      <t>Wardman M, Tight M &amp; Page M (2007), "</t>
    </r>
    <r>
      <rPr>
        <i/>
        <sz val="10"/>
        <rFont val="Arial"/>
        <family val="2"/>
      </rPr>
      <t>Factors influencing the propensity to cycle to work</t>
    </r>
    <r>
      <rPr>
        <sz val="10"/>
        <rFont val="Arial"/>
        <family val="2"/>
      </rPr>
      <t>", Leeds: Institute of Transport Studies (ITS), University of Leeds.</t>
    </r>
  </si>
  <si>
    <t>WebTAG Unit 3.14.1</t>
  </si>
  <si>
    <t>WebTAG Unit A 4.1</t>
  </si>
  <si>
    <t>Databook source worksheets: User Parameters, Default Para, Annual Parameters, Cycling</t>
  </si>
  <si>
    <t>WebTAG 1: Unit 3.14.1 (Table 4)</t>
  </si>
  <si>
    <t>Table 4.1.6: Value of journey ambience benefit of cycle facilities</t>
  </si>
  <si>
    <t>Scheme type</t>
  </si>
  <si>
    <t>p/min</t>
  </si>
  <si>
    <t>Off-road segregated cycle track</t>
  </si>
  <si>
    <t>Hopkinson &amp; Wardman (1996)</t>
  </si>
  <si>
    <t>On-road segregated cycle lane</t>
  </si>
  <si>
    <t>On-road non-segregated cycle lane</t>
  </si>
  <si>
    <r>
      <t xml:space="preserve">Wardman </t>
    </r>
    <r>
      <rPr>
        <i/>
        <sz val="10"/>
        <rFont val="Arial"/>
        <family val="2"/>
      </rPr>
      <t>et al</t>
    </r>
    <r>
      <rPr>
        <sz val="10"/>
        <rFont val="Arial"/>
        <family val="2"/>
      </rPr>
      <t>. (1997)</t>
    </r>
  </si>
  <si>
    <t>Wider lane</t>
  </si>
  <si>
    <t>Shared bus lane</t>
  </si>
  <si>
    <t>pence</t>
  </si>
  <si>
    <t>Secure cycle parking facilities</t>
  </si>
  <si>
    <r>
      <t xml:space="preserve">Wardman </t>
    </r>
    <r>
      <rPr>
        <i/>
        <sz val="10"/>
        <rFont val="Arial"/>
        <family val="2"/>
      </rPr>
      <t>et al.</t>
    </r>
    <r>
      <rPr>
        <sz val="10"/>
        <rFont val="Arial"/>
        <family val="2"/>
      </rPr>
      <t xml:space="preserve"> (2007)</t>
    </r>
  </si>
  <si>
    <t>Changing and shower facilities</t>
  </si>
  <si>
    <t>WebTAG Table A 5.4.2</t>
  </si>
  <si>
    <t>Marginal External Costs by road type and congestion band</t>
  </si>
  <si>
    <t>All Costs are in Market Prices.</t>
  </si>
  <si>
    <t>Costs are converted to the specified price base by multiplying by the GDP deflator value in the price year and dividing by the GDP deflator value for the source year.</t>
  </si>
  <si>
    <t>WebTAG Unit 3.13.2</t>
  </si>
  <si>
    <t>WebTAG Unit A 5.4</t>
  </si>
  <si>
    <t>Databook source tabs: Car - MECs, Annual Parameters</t>
  </si>
  <si>
    <t>WebTAG 1: Unit 3.13.2 (Spreadsheet 2)</t>
  </si>
  <si>
    <t>Table A 5.4.2:</t>
  </si>
  <si>
    <t>Congestion band</t>
  </si>
  <si>
    <t>London</t>
  </si>
  <si>
    <t>Inner and Outer Conurbations</t>
  </si>
  <si>
    <t>Other Urban</t>
  </si>
  <si>
    <t>Rural</t>
  </si>
  <si>
    <t>Weighted Average</t>
  </si>
  <si>
    <t>Cost type</t>
  </si>
  <si>
    <t>Motorways</t>
  </si>
  <si>
    <t>A roads</t>
  </si>
  <si>
    <t>Other Rds</t>
  </si>
  <si>
    <t>Fleet proportion</t>
  </si>
  <si>
    <t>Average speed in 2010</t>
  </si>
  <si>
    <t>Rigid</t>
  </si>
  <si>
    <t>Artic</t>
  </si>
  <si>
    <t>Congestion</t>
  </si>
  <si>
    <t xml:space="preserve">TAG Data </t>
  </si>
  <si>
    <t>TAG Databook July 2020 v1.13.1</t>
  </si>
  <si>
    <t>2021 TAG Workbook (July 2020 v1.13.1) Update/NTM Model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</si>
</sst>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00"/>
    <numFmt numFmtId="166" formatCode="0.0000"/>
    <numFmt numFmtId="167" formatCode="0.00000"/>
    <numFmt numFmtId="168" formatCode="0.000000"/>
    <numFmt numFmtId="169" formatCode="0.0000%"/>
    <numFmt numFmtId="170" formatCode="_-* #,##0_-;\-* #,##0_-;_-* &quot;-&quot;??_-;_-@_-"/>
    <numFmt numFmtId="171" formatCode="0.0%"/>
    <numFmt numFmtId="172" formatCode="#,##0.0_);\(#,##0.0\)"/>
    <numFmt numFmtId="173" formatCode="&quot;£&quot;#,##0.00"/>
    <numFmt numFmtId="174" formatCode="&quot;£&quot;#,##0.0"/>
    <numFmt numFmtId="175" formatCode="&quot;£&quot;#,##0"/>
    <numFmt numFmtId="176" formatCode="#,##0.000"/>
  </numFmts>
  <fonts count="62" x14ac:knownFonts="1">
    <font>
      <sz val="11"/>
      <color theme="1"/>
      <name val="Calibri"/>
      <family val="2"/>
      <scheme val="minor"/>
    </font>
    <font>
      <sz val="11"/>
      <color theme="1"/>
      <name val="Calibri"/>
      <family val="2"/>
      <scheme val="minor"/>
    </font>
    <font>
      <b/>
      <sz val="11"/>
      <color theme="1"/>
      <name val="Calibri"/>
      <family val="2"/>
      <scheme val="minor"/>
    </font>
    <font>
      <b/>
      <sz val="12"/>
      <name val="Arial"/>
      <family val="2"/>
    </font>
    <font>
      <b/>
      <sz val="14"/>
      <name val="Arial"/>
      <family val="2"/>
    </font>
    <font>
      <b/>
      <sz val="10"/>
      <name val="Arial"/>
      <family val="2"/>
    </font>
    <font>
      <b/>
      <sz val="14"/>
      <color theme="1"/>
      <name val="Calibri"/>
      <family val="2"/>
      <scheme val="minor"/>
    </font>
    <font>
      <sz val="10"/>
      <color theme="1"/>
      <name val="Calibri"/>
      <family val="2"/>
      <scheme val="minor"/>
    </font>
    <font>
      <b/>
      <sz val="11"/>
      <color rgb="FF000000"/>
      <name val="Arial"/>
      <family val="2"/>
    </font>
    <font>
      <sz val="11"/>
      <color rgb="FF000000"/>
      <name val="Arial"/>
      <family val="2"/>
    </font>
    <font>
      <sz val="10"/>
      <name val="Arial"/>
      <family val="2"/>
    </font>
    <font>
      <u/>
      <sz val="10"/>
      <color indexed="12"/>
      <name val="Arial"/>
      <family val="2"/>
    </font>
    <font>
      <sz val="10"/>
      <color indexed="10"/>
      <name val="Arial"/>
      <family val="2"/>
    </font>
    <font>
      <b/>
      <sz val="10"/>
      <color indexed="9"/>
      <name val="Arial"/>
      <family val="2"/>
    </font>
    <font>
      <sz val="10"/>
      <color indexed="9"/>
      <name val="Arial"/>
      <family val="2"/>
    </font>
    <font>
      <sz val="10"/>
      <color indexed="12"/>
      <name val="Arial"/>
      <family val="2"/>
    </font>
    <font>
      <b/>
      <sz val="10"/>
      <color indexed="10"/>
      <name val="Arial"/>
      <family val="2"/>
    </font>
    <font>
      <b/>
      <sz val="10"/>
      <color indexed="12"/>
      <name val="Arial"/>
      <family val="2"/>
    </font>
    <font>
      <b/>
      <sz val="10"/>
      <color indexed="8"/>
      <name val="Arial"/>
      <family val="2"/>
    </font>
    <font>
      <sz val="10"/>
      <color indexed="8"/>
      <name val="Arial"/>
      <family val="2"/>
    </font>
    <font>
      <sz val="10"/>
      <name val="Symbol"/>
      <family val="1"/>
      <charset val="2"/>
    </font>
    <font>
      <vertAlign val="superscript"/>
      <sz val="10"/>
      <name val="Arial"/>
      <family val="2"/>
    </font>
    <font>
      <sz val="10"/>
      <color theme="0"/>
      <name val="Arial"/>
      <family val="2"/>
    </font>
    <font>
      <b/>
      <vertAlign val="superscript"/>
      <sz val="10"/>
      <color indexed="8"/>
      <name val="Arial"/>
      <family val="2"/>
    </font>
    <font>
      <b/>
      <sz val="11"/>
      <color theme="1"/>
      <name val="Arial"/>
      <family val="2"/>
    </font>
    <font>
      <sz val="11"/>
      <color theme="1"/>
      <name val="Arial"/>
      <family val="2"/>
    </font>
    <font>
      <b/>
      <sz val="12"/>
      <color theme="1"/>
      <name val="Arial"/>
      <family val="2"/>
    </font>
    <font>
      <sz val="12"/>
      <name val="Arial"/>
      <family val="2"/>
    </font>
    <font>
      <b/>
      <sz val="11"/>
      <color indexed="8"/>
      <name val="Arial"/>
      <family val="2"/>
    </font>
    <font>
      <b/>
      <sz val="11"/>
      <name val="Arial"/>
      <family val="2"/>
    </font>
    <font>
      <sz val="12"/>
      <color theme="1"/>
      <name val="Arial"/>
      <family val="2"/>
    </font>
    <font>
      <sz val="11"/>
      <name val="Arial"/>
      <family val="2"/>
    </font>
    <font>
      <b/>
      <sz val="9"/>
      <name val="Arial"/>
      <family val="2"/>
    </font>
    <font>
      <sz val="9"/>
      <name val="Arial"/>
      <family val="2"/>
    </font>
    <font>
      <b/>
      <sz val="10"/>
      <color indexed="57"/>
      <name val="Arial"/>
      <family val="2"/>
    </font>
    <font>
      <sz val="10"/>
      <color indexed="57"/>
      <name val="Arial"/>
      <family val="2"/>
    </font>
    <font>
      <b/>
      <vertAlign val="superscript"/>
      <sz val="10"/>
      <name val="Arial"/>
      <family val="2"/>
    </font>
    <font>
      <b/>
      <sz val="15"/>
      <color theme="1"/>
      <name val="Calibri"/>
      <family val="2"/>
      <scheme val="minor"/>
    </font>
    <font>
      <u/>
      <sz val="11"/>
      <color indexed="12"/>
      <name val="Arial"/>
      <family val="2"/>
    </font>
    <font>
      <sz val="11"/>
      <color indexed="8"/>
      <name val="Arial"/>
      <family val="2"/>
    </font>
    <font>
      <b/>
      <u/>
      <sz val="11"/>
      <name val="Arial"/>
      <family val="2"/>
    </font>
    <font>
      <sz val="12"/>
      <color rgb="FF000000"/>
      <name val="Arial"/>
      <family val="2"/>
    </font>
    <font>
      <b/>
      <sz val="12"/>
      <color indexed="8"/>
      <name val="Arial"/>
      <family val="2"/>
    </font>
    <font>
      <sz val="12"/>
      <color theme="0" tint="-0.34998626667073579"/>
      <name val="Arial"/>
      <family val="2"/>
    </font>
    <font>
      <sz val="10"/>
      <color theme="1"/>
      <name val="Arial"/>
      <family val="2"/>
    </font>
    <font>
      <sz val="12"/>
      <color theme="1"/>
      <name val="Calibri"/>
      <family val="2"/>
      <scheme val="minor"/>
    </font>
    <font>
      <u/>
      <sz val="12"/>
      <color theme="1"/>
      <name val="Arial"/>
      <family val="2"/>
    </font>
    <font>
      <b/>
      <sz val="12"/>
      <color rgb="FF000000"/>
      <name val="Arial"/>
      <family val="2"/>
    </font>
    <font>
      <b/>
      <sz val="14"/>
      <color theme="1"/>
      <name val="Arial"/>
      <family val="2"/>
    </font>
    <font>
      <i/>
      <sz val="11"/>
      <color rgb="FF000000"/>
      <name val="Arial"/>
      <family val="2"/>
    </font>
    <font>
      <sz val="10"/>
      <name val="Arial"/>
      <family val="2"/>
    </font>
    <font>
      <u/>
      <sz val="10"/>
      <color rgb="FF0000FF"/>
      <name val="Arial"/>
      <family val="2"/>
    </font>
    <font>
      <sz val="10"/>
      <color rgb="FF000000"/>
      <name val="Arial"/>
      <family val="2"/>
    </font>
    <font>
      <i/>
      <sz val="10"/>
      <name val="Arial"/>
      <family val="2"/>
    </font>
    <font>
      <sz val="11"/>
      <color rgb="FFFF0000"/>
      <name val="Calibri"/>
      <family val="2"/>
      <scheme val="minor"/>
    </font>
    <font>
      <sz val="11"/>
      <name val="Calibri"/>
      <family val="2"/>
      <scheme val="minor"/>
    </font>
    <font>
      <i/>
      <sz val="12"/>
      <color theme="1"/>
      <name val="Arial"/>
      <family val="2"/>
    </font>
    <font>
      <b/>
      <sz val="12"/>
      <color rgb="FFFF0000"/>
      <name val="Arial"/>
      <family val="2"/>
    </font>
    <font>
      <sz val="9"/>
      <color indexed="81"/>
      <name val="Tahoma"/>
      <family val="2"/>
    </font>
    <font>
      <b/>
      <sz val="9"/>
      <color indexed="81"/>
      <name val="Tahoma"/>
      <family val="2"/>
    </font>
    <font>
      <u/>
      <sz val="11"/>
      <color theme="10"/>
      <name val="Calibri"/>
      <family val="2"/>
      <scheme val="minor"/>
    </font>
    <font>
      <sz val="11"/>
      <color rgb="FFFF0000"/>
      <name val="Arial"/>
      <family val="2"/>
    </font>
  </fonts>
  <fills count="23">
    <fill>
      <patternFill patternType="none"/>
    </fill>
    <fill>
      <patternFill patternType="gray125"/>
    </fill>
    <fill>
      <patternFill patternType="solid">
        <fgColor indexed="42"/>
        <bgColor indexed="64"/>
      </patternFill>
    </fill>
    <fill>
      <patternFill patternType="solid">
        <fgColor indexed="17"/>
        <bgColor indexed="64"/>
      </patternFill>
    </fill>
    <fill>
      <patternFill patternType="solid">
        <fgColor indexed="22"/>
        <bgColor indexed="64"/>
      </patternFill>
    </fill>
    <fill>
      <patternFill patternType="solid">
        <fgColor theme="2" tint="-9.9978637043366805E-2"/>
        <bgColor indexed="64"/>
      </patternFill>
    </fill>
    <fill>
      <patternFill patternType="gray0625"/>
    </fill>
    <fill>
      <patternFill patternType="solid">
        <fgColor indexed="65"/>
        <bgColor indexed="64"/>
      </patternFill>
    </fill>
    <fill>
      <patternFill patternType="solid">
        <fgColor theme="0"/>
        <bgColor indexed="64"/>
      </patternFill>
    </fill>
    <fill>
      <patternFill patternType="solid">
        <fgColor theme="2" tint="0.39997558519241921"/>
        <bgColor indexed="64"/>
      </patternFill>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7"/>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6" tint="0.79998168889431442"/>
        <bgColor indexed="64"/>
      </patternFill>
    </fill>
    <fill>
      <patternFill patternType="solid">
        <fgColor rgb="FFD1EAFC"/>
        <bgColor indexed="64"/>
      </patternFill>
    </fill>
    <fill>
      <patternFill patternType="solid">
        <fgColor rgb="FFFFFFFF"/>
        <bgColor rgb="FFFFFFFF"/>
      </patternFill>
    </fill>
    <fill>
      <patternFill patternType="solid">
        <fgColor rgb="FFFFFFFF"/>
        <bgColor rgb="FF000000"/>
      </patternFill>
    </fill>
    <fill>
      <patternFill patternType="solid">
        <fgColor rgb="FFFFFF00"/>
        <bgColor indexed="64"/>
      </patternFill>
    </fill>
    <fill>
      <patternFill patternType="solid">
        <fgColor rgb="FF00B0F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ck">
        <color indexed="17"/>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ouble">
        <color indexed="64"/>
      </top>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top/>
      <bottom style="medium">
        <color indexed="64"/>
      </bottom>
      <diagonal/>
    </border>
    <border>
      <left/>
      <right style="double">
        <color indexed="64"/>
      </right>
      <top/>
      <bottom style="medium">
        <color indexed="64"/>
      </bottom>
      <diagonal/>
    </border>
    <border>
      <left/>
      <right style="mediumDashed">
        <color indexed="64"/>
      </right>
      <top style="thin">
        <color indexed="64"/>
      </top>
      <bottom style="thin">
        <color indexed="64"/>
      </bottom>
      <diagonal/>
    </border>
    <border>
      <left/>
      <right style="mediumDashed">
        <color indexed="64"/>
      </right>
      <top/>
      <bottom style="thin">
        <color indexed="64"/>
      </bottom>
      <diagonal/>
    </border>
    <border>
      <left style="mediumDashed">
        <color indexed="64"/>
      </left>
      <right style="mediumDashed">
        <color indexed="64"/>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mediumDashed">
        <color indexed="64"/>
      </left>
      <right/>
      <top style="thin">
        <color indexed="64"/>
      </top>
      <bottom style="thin">
        <color indexed="64"/>
      </bottom>
      <diagonal/>
    </border>
    <border>
      <left style="mediumDashed">
        <color indexed="64"/>
      </left>
      <right style="mediumDashed">
        <color indexed="64"/>
      </right>
      <top style="thin">
        <color indexed="64"/>
      </top>
      <bottom/>
      <diagonal/>
    </border>
    <border>
      <left/>
      <right style="double">
        <color indexed="64"/>
      </right>
      <top style="thin">
        <color indexed="64"/>
      </top>
      <bottom/>
      <diagonal/>
    </border>
    <border>
      <left style="mediumDashed">
        <color indexed="64"/>
      </left>
      <right/>
      <top/>
      <bottom style="thin">
        <color indexed="64"/>
      </bottom>
      <diagonal/>
    </border>
    <border>
      <left style="thin">
        <color indexed="64"/>
      </left>
      <right style="mediumDashed">
        <color indexed="64"/>
      </right>
      <top/>
      <bottom style="double">
        <color indexed="64"/>
      </bottom>
      <diagonal/>
    </border>
    <border>
      <left style="mediumDashed">
        <color indexed="64"/>
      </left>
      <right style="thin">
        <color indexed="64"/>
      </right>
      <top/>
      <bottom style="double">
        <color indexed="64"/>
      </bottom>
      <diagonal/>
    </border>
    <border>
      <left style="thin">
        <color indexed="64"/>
      </left>
      <right style="mediumDashed">
        <color indexed="64"/>
      </right>
      <top style="thin">
        <color indexed="64"/>
      </top>
      <bottom style="double">
        <color indexed="64"/>
      </bottom>
      <diagonal/>
    </border>
    <border>
      <left style="mediumDashed">
        <color indexed="64"/>
      </left>
      <right style="mediumDashed">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Dashed">
        <color indexed="64"/>
      </right>
      <top/>
      <bottom/>
      <diagonal/>
    </border>
    <border>
      <left/>
      <right style="mediumDashed">
        <color indexed="64"/>
      </right>
      <top/>
      <bottom style="double">
        <color indexed="64"/>
      </bottom>
      <diagonal/>
    </border>
    <border>
      <left/>
      <right/>
      <top style="thick">
        <color indexed="17"/>
      </top>
      <bottom style="double">
        <color indexed="64"/>
      </bottom>
      <diagonal/>
    </border>
    <border>
      <left/>
      <right/>
      <top style="thick">
        <color indexed="17"/>
      </top>
      <bottom/>
      <diagonal/>
    </border>
    <border>
      <left/>
      <right/>
      <top/>
      <bottom style="thin">
        <color indexed="8"/>
      </bottom>
      <diagonal/>
    </border>
    <border>
      <left/>
      <right style="double">
        <color indexed="64"/>
      </right>
      <top/>
      <bottom style="thin">
        <color indexed="8"/>
      </bottom>
      <diagonal/>
    </border>
    <border>
      <left style="thin">
        <color indexed="8"/>
      </left>
      <right style="double">
        <color indexed="64"/>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thin">
        <color indexed="64"/>
      </right>
      <top/>
      <bottom style="thin">
        <color indexed="8"/>
      </bottom>
      <diagonal/>
    </border>
    <border>
      <left/>
      <right style="thin">
        <color indexed="8"/>
      </right>
      <top style="thin">
        <color indexed="8"/>
      </top>
      <bottom style="thin">
        <color indexed="8"/>
      </bottom>
      <diagonal/>
    </border>
    <border>
      <left style="thin">
        <color indexed="8"/>
      </left>
      <right style="double">
        <color indexed="64"/>
      </right>
      <top style="thin">
        <color indexed="8"/>
      </top>
      <bottom style="thin">
        <color indexed="8"/>
      </bottom>
      <diagonal/>
    </border>
    <border>
      <left/>
      <right style="double">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double">
        <color indexed="64"/>
      </right>
      <top style="thin">
        <color indexed="8"/>
      </top>
      <bottom style="double">
        <color indexed="64"/>
      </bottom>
      <diagonal/>
    </border>
    <border>
      <left style="thin">
        <color indexed="8"/>
      </left>
      <right/>
      <top/>
      <bottom style="double">
        <color indexed="64"/>
      </bottom>
      <diagonal/>
    </border>
    <border>
      <left/>
      <right style="double">
        <color indexed="64"/>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64"/>
      </left>
      <right/>
      <top/>
      <bottom/>
      <diagonal/>
    </border>
    <border>
      <left style="thin">
        <color indexed="64"/>
      </left>
      <right style="thin">
        <color indexed="64"/>
      </right>
      <top style="double">
        <color indexed="64"/>
      </top>
      <bottom/>
      <diagonal/>
    </border>
    <border>
      <left style="thin">
        <color indexed="64"/>
      </left>
      <right style="thin">
        <color indexed="64"/>
      </right>
      <top/>
      <bottom/>
      <diagonal/>
    </border>
    <border>
      <left style="thin">
        <color indexed="64"/>
      </left>
      <right/>
      <top style="double">
        <color indexed="64"/>
      </top>
      <bottom/>
      <diagonal/>
    </border>
    <border>
      <left style="double">
        <color indexed="64"/>
      </left>
      <right/>
      <top/>
      <bottom style="thin">
        <color indexed="8"/>
      </bottom>
      <diagonal/>
    </border>
    <border>
      <left style="double">
        <color indexed="64"/>
      </left>
      <right style="thin">
        <color indexed="8"/>
      </right>
      <top style="thin">
        <color indexed="8"/>
      </top>
      <bottom/>
      <diagonal/>
    </border>
    <border>
      <left style="thin">
        <color indexed="8"/>
      </left>
      <right/>
      <top style="thin">
        <color indexed="8"/>
      </top>
      <bottom/>
      <diagonal/>
    </border>
    <border>
      <left style="thin">
        <color indexed="8"/>
      </left>
      <right style="double">
        <color indexed="8"/>
      </right>
      <top style="thin">
        <color indexed="8"/>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bottom/>
      <diagonal/>
    </border>
    <border>
      <left/>
      <right style="medium">
        <color indexed="64"/>
      </right>
      <top style="medium">
        <color indexed="64"/>
      </top>
      <bottom/>
      <diagonal/>
    </border>
    <border>
      <left/>
      <right style="thin">
        <color indexed="8"/>
      </right>
      <top style="double">
        <color indexed="64"/>
      </top>
      <bottom style="double">
        <color indexed="64"/>
      </bottom>
      <diagonal/>
    </border>
    <border>
      <left style="thin">
        <color indexed="8"/>
      </left>
      <right style="double">
        <color indexed="64"/>
      </right>
      <top style="double">
        <color indexed="64"/>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top style="thin">
        <color indexed="64"/>
      </top>
      <bottom style="double">
        <color indexed="64"/>
      </bottom>
      <diagonal/>
    </border>
    <border>
      <left style="thin">
        <color indexed="64"/>
      </left>
      <right/>
      <top/>
      <bottom style="double">
        <color indexed="64"/>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bottom style="thick">
        <color indexed="64"/>
      </bottom>
      <diagonal/>
    </border>
    <border>
      <left/>
      <right/>
      <top/>
      <bottom style="thick">
        <color indexed="64"/>
      </bottom>
      <diagonal/>
    </border>
    <border>
      <left style="double">
        <color indexed="64"/>
      </left>
      <right style="double">
        <color indexed="64"/>
      </right>
      <top/>
      <bottom style="thick">
        <color indexed="64"/>
      </bottom>
      <diagonal/>
    </border>
    <border>
      <left style="double">
        <color indexed="64"/>
      </left>
      <right/>
      <top/>
      <bottom style="medium">
        <color indexed="64"/>
      </bottom>
      <diagonal/>
    </border>
    <border>
      <left style="double">
        <color indexed="64"/>
      </left>
      <right style="double">
        <color indexed="64"/>
      </right>
      <top/>
      <bottom style="medium">
        <color indexed="64"/>
      </bottom>
      <diagonal/>
    </border>
    <border>
      <left style="double">
        <color indexed="64"/>
      </left>
      <right style="double">
        <color indexed="64"/>
      </right>
      <top style="thin">
        <color indexed="64"/>
      </top>
      <bottom/>
      <diagonal/>
    </border>
    <border>
      <left style="medium">
        <color indexed="64"/>
      </left>
      <right style="medium">
        <color indexed="64"/>
      </right>
      <top style="thin">
        <color indexed="64"/>
      </top>
      <bottom/>
      <diagonal/>
    </border>
    <border>
      <left/>
      <right style="thin">
        <color rgb="FF000000"/>
      </right>
      <top style="thin">
        <color indexed="64"/>
      </top>
      <bottom style="thin">
        <color indexed="64"/>
      </bottom>
      <diagonal/>
    </border>
  </borders>
  <cellStyleXfs count="16">
    <xf numFmtId="0" fontId="0" fillId="0" borderId="0"/>
    <xf numFmtId="9" fontId="1" fillId="0" borderId="0" applyFont="0" applyFill="0" applyBorder="0" applyAlignment="0" applyProtection="0"/>
    <xf numFmtId="0" fontId="11" fillId="0" borderId="0" applyNumberFormat="0" applyFill="0" applyBorder="0" applyAlignment="0" applyProtection="0">
      <alignment vertical="top"/>
      <protection locked="0"/>
    </xf>
    <xf numFmtId="0" fontId="10" fillId="0" borderId="0"/>
    <xf numFmtId="43" fontId="1" fillId="0" borderId="0" applyFont="0" applyFill="0" applyBorder="0" applyAlignment="0" applyProtection="0"/>
    <xf numFmtId="0" fontId="10" fillId="0" borderId="0"/>
    <xf numFmtId="0" fontId="10" fillId="0" borderId="0"/>
    <xf numFmtId="0" fontId="50" fillId="0" borderId="0"/>
    <xf numFmtId="43" fontId="10" fillId="0" borderId="0" applyFont="0" applyFill="0" applyBorder="0" applyAlignment="0" applyProtection="0"/>
    <xf numFmtId="0" fontId="51" fillId="0" borderId="0" applyNumberFormat="0" applyFill="0" applyBorder="0" applyAlignment="0" applyProtection="0"/>
    <xf numFmtId="0" fontId="1" fillId="0" borderId="0"/>
    <xf numFmtId="0" fontId="10" fillId="0" borderId="0"/>
    <xf numFmtId="0" fontId="52" fillId="0" borderId="0"/>
    <xf numFmtId="9" fontId="10" fillId="0" borderId="0" applyFont="0" applyFill="0" applyBorder="0" applyAlignment="0" applyProtection="0"/>
    <xf numFmtId="0" fontId="10" fillId="0" borderId="0"/>
    <xf numFmtId="0" fontId="60" fillId="0" borderId="0" applyNumberFormat="0" applyFill="0" applyBorder="0" applyAlignment="0" applyProtection="0"/>
  </cellStyleXfs>
  <cellXfs count="1322">
    <xf numFmtId="0" fontId="0" fillId="0" borderId="0" xfId="0"/>
    <xf numFmtId="0" fontId="3" fillId="0" borderId="0" xfId="0" applyFont="1" applyAlignment="1">
      <alignment horizontal="center"/>
    </xf>
    <xf numFmtId="0" fontId="3" fillId="0" borderId="0" xfId="0" applyFont="1"/>
    <xf numFmtId="0" fontId="5" fillId="0" borderId="0" xfId="0" applyFont="1" applyFill="1"/>
    <xf numFmtId="0" fontId="5" fillId="0" borderId="0" xfId="0" applyFont="1" applyFill="1" applyAlignment="1">
      <alignment vertical="center"/>
    </xf>
    <xf numFmtId="0" fontId="10" fillId="0" borderId="0" xfId="0" applyFont="1" applyFill="1" applyAlignment="1">
      <alignment vertical="center"/>
    </xf>
    <xf numFmtId="0" fontId="10" fillId="0" borderId="0" xfId="0" applyFont="1" applyFill="1"/>
    <xf numFmtId="0" fontId="4" fillId="0" borderId="0" xfId="0" applyFont="1" applyFill="1" applyAlignment="1">
      <alignment vertical="center"/>
    </xf>
    <xf numFmtId="0" fontId="4" fillId="0" borderId="0" xfId="0" applyFont="1" applyFill="1" applyBorder="1" applyAlignment="1">
      <alignment vertical="center"/>
    </xf>
    <xf numFmtId="0" fontId="4" fillId="0" borderId="0" xfId="0" applyFont="1" applyFill="1"/>
    <xf numFmtId="0" fontId="4" fillId="0" borderId="0" xfId="0" applyFont="1" applyFill="1" applyAlignment="1">
      <alignment horizontal="left" vertical="center"/>
    </xf>
    <xf numFmtId="0" fontId="4" fillId="0" borderId="0" xfId="2" applyFont="1" applyFill="1" applyBorder="1" applyAlignment="1" applyProtection="1">
      <alignment horizontal="center" vertical="center"/>
    </xf>
    <xf numFmtId="0" fontId="4" fillId="0" borderId="0" xfId="0" applyFont="1" applyFill="1" applyBorder="1" applyAlignment="1">
      <alignment horizontal="center" vertical="center"/>
    </xf>
    <xf numFmtId="0" fontId="4" fillId="0" borderId="5" xfId="0" applyFont="1" applyFill="1" applyBorder="1" applyAlignment="1">
      <alignment horizontal="left" vertical="center"/>
    </xf>
    <xf numFmtId="0" fontId="10" fillId="0" borderId="5" xfId="0" applyFont="1" applyFill="1" applyBorder="1" applyAlignment="1">
      <alignment horizontal="centerContinuous" vertical="center"/>
    </xf>
    <xf numFmtId="0" fontId="5" fillId="0" borderId="5" xfId="0" applyFont="1" applyFill="1" applyBorder="1" applyAlignment="1">
      <alignment horizontal="center" vertical="center"/>
    </xf>
    <xf numFmtId="0" fontId="10" fillId="0" borderId="5" xfId="0" applyFont="1" applyFill="1" applyBorder="1" applyAlignment="1">
      <alignment vertical="center"/>
    </xf>
    <xf numFmtId="0" fontId="10" fillId="0" borderId="5" xfId="0" applyFont="1" applyFill="1" applyBorder="1"/>
    <xf numFmtId="0" fontId="10" fillId="0" borderId="0" xfId="0" applyFont="1" applyFill="1" applyBorder="1"/>
    <xf numFmtId="0" fontId="5" fillId="0" borderId="0" xfId="0" applyFont="1" applyFill="1" applyBorder="1" applyAlignment="1">
      <alignment horizontal="left" vertical="center"/>
    </xf>
    <xf numFmtId="0" fontId="10" fillId="0" borderId="0" xfId="0" applyFont="1" applyFill="1" applyAlignment="1">
      <alignment horizontal="centerContinuous" vertical="center"/>
    </xf>
    <xf numFmtId="0" fontId="12" fillId="0" borderId="0" xfId="0" applyFont="1" applyFill="1" applyAlignment="1">
      <alignment vertical="center"/>
    </xf>
    <xf numFmtId="0" fontId="5" fillId="2" borderId="0" xfId="0" applyFont="1" applyFill="1" applyAlignment="1">
      <alignment vertical="center"/>
    </xf>
    <xf numFmtId="0" fontId="5" fillId="0" borderId="11" xfId="0" applyFont="1" applyBorder="1" applyAlignment="1">
      <alignment vertical="center"/>
    </xf>
    <xf numFmtId="0" fontId="10" fillId="0" borderId="0" xfId="0" applyFont="1" applyFill="1" applyBorder="1" applyAlignment="1">
      <alignment vertical="center"/>
    </xf>
    <xf numFmtId="0" fontId="10" fillId="0" borderId="12" xfId="0" applyFont="1" applyFill="1" applyBorder="1" applyAlignment="1">
      <alignment vertical="center"/>
    </xf>
    <xf numFmtId="0" fontId="10" fillId="0" borderId="11" xfId="0" applyFont="1" applyFill="1" applyBorder="1" applyAlignment="1">
      <alignment vertical="center"/>
    </xf>
    <xf numFmtId="0" fontId="16" fillId="0" borderId="0" xfId="0" applyFont="1" applyFill="1" applyBorder="1" applyAlignment="1">
      <alignment vertical="center"/>
    </xf>
    <xf numFmtId="0" fontId="5" fillId="2" borderId="0" xfId="0" applyFont="1" applyFill="1" applyBorder="1" applyAlignment="1">
      <alignment vertical="center"/>
    </xf>
    <xf numFmtId="0" fontId="10" fillId="2" borderId="0" xfId="0" applyFont="1" applyFill="1" applyBorder="1" applyAlignment="1">
      <alignment vertical="center"/>
    </xf>
    <xf numFmtId="0" fontId="10" fillId="0" borderId="0" xfId="0" applyFont="1" applyFill="1" applyBorder="1" applyAlignment="1">
      <alignment vertical="center" wrapText="1"/>
    </xf>
    <xf numFmtId="0" fontId="10" fillId="0" borderId="12" xfId="0" applyFont="1" applyFill="1" applyBorder="1" applyAlignment="1">
      <alignment vertical="center" wrapText="1"/>
    </xf>
    <xf numFmtId="0" fontId="10" fillId="2" borderId="0" xfId="0" applyFont="1" applyFill="1" applyBorder="1" applyAlignment="1">
      <alignment horizontal="center" vertical="center"/>
    </xf>
    <xf numFmtId="0" fontId="10" fillId="0" borderId="0" xfId="0" applyFont="1" applyFill="1" applyBorder="1" applyAlignment="1" applyProtection="1">
      <alignment vertical="center"/>
    </xf>
    <xf numFmtId="1" fontId="5"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10" fillId="0" borderId="0" xfId="0" applyFont="1" applyFill="1" applyAlignment="1" applyProtection="1">
      <alignment vertical="center"/>
    </xf>
    <xf numFmtId="0" fontId="17" fillId="0" borderId="0" xfId="0" applyFont="1" applyFill="1" applyBorder="1" applyAlignment="1" applyProtection="1">
      <alignment horizontal="center" vertical="center"/>
    </xf>
    <xf numFmtId="0" fontId="10" fillId="2" borderId="0" xfId="0" applyFont="1" applyFill="1" applyAlignment="1">
      <alignment vertical="center"/>
    </xf>
    <xf numFmtId="0" fontId="5" fillId="0" borderId="11" xfId="0" applyFont="1" applyFill="1" applyBorder="1" applyAlignment="1">
      <alignment horizontal="left" vertical="center"/>
    </xf>
    <xf numFmtId="0" fontId="10" fillId="0" borderId="12" xfId="0" applyFont="1" applyFill="1" applyBorder="1" applyAlignment="1">
      <alignment horizontal="centerContinuous" vertical="center"/>
    </xf>
    <xf numFmtId="0" fontId="10" fillId="0" borderId="16" xfId="0" applyFont="1" applyFill="1" applyBorder="1" applyAlignment="1">
      <alignment vertical="center"/>
    </xf>
    <xf numFmtId="0" fontId="5" fillId="0" borderId="17" xfId="0" applyFont="1" applyFill="1" applyBorder="1" applyAlignment="1">
      <alignment vertical="center"/>
    </xf>
    <xf numFmtId="0" fontId="5" fillId="0" borderId="18" xfId="0" applyFont="1" applyFill="1" applyBorder="1" applyAlignment="1">
      <alignment vertical="center"/>
    </xf>
    <xf numFmtId="0" fontId="5" fillId="0" borderId="0" xfId="0" applyFont="1" applyFill="1" applyBorder="1" applyAlignment="1" applyProtection="1">
      <alignment horizontal="centerContinuous" vertical="center"/>
      <protection locked="0"/>
    </xf>
    <xf numFmtId="0" fontId="10" fillId="0" borderId="0" xfId="0" applyFont="1" applyFill="1" applyAlignment="1" applyProtection="1">
      <alignment horizontal="centerContinuous" vertical="center"/>
      <protection locked="0"/>
    </xf>
    <xf numFmtId="0" fontId="5" fillId="0" borderId="0" xfId="0" applyFont="1" applyFill="1" applyBorder="1" applyAlignment="1">
      <alignment horizontal="center" vertical="center"/>
    </xf>
    <xf numFmtId="0" fontId="5" fillId="0" borderId="0" xfId="0" applyFont="1" applyFill="1" applyBorder="1" applyAlignment="1">
      <alignment horizontal="centerContinuous" vertical="center"/>
    </xf>
    <xf numFmtId="0" fontId="14" fillId="3" borderId="20" xfId="0" applyFont="1" applyFill="1" applyBorder="1"/>
    <xf numFmtId="0" fontId="13" fillId="3" borderId="20" xfId="0" applyFont="1" applyFill="1" applyBorder="1" applyAlignment="1">
      <alignment horizontal="centerContinuous" vertical="center" wrapText="1"/>
    </xf>
    <xf numFmtId="0" fontId="14" fillId="3" borderId="20" xfId="0" applyFont="1" applyFill="1" applyBorder="1" applyAlignment="1">
      <alignment vertical="center"/>
    </xf>
    <xf numFmtId="0" fontId="10" fillId="3" borderId="21" xfId="0" applyFont="1" applyFill="1" applyBorder="1" applyAlignment="1">
      <alignment vertical="center"/>
    </xf>
    <xf numFmtId="0" fontId="5" fillId="2" borderId="19" xfId="0" applyFont="1" applyFill="1" applyBorder="1" applyAlignment="1">
      <alignment horizontal="centerContinuous" vertical="center"/>
    </xf>
    <xf numFmtId="0" fontId="5" fillId="2" borderId="20" xfId="0" applyFont="1" applyFill="1" applyBorder="1" applyAlignment="1">
      <alignment horizontal="centerContinuous"/>
    </xf>
    <xf numFmtId="0" fontId="5" fillId="2" borderId="21" xfId="0" applyFont="1" applyFill="1" applyBorder="1" applyAlignment="1">
      <alignment horizontal="centerContinuous"/>
    </xf>
    <xf numFmtId="0" fontId="10" fillId="0" borderId="6" xfId="0" applyFont="1" applyFill="1" applyBorder="1"/>
    <xf numFmtId="0" fontId="10" fillId="0" borderId="7" xfId="0" applyFont="1" applyFill="1" applyBorder="1" applyAlignment="1">
      <alignment vertical="center"/>
    </xf>
    <xf numFmtId="0" fontId="10" fillId="0" borderId="8" xfId="0" applyFont="1" applyFill="1" applyBorder="1"/>
    <xf numFmtId="10" fontId="10" fillId="0" borderId="11" xfId="0" applyNumberFormat="1" applyFont="1" applyFill="1" applyBorder="1" applyAlignment="1">
      <alignment horizontal="right" vertical="center"/>
    </xf>
    <xf numFmtId="0" fontId="10" fillId="0" borderId="12" xfId="0" applyFont="1" applyBorder="1" applyAlignment="1">
      <alignment vertical="center"/>
    </xf>
    <xf numFmtId="0" fontId="10" fillId="0" borderId="11" xfId="0" applyFont="1" applyFill="1" applyBorder="1"/>
    <xf numFmtId="0" fontId="10" fillId="0" borderId="12" xfId="0" applyFont="1" applyFill="1" applyBorder="1"/>
    <xf numFmtId="0" fontId="10" fillId="0" borderId="16" xfId="0" applyFont="1" applyFill="1" applyBorder="1"/>
    <xf numFmtId="0" fontId="10" fillId="0" borderId="17" xfId="0" applyFont="1" applyFill="1" applyBorder="1" applyAlignment="1">
      <alignment vertical="center"/>
    </xf>
    <xf numFmtId="0" fontId="10" fillId="0" borderId="18" xfId="0" applyFont="1" applyFill="1" applyBorder="1"/>
    <xf numFmtId="10" fontId="10" fillId="0" borderId="16" xfId="0" applyNumberFormat="1" applyFont="1" applyFill="1" applyBorder="1" applyAlignment="1">
      <alignment horizontal="right" vertical="center"/>
    </xf>
    <xf numFmtId="0" fontId="10" fillId="0" borderId="18" xfId="0" applyFont="1" applyBorder="1" applyAlignment="1">
      <alignment vertical="center"/>
    </xf>
    <xf numFmtId="0" fontId="4" fillId="0" borderId="5" xfId="0" applyFont="1" applyFill="1" applyBorder="1" applyAlignment="1">
      <alignment vertical="center"/>
    </xf>
    <xf numFmtId="0" fontId="10" fillId="0" borderId="5" xfId="0" applyFont="1" applyFill="1" applyBorder="1" applyAlignment="1">
      <alignment horizontal="left" vertical="center"/>
    </xf>
    <xf numFmtId="0" fontId="5" fillId="0" borderId="5" xfId="0" applyFont="1" applyFill="1" applyBorder="1" applyAlignment="1">
      <alignment vertical="center"/>
    </xf>
    <xf numFmtId="0" fontId="5" fillId="0" borderId="5" xfId="2" applyFont="1" applyFill="1" applyBorder="1" applyAlignment="1" applyProtection="1">
      <alignment horizontal="center" vertical="center"/>
    </xf>
    <xf numFmtId="0" fontId="5" fillId="0" borderId="0" xfId="0" applyFont="1" applyFill="1" applyBorder="1" applyAlignment="1">
      <alignment vertical="center"/>
    </xf>
    <xf numFmtId="0" fontId="10" fillId="0" borderId="11" xfId="0" applyFont="1" applyFill="1" applyBorder="1" applyAlignment="1">
      <alignment vertical="center" wrapText="1"/>
    </xf>
    <xf numFmtId="0" fontId="10" fillId="0" borderId="0" xfId="0" applyFont="1" applyFill="1" applyAlignment="1" applyProtection="1">
      <alignment horizontal="left" vertical="center"/>
    </xf>
    <xf numFmtId="0" fontId="5" fillId="0" borderId="22" xfId="0" applyFont="1" applyFill="1" applyBorder="1" applyAlignment="1" applyProtection="1">
      <alignment horizontal="center" vertical="center"/>
    </xf>
    <xf numFmtId="0" fontId="5" fillId="0" borderId="0" xfId="0" applyFont="1" applyFill="1" applyAlignment="1" applyProtection="1">
      <alignment horizontal="centerContinuous" vertical="center"/>
      <protection locked="0"/>
    </xf>
    <xf numFmtId="0" fontId="13" fillId="3" borderId="20" xfId="0" applyFont="1" applyFill="1" applyBorder="1" applyAlignment="1">
      <alignment horizontal="centerContinuous" vertical="center"/>
    </xf>
    <xf numFmtId="0" fontId="13" fillId="3" borderId="21" xfId="0" applyFont="1" applyFill="1" applyBorder="1" applyAlignment="1">
      <alignment horizontal="centerContinuous" vertical="center"/>
    </xf>
    <xf numFmtId="0" fontId="14" fillId="3" borderId="21" xfId="0" applyFont="1" applyFill="1" applyBorder="1" applyAlignment="1">
      <alignment horizontal="centerContinuous" vertical="center"/>
    </xf>
    <xf numFmtId="0" fontId="5" fillId="2" borderId="7" xfId="0" applyFont="1" applyFill="1" applyBorder="1" applyAlignment="1">
      <alignment horizontal="centerContinuous" vertical="center" wrapText="1"/>
    </xf>
    <xf numFmtId="0" fontId="10" fillId="2" borderId="0" xfId="0" applyFont="1" applyFill="1" applyBorder="1" applyAlignment="1">
      <alignment horizontal="centerContinuous" vertical="center"/>
    </xf>
    <xf numFmtId="0" fontId="10" fillId="2" borderId="8" xfId="0" applyFont="1" applyFill="1" applyBorder="1" applyAlignment="1">
      <alignment vertical="center"/>
    </xf>
    <xf numFmtId="0" fontId="5" fillId="2" borderId="20" xfId="0" applyFont="1" applyFill="1" applyBorder="1" applyAlignment="1">
      <alignment horizontal="centerContinuous" vertical="center"/>
    </xf>
    <xf numFmtId="0" fontId="5" fillId="2" borderId="21" xfId="0" applyFont="1" applyFill="1" applyBorder="1" applyAlignment="1">
      <alignment horizontal="centerContinuous" vertical="center"/>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8" fillId="2" borderId="0" xfId="0" applyFont="1" applyFill="1" applyBorder="1" applyAlignment="1">
      <alignment vertical="center"/>
    </xf>
    <xf numFmtId="0" fontId="10" fillId="2" borderId="12" xfId="0" applyFont="1" applyFill="1" applyBorder="1" applyAlignment="1">
      <alignment vertical="center"/>
    </xf>
    <xf numFmtId="0" fontId="18" fillId="2" borderId="25"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18" fillId="2" borderId="30"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16" xfId="0" applyFont="1" applyFill="1" applyBorder="1" applyAlignment="1">
      <alignment vertical="center"/>
    </xf>
    <xf numFmtId="0" fontId="19" fillId="2" borderId="17" xfId="0" applyFont="1" applyFill="1" applyBorder="1" applyAlignment="1">
      <alignment horizontal="justify" vertical="center" wrapText="1"/>
    </xf>
    <xf numFmtId="0" fontId="10" fillId="2" borderId="18" xfId="0" applyFont="1" applyFill="1" applyBorder="1" applyAlignment="1">
      <alignment vertical="center"/>
    </xf>
    <xf numFmtId="0" fontId="5" fillId="2" borderId="0"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2" borderId="16" xfId="0" applyFont="1" applyFill="1" applyBorder="1" applyAlignment="1">
      <alignment horizontal="centerContinuous" vertical="center"/>
    </xf>
    <xf numFmtId="0" fontId="5" fillId="2" borderId="17" xfId="0" applyFont="1" applyFill="1" applyBorder="1" applyAlignment="1">
      <alignment horizontal="centerContinuous" vertical="center"/>
    </xf>
    <xf numFmtId="0" fontId="18" fillId="0" borderId="11" xfId="0" applyFont="1" applyFill="1" applyBorder="1" applyAlignment="1">
      <alignment horizontal="justify" vertical="center" wrapText="1"/>
    </xf>
    <xf numFmtId="0" fontId="19" fillId="0" borderId="0" xfId="0" applyFont="1" applyFill="1" applyBorder="1" applyAlignment="1">
      <alignment horizontal="justify" vertical="center" wrapText="1"/>
    </xf>
    <xf numFmtId="0" fontId="10" fillId="0" borderId="8" xfId="0" applyFont="1" applyFill="1" applyBorder="1" applyAlignment="1">
      <alignment vertical="center"/>
    </xf>
    <xf numFmtId="164" fontId="19" fillId="0" borderId="7" xfId="0" applyNumberFormat="1" applyFont="1" applyFill="1" applyBorder="1" applyAlignment="1">
      <alignment horizontal="right" vertical="center" wrapText="1"/>
    </xf>
    <xf numFmtId="164" fontId="19" fillId="0" borderId="24" xfId="0" applyNumberFormat="1" applyFont="1" applyFill="1" applyBorder="1" applyAlignment="1">
      <alignment horizontal="right" vertical="center" wrapText="1"/>
    </xf>
    <xf numFmtId="164" fontId="19" fillId="0" borderId="8" xfId="0" applyNumberFormat="1" applyFont="1" applyFill="1" applyBorder="1" applyAlignment="1">
      <alignment horizontal="right" vertical="center" wrapText="1"/>
    </xf>
    <xf numFmtId="164" fontId="19" fillId="0" borderId="32" xfId="0" applyNumberFormat="1" applyFont="1" applyFill="1" applyBorder="1" applyAlignment="1">
      <alignment horizontal="right" vertical="center" wrapText="1"/>
    </xf>
    <xf numFmtId="164" fontId="19" fillId="0" borderId="0" xfId="0" applyNumberFormat="1" applyFont="1" applyFill="1" applyBorder="1" applyAlignment="1">
      <alignment horizontal="right" vertical="center" wrapText="1"/>
    </xf>
    <xf numFmtId="164" fontId="19" fillId="0" borderId="33" xfId="0" applyNumberFormat="1" applyFont="1" applyFill="1" applyBorder="1" applyAlignment="1">
      <alignment horizontal="right" vertical="center" wrapText="1"/>
    </xf>
    <xf numFmtId="164" fontId="19" fillId="0" borderId="23" xfId="0" applyNumberFormat="1" applyFont="1" applyFill="1" applyBorder="1" applyAlignment="1">
      <alignment horizontal="right" vertical="center" wrapText="1"/>
    </xf>
    <xf numFmtId="164" fontId="19" fillId="0" borderId="12" xfId="0" applyNumberFormat="1" applyFont="1" applyFill="1" applyBorder="1" applyAlignment="1">
      <alignment horizontal="right" vertical="center" wrapText="1"/>
    </xf>
    <xf numFmtId="164" fontId="19" fillId="0" borderId="34" xfId="0" applyNumberFormat="1" applyFont="1" applyFill="1" applyBorder="1" applyAlignment="1">
      <alignment horizontal="right" vertical="center" wrapText="1"/>
    </xf>
    <xf numFmtId="164" fontId="19" fillId="0" borderId="35" xfId="0" applyNumberFormat="1" applyFont="1" applyFill="1" applyBorder="1" applyAlignment="1">
      <alignment horizontal="right" vertical="center" wrapText="1"/>
    </xf>
    <xf numFmtId="0" fontId="10" fillId="0" borderId="36" xfId="0" applyFont="1" applyFill="1" applyBorder="1" applyAlignment="1">
      <alignment vertical="center"/>
    </xf>
    <xf numFmtId="0" fontId="19" fillId="0" borderId="37" xfId="0" applyFont="1" applyFill="1" applyBorder="1" applyAlignment="1">
      <alignment horizontal="justify" vertical="center" wrapText="1"/>
    </xf>
    <xf numFmtId="0" fontId="10" fillId="0" borderId="38" xfId="0" applyFont="1" applyFill="1" applyBorder="1" applyAlignment="1">
      <alignment vertical="center"/>
    </xf>
    <xf numFmtId="164" fontId="19" fillId="0" borderId="37" xfId="0" applyNumberFormat="1" applyFont="1" applyFill="1" applyBorder="1" applyAlignment="1">
      <alignment horizontal="right" vertical="center" wrapText="1"/>
    </xf>
    <xf numFmtId="164" fontId="19" fillId="0" borderId="39" xfId="0" applyNumberFormat="1" applyFont="1" applyFill="1" applyBorder="1" applyAlignment="1">
      <alignment horizontal="right" vertical="center" wrapText="1"/>
    </xf>
    <xf numFmtId="164" fontId="19" fillId="0" borderId="38" xfId="0" applyNumberFormat="1" applyFont="1" applyFill="1" applyBorder="1" applyAlignment="1">
      <alignment horizontal="right" vertical="center" wrapText="1"/>
    </xf>
    <xf numFmtId="164" fontId="19" fillId="0" borderId="40" xfId="0" applyNumberFormat="1" applyFont="1" applyFill="1" applyBorder="1" applyAlignment="1">
      <alignment horizontal="right" vertical="center" wrapText="1"/>
    </xf>
    <xf numFmtId="164" fontId="19" fillId="0" borderId="36" xfId="0" applyNumberFormat="1" applyFont="1" applyFill="1" applyBorder="1" applyAlignment="1">
      <alignment horizontal="right" vertical="center" wrapText="1"/>
    </xf>
    <xf numFmtId="164" fontId="19" fillId="0" borderId="41" xfId="0" applyNumberFormat="1" applyFont="1" applyFill="1" applyBorder="1" applyAlignment="1">
      <alignment horizontal="right" vertical="center" wrapText="1"/>
    </xf>
    <xf numFmtId="0" fontId="10" fillId="0" borderId="18" xfId="0" applyFont="1" applyFill="1" applyBorder="1" applyAlignment="1">
      <alignment vertical="center"/>
    </xf>
    <xf numFmtId="164" fontId="19" fillId="0" borderId="17" xfId="0" applyNumberFormat="1" applyFont="1" applyFill="1" applyBorder="1" applyAlignment="1">
      <alignment horizontal="right" vertical="center" wrapText="1"/>
    </xf>
    <xf numFmtId="164" fontId="19" fillId="0" borderId="28" xfId="0" applyNumberFormat="1" applyFont="1" applyFill="1" applyBorder="1" applyAlignment="1">
      <alignment horizontal="right" vertical="center" wrapText="1"/>
    </xf>
    <xf numFmtId="164" fontId="19" fillId="0" borderId="18" xfId="0" applyNumberFormat="1" applyFont="1" applyFill="1" applyBorder="1" applyAlignment="1">
      <alignment horizontal="right" vertical="center" wrapText="1"/>
    </xf>
    <xf numFmtId="164" fontId="19" fillId="0" borderId="30" xfId="0" applyNumberFormat="1" applyFont="1" applyFill="1" applyBorder="1" applyAlignment="1">
      <alignment horizontal="right" vertical="center" wrapText="1"/>
    </xf>
    <xf numFmtId="164" fontId="19" fillId="0" borderId="29" xfId="0" applyNumberFormat="1" applyFont="1" applyFill="1" applyBorder="1" applyAlignment="1">
      <alignment horizontal="right" vertical="center" wrapText="1"/>
    </xf>
    <xf numFmtId="0" fontId="10" fillId="2" borderId="19" xfId="0" applyFont="1" applyFill="1" applyBorder="1" applyAlignment="1">
      <alignment vertical="center"/>
    </xf>
    <xf numFmtId="0" fontId="19" fillId="2" borderId="20" xfId="0" applyFont="1" applyFill="1" applyBorder="1" applyAlignment="1">
      <alignment horizontal="justify" vertical="center" wrapText="1"/>
    </xf>
    <xf numFmtId="0" fontId="10" fillId="2" borderId="21" xfId="0" applyFont="1" applyFill="1" applyBorder="1" applyAlignment="1">
      <alignment vertical="center"/>
    </xf>
    <xf numFmtId="164" fontId="5" fillId="2" borderId="0" xfId="0" applyNumberFormat="1" applyFont="1" applyFill="1" applyBorder="1" applyAlignment="1">
      <alignment horizontal="centerContinuous" vertical="center"/>
    </xf>
    <xf numFmtId="164" fontId="5" fillId="2" borderId="18" xfId="0" applyNumberFormat="1" applyFont="1" applyFill="1" applyBorder="1" applyAlignment="1">
      <alignment horizontal="centerContinuous" vertical="center"/>
    </xf>
    <xf numFmtId="164" fontId="5" fillId="2" borderId="19" xfId="0" applyNumberFormat="1" applyFont="1" applyFill="1" applyBorder="1" applyAlignment="1">
      <alignment horizontal="centerContinuous" vertical="center"/>
    </xf>
    <xf numFmtId="164" fontId="5" fillId="2" borderId="20" xfId="0" applyNumberFormat="1" applyFont="1" applyFill="1" applyBorder="1" applyAlignment="1">
      <alignment horizontal="centerContinuous" vertical="center"/>
    </xf>
    <xf numFmtId="164" fontId="5" fillId="2" borderId="21" xfId="0" applyNumberFormat="1" applyFont="1" applyFill="1" applyBorder="1" applyAlignment="1">
      <alignment horizontal="centerContinuous" vertical="center"/>
    </xf>
    <xf numFmtId="164" fontId="18" fillId="6" borderId="0" xfId="0" applyNumberFormat="1" applyFont="1" applyFill="1" applyBorder="1" applyAlignment="1">
      <alignment horizontal="right" vertical="center" wrapText="1"/>
    </xf>
    <xf numFmtId="164" fontId="18" fillId="6" borderId="23" xfId="0" applyNumberFormat="1" applyFont="1" applyFill="1" applyBorder="1" applyAlignment="1">
      <alignment horizontal="right" vertical="center" wrapText="1"/>
    </xf>
    <xf numFmtId="164" fontId="19" fillId="7" borderId="35" xfId="0" applyNumberFormat="1" applyFont="1" applyFill="1" applyBorder="1" applyAlignment="1">
      <alignment horizontal="right" vertical="center" wrapText="1"/>
    </xf>
    <xf numFmtId="0" fontId="19" fillId="0" borderId="0" xfId="0" applyFont="1" applyFill="1" applyBorder="1" applyAlignment="1">
      <alignment horizontal="justify" vertical="center"/>
    </xf>
    <xf numFmtId="0" fontId="19" fillId="0" borderId="17" xfId="0" applyFont="1" applyFill="1" applyBorder="1" applyAlignment="1">
      <alignment horizontal="justify" vertical="center"/>
    </xf>
    <xf numFmtId="0" fontId="19" fillId="0" borderId="17" xfId="0" applyFont="1" applyFill="1" applyBorder="1" applyAlignment="1">
      <alignment horizontal="center" vertical="center"/>
    </xf>
    <xf numFmtId="0" fontId="19" fillId="0" borderId="29" xfId="0" applyFont="1" applyFill="1" applyBorder="1" applyAlignment="1">
      <alignment horizontal="center" vertical="center"/>
    </xf>
    <xf numFmtId="0" fontId="19" fillId="0" borderId="28" xfId="0" applyFont="1" applyFill="1" applyBorder="1" applyAlignment="1">
      <alignment horizontal="center" vertical="center"/>
    </xf>
    <xf numFmtId="0" fontId="19" fillId="0" borderId="18" xfId="0" applyFont="1" applyFill="1" applyBorder="1" applyAlignment="1">
      <alignment horizontal="center" vertical="center"/>
    </xf>
    <xf numFmtId="0" fontId="19" fillId="0" borderId="16" xfId="0" applyFont="1" applyFill="1" applyBorder="1" applyAlignment="1">
      <alignment horizontal="center" vertical="center"/>
    </xf>
    <xf numFmtId="0" fontId="16" fillId="0" borderId="0" xfId="0" applyFont="1" applyFill="1" applyAlignment="1">
      <alignment horizontal="left" vertical="center"/>
    </xf>
    <xf numFmtId="0" fontId="16" fillId="0" borderId="0" xfId="0" applyFont="1" applyFill="1" applyAlignment="1">
      <alignment horizontal="center" vertical="center"/>
    </xf>
    <xf numFmtId="0" fontId="16" fillId="0" borderId="0" xfId="0" applyFont="1" applyFill="1" applyBorder="1" applyAlignment="1">
      <alignment horizontal="center" vertical="center"/>
    </xf>
    <xf numFmtId="0" fontId="4" fillId="0" borderId="0" xfId="0" applyFont="1" applyFill="1" applyAlignment="1">
      <alignment horizontal="centerContinuous" vertical="center"/>
    </xf>
    <xf numFmtId="0" fontId="4" fillId="0" borderId="0" xfId="0" applyFont="1" applyFill="1" applyBorder="1" applyAlignment="1">
      <alignment horizontal="centerContinuous" vertical="center"/>
    </xf>
    <xf numFmtId="0" fontId="5" fillId="0" borderId="4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0" xfId="0" applyFont="1" applyFill="1" applyAlignment="1">
      <alignment horizontal="centerContinuous" vertical="center"/>
    </xf>
    <xf numFmtId="0" fontId="5" fillId="0" borderId="0" xfId="0" applyFont="1" applyFill="1" applyAlignment="1">
      <alignment horizontal="center" vertical="center"/>
    </xf>
    <xf numFmtId="0" fontId="5" fillId="0" borderId="17" xfId="2" applyFont="1" applyFill="1" applyBorder="1" applyAlignment="1" applyProtection="1">
      <alignment horizontal="center" vertical="center"/>
    </xf>
    <xf numFmtId="2" fontId="5" fillId="0" borderId="0" xfId="0" applyNumberFormat="1" applyFont="1" applyFill="1" applyBorder="1" applyAlignment="1">
      <alignment horizontal="center" vertical="center"/>
    </xf>
    <xf numFmtId="2" fontId="5" fillId="0" borderId="1" xfId="0" applyNumberFormat="1" applyFont="1" applyFill="1" applyBorder="1" applyAlignment="1">
      <alignment horizontal="center" vertical="center"/>
    </xf>
    <xf numFmtId="0" fontId="10" fillId="0" borderId="11" xfId="0" applyNumberFormat="1" applyFont="1" applyFill="1" applyBorder="1" applyAlignment="1">
      <alignment vertical="center"/>
    </xf>
    <xf numFmtId="0" fontId="10" fillId="0" borderId="11" xfId="0" applyFont="1" applyFill="1" applyBorder="1" applyAlignment="1">
      <alignment horizontal="left" vertical="center"/>
    </xf>
    <xf numFmtId="1" fontId="5" fillId="0" borderId="22" xfId="0" applyNumberFormat="1" applyFont="1" applyFill="1" applyBorder="1" applyAlignment="1" applyProtection="1">
      <alignment horizontal="center" vertical="center"/>
    </xf>
    <xf numFmtId="0" fontId="5" fillId="2" borderId="0" xfId="0" applyFont="1" applyFill="1" applyAlignment="1" applyProtection="1">
      <alignment vertical="center"/>
    </xf>
    <xf numFmtId="0" fontId="10" fillId="2" borderId="0" xfId="0" applyFont="1" applyFill="1" applyAlignment="1" applyProtection="1">
      <alignment vertical="center"/>
    </xf>
    <xf numFmtId="0" fontId="5" fillId="4" borderId="22" xfId="2" applyFont="1" applyFill="1" applyBorder="1" applyAlignment="1" applyProtection="1">
      <alignment horizontal="center" vertical="center"/>
      <protection locked="0"/>
    </xf>
    <xf numFmtId="0" fontId="10" fillId="0" borderId="0" xfId="0" applyFont="1" applyFill="1" applyBorder="1" applyAlignment="1">
      <alignment horizontal="centerContinuous" vertical="center"/>
    </xf>
    <xf numFmtId="0" fontId="5" fillId="0" borderId="12" xfId="0" applyFont="1" applyFill="1" applyBorder="1" applyAlignment="1">
      <alignment vertical="center"/>
    </xf>
    <xf numFmtId="0" fontId="5" fillId="4" borderId="1" xfId="0" applyFont="1" applyFill="1" applyBorder="1" applyAlignment="1" applyProtection="1">
      <alignment horizontal="center" vertical="center"/>
      <protection locked="0"/>
    </xf>
    <xf numFmtId="0" fontId="10" fillId="0" borderId="43" xfId="0" applyFont="1" applyFill="1" applyBorder="1" applyAlignment="1">
      <alignment vertical="center"/>
    </xf>
    <xf numFmtId="0" fontId="5" fillId="0" borderId="0" xfId="0" applyFont="1" applyAlignment="1">
      <alignment vertical="center"/>
    </xf>
    <xf numFmtId="0" fontId="5" fillId="0" borderId="0" xfId="2" applyFont="1" applyFill="1" applyBorder="1" applyAlignment="1" applyProtection="1">
      <alignment horizontal="centerContinuous" vertical="center"/>
    </xf>
    <xf numFmtId="0" fontId="20" fillId="0" borderId="0" xfId="0" applyFont="1" applyFill="1" applyAlignment="1">
      <alignment vertical="center"/>
    </xf>
    <xf numFmtId="0" fontId="13" fillId="3" borderId="16" xfId="0" applyFont="1" applyFill="1" applyBorder="1" applyAlignment="1">
      <alignment vertical="center"/>
    </xf>
    <xf numFmtId="0" fontId="13" fillId="3" borderId="17" xfId="0" applyFont="1" applyFill="1" applyBorder="1" applyAlignment="1">
      <alignment horizontal="center" vertical="center"/>
    </xf>
    <xf numFmtId="0" fontId="10" fillId="3" borderId="20" xfId="0" applyFont="1" applyFill="1" applyBorder="1" applyAlignment="1">
      <alignment vertical="center"/>
    </xf>
    <xf numFmtId="0" fontId="10" fillId="2" borderId="11" xfId="0" applyFont="1" applyFill="1" applyBorder="1" applyAlignment="1">
      <alignment vertical="center"/>
    </xf>
    <xf numFmtId="0" fontId="5" fillId="2" borderId="44" xfId="0" applyFont="1" applyFill="1" applyBorder="1" applyAlignment="1">
      <alignment vertical="center"/>
    </xf>
    <xf numFmtId="0" fontId="10" fillId="2" borderId="45" xfId="0" applyFont="1" applyFill="1" applyBorder="1" applyAlignment="1">
      <alignment vertical="center"/>
    </xf>
    <xf numFmtId="0" fontId="10" fillId="2" borderId="45" xfId="0" applyFont="1" applyFill="1" applyBorder="1" applyAlignment="1">
      <alignment horizontal="centerContinuous" vertical="center"/>
    </xf>
    <xf numFmtId="0" fontId="10" fillId="2" borderId="46" xfId="0" applyFont="1" applyFill="1" applyBorder="1" applyAlignment="1">
      <alignment horizontal="centerContinuous" vertical="center"/>
    </xf>
    <xf numFmtId="165" fontId="5" fillId="2" borderId="50" xfId="0" applyNumberFormat="1" applyFont="1" applyFill="1" applyBorder="1" applyAlignment="1">
      <alignment horizontal="centerContinuous" vertical="center"/>
    </xf>
    <xf numFmtId="165" fontId="5" fillId="2" borderId="51" xfId="0" applyNumberFormat="1" applyFont="1" applyFill="1" applyBorder="1" applyAlignment="1">
      <alignment horizontal="centerContinuous" vertical="center"/>
    </xf>
    <xf numFmtId="165" fontId="5" fillId="2" borderId="50" xfId="0" applyNumberFormat="1" applyFont="1" applyFill="1" applyBorder="1" applyAlignment="1">
      <alignment horizontal="center" vertical="center"/>
    </xf>
    <xf numFmtId="165" fontId="5" fillId="2" borderId="51" xfId="0" applyNumberFormat="1" applyFont="1" applyFill="1" applyBorder="1" applyAlignment="1">
      <alignment horizontal="center" vertical="center"/>
    </xf>
    <xf numFmtId="165" fontId="5" fillId="2" borderId="36" xfId="0" applyNumberFormat="1" applyFont="1" applyFill="1" applyBorder="1" applyAlignment="1">
      <alignment horizontal="centerContinuous" vertical="center"/>
    </xf>
    <xf numFmtId="165" fontId="5" fillId="2" borderId="37" xfId="0" applyNumberFormat="1" applyFont="1" applyFill="1" applyBorder="1" applyAlignment="1">
      <alignment horizontal="centerContinuous" vertical="center"/>
    </xf>
    <xf numFmtId="165" fontId="5" fillId="2" borderId="52" xfId="0" applyNumberFormat="1" applyFont="1" applyFill="1" applyBorder="1" applyAlignment="1">
      <alignment horizontal="centerContinuous" vertical="center"/>
    </xf>
    <xf numFmtId="165" fontId="5" fillId="2" borderId="53" xfId="0" applyNumberFormat="1" applyFont="1" applyFill="1" applyBorder="1" applyAlignment="1">
      <alignment horizontal="centerContinuous" vertical="center"/>
    </xf>
    <xf numFmtId="165" fontId="5" fillId="2" borderId="54" xfId="0" applyNumberFormat="1" applyFont="1" applyFill="1" applyBorder="1" applyAlignment="1">
      <alignment horizontal="center" vertical="center"/>
    </xf>
    <xf numFmtId="165" fontId="5" fillId="2" borderId="55" xfId="0" applyNumberFormat="1" applyFont="1" applyFill="1" applyBorder="1" applyAlignment="1">
      <alignment horizontal="centerContinuous" vertical="center"/>
    </xf>
    <xf numFmtId="165" fontId="5" fillId="2" borderId="56" xfId="0" applyNumberFormat="1" applyFont="1" applyFill="1" applyBorder="1" applyAlignment="1">
      <alignment horizontal="centerContinuous" vertical="center"/>
    </xf>
    <xf numFmtId="165" fontId="5" fillId="2" borderId="57" xfId="0" applyNumberFormat="1" applyFont="1" applyFill="1" applyBorder="1" applyAlignment="1">
      <alignment horizontal="centerContinuous" vertical="center"/>
    </xf>
    <xf numFmtId="165" fontId="5" fillId="2" borderId="58" xfId="0" applyNumberFormat="1" applyFont="1" applyFill="1" applyBorder="1" applyAlignment="1">
      <alignment horizontal="centerContinuous" vertical="center"/>
    </xf>
    <xf numFmtId="165" fontId="5" fillId="2" borderId="59" xfId="0" applyNumberFormat="1" applyFont="1" applyFill="1" applyBorder="1" applyAlignment="1">
      <alignment horizontal="centerContinuous" vertical="center"/>
    </xf>
    <xf numFmtId="165" fontId="5" fillId="2" borderId="60" xfId="0" applyNumberFormat="1" applyFont="1" applyFill="1" applyBorder="1" applyAlignment="1">
      <alignment horizontal="center" vertical="center"/>
    </xf>
    <xf numFmtId="165" fontId="5" fillId="2" borderId="61" xfId="0" applyNumberFormat="1" applyFont="1" applyFill="1" applyBorder="1" applyAlignment="1">
      <alignment horizontal="centerContinuous" vertical="center"/>
    </xf>
    <xf numFmtId="165" fontId="5" fillId="2" borderId="62" xfId="0" applyNumberFormat="1" applyFont="1" applyFill="1" applyBorder="1" applyAlignment="1">
      <alignment horizontal="centerContinuous" vertical="center"/>
    </xf>
    <xf numFmtId="165" fontId="5" fillId="2" borderId="12" xfId="0" applyNumberFormat="1" applyFont="1" applyFill="1" applyBorder="1" applyAlignment="1">
      <alignment horizontal="centerContinuous" vertical="center"/>
    </xf>
    <xf numFmtId="0" fontId="5" fillId="2" borderId="0" xfId="0" applyFont="1" applyFill="1" applyBorder="1" applyAlignment="1">
      <alignment horizontal="center" vertical="center"/>
    </xf>
    <xf numFmtId="165" fontId="5" fillId="2" borderId="30" xfId="0" applyNumberFormat="1" applyFont="1" applyFill="1" applyBorder="1" applyAlignment="1">
      <alignment horizontal="center" vertical="center"/>
    </xf>
    <xf numFmtId="165" fontId="5" fillId="2" borderId="31" xfId="0" applyNumberFormat="1" applyFont="1" applyFill="1" applyBorder="1" applyAlignment="1">
      <alignment horizontal="center" vertical="center"/>
    </xf>
    <xf numFmtId="165" fontId="5" fillId="2" borderId="63" xfId="0" applyNumberFormat="1" applyFont="1" applyFill="1" applyBorder="1" applyAlignment="1">
      <alignment horizontal="center" vertical="center"/>
    </xf>
    <xf numFmtId="165" fontId="5" fillId="2" borderId="64" xfId="0" applyNumberFormat="1" applyFont="1" applyFill="1" applyBorder="1" applyAlignment="1">
      <alignment horizontal="center" vertical="center"/>
    </xf>
    <xf numFmtId="165" fontId="5" fillId="2" borderId="65" xfId="0" applyNumberFormat="1" applyFont="1" applyFill="1" applyBorder="1" applyAlignment="1">
      <alignment horizontal="center" vertical="center"/>
    </xf>
    <xf numFmtId="165" fontId="5" fillId="2" borderId="66" xfId="0" applyNumberFormat="1" applyFont="1" applyFill="1" applyBorder="1" applyAlignment="1">
      <alignment horizontal="center" vertical="center"/>
    </xf>
    <xf numFmtId="165" fontId="5" fillId="2" borderId="67" xfId="0" applyNumberFormat="1" applyFont="1" applyFill="1" applyBorder="1" applyAlignment="1">
      <alignment horizontal="center" vertical="center"/>
    </xf>
    <xf numFmtId="165" fontId="5" fillId="2" borderId="68" xfId="0" applyNumberFormat="1" applyFont="1" applyFill="1" applyBorder="1" applyAlignment="1">
      <alignment horizontal="center" vertical="center"/>
    </xf>
    <xf numFmtId="165" fontId="5" fillId="2" borderId="69" xfId="0" applyNumberFormat="1" applyFont="1" applyFill="1" applyBorder="1" applyAlignment="1">
      <alignment horizontal="center" vertical="center"/>
    </xf>
    <xf numFmtId="165" fontId="5" fillId="2" borderId="70" xfId="0" applyNumberFormat="1" applyFont="1" applyFill="1" applyBorder="1" applyAlignment="1">
      <alignment horizontal="center" vertical="center"/>
    </xf>
    <xf numFmtId="165" fontId="5" fillId="2" borderId="71" xfId="0" applyNumberFormat="1" applyFont="1" applyFill="1" applyBorder="1" applyAlignment="1">
      <alignment horizontal="center" vertical="center"/>
    </xf>
    <xf numFmtId="165" fontId="5" fillId="2" borderId="72" xfId="0" applyNumberFormat="1" applyFont="1" applyFill="1" applyBorder="1" applyAlignment="1">
      <alignment horizontal="center" vertical="center"/>
    </xf>
    <xf numFmtId="1" fontId="10" fillId="0" borderId="0" xfId="0" applyNumberFormat="1" applyFont="1" applyFill="1" applyBorder="1" applyAlignment="1">
      <alignment horizontal="center" vertical="center"/>
    </xf>
    <xf numFmtId="2" fontId="10" fillId="0" borderId="11" xfId="0" applyNumberFormat="1" applyFont="1" applyFill="1" applyBorder="1" applyAlignment="1">
      <alignment horizontal="right" vertical="center"/>
    </xf>
    <xf numFmtId="2" fontId="10" fillId="0" borderId="0" xfId="0" applyNumberFormat="1" applyFont="1" applyFill="1" applyBorder="1" applyAlignment="1">
      <alignment horizontal="right" vertical="center"/>
    </xf>
    <xf numFmtId="2" fontId="10" fillId="0" borderId="73" xfId="0" applyNumberFormat="1" applyFont="1" applyFill="1" applyBorder="1" applyAlignment="1">
      <alignment horizontal="right" vertical="center"/>
    </xf>
    <xf numFmtId="2" fontId="10" fillId="0" borderId="12" xfId="0" applyNumberFormat="1" applyFont="1" applyFill="1" applyBorder="1" applyAlignment="1">
      <alignment horizontal="right" vertical="center"/>
    </xf>
    <xf numFmtId="0" fontId="10" fillId="0" borderId="0" xfId="0" applyFont="1" applyFill="1" applyBorder="1" applyAlignment="1">
      <alignment horizontal="center" vertical="center"/>
    </xf>
    <xf numFmtId="2" fontId="10" fillId="0" borderId="0" xfId="1" applyNumberFormat="1" applyFont="1" applyFill="1" applyBorder="1" applyAlignment="1">
      <alignment horizontal="left" vertical="center"/>
    </xf>
    <xf numFmtId="10" fontId="10" fillId="0" borderId="0" xfId="1" applyNumberFormat="1" applyFont="1" applyFill="1" applyBorder="1" applyAlignment="1">
      <alignment vertical="center"/>
    </xf>
    <xf numFmtId="49" fontId="10" fillId="0" borderId="0" xfId="1" quotePrefix="1" applyNumberFormat="1" applyFont="1" applyFill="1" applyBorder="1" applyAlignment="1">
      <alignment vertical="center"/>
    </xf>
    <xf numFmtId="0" fontId="10" fillId="0" borderId="17" xfId="0" applyFont="1" applyFill="1" applyBorder="1" applyAlignment="1">
      <alignment horizontal="center" vertical="center"/>
    </xf>
    <xf numFmtId="2" fontId="10" fillId="0" borderId="74" xfId="0" applyNumberFormat="1" applyFont="1" applyFill="1" applyBorder="1" applyAlignment="1">
      <alignment horizontal="right" vertical="center"/>
    </xf>
    <xf numFmtId="0" fontId="10" fillId="0" borderId="0" xfId="0" applyFont="1" applyFill="1" applyAlignment="1">
      <alignment horizontal="center" vertical="center"/>
    </xf>
    <xf numFmtId="0" fontId="5" fillId="4" borderId="1" xfId="2" applyFont="1" applyFill="1" applyBorder="1" applyAlignment="1" applyProtection="1">
      <alignment horizontal="center" vertical="center"/>
      <protection locked="0"/>
    </xf>
    <xf numFmtId="0" fontId="5" fillId="4" borderId="1" xfId="2" applyFont="1" applyFill="1" applyBorder="1" applyAlignment="1" applyProtection="1">
      <alignment horizontal="center" vertical="center"/>
    </xf>
    <xf numFmtId="0" fontId="5" fillId="0" borderId="5" xfId="0" applyFont="1" applyFill="1" applyBorder="1" applyAlignment="1">
      <alignment horizontal="centerContinuous" vertical="center"/>
    </xf>
    <xf numFmtId="0" fontId="10" fillId="0" borderId="75" xfId="0" applyFont="1" applyFill="1" applyBorder="1" applyAlignment="1">
      <alignment vertical="center"/>
    </xf>
    <xf numFmtId="0" fontId="10" fillId="0" borderId="76" xfId="0" applyFont="1" applyFill="1" applyBorder="1" applyAlignment="1">
      <alignment vertical="center"/>
    </xf>
    <xf numFmtId="0" fontId="15" fillId="0" borderId="0" xfId="0" applyFont="1" applyFill="1" applyBorder="1" applyAlignment="1">
      <alignment horizontal="left" vertical="center"/>
    </xf>
    <xf numFmtId="0" fontId="10" fillId="0" borderId="0" xfId="0" applyFont="1" applyFill="1" applyAlignment="1">
      <alignment horizontal="left" vertical="center"/>
    </xf>
    <xf numFmtId="0" fontId="13" fillId="3" borderId="21" xfId="0" applyFont="1" applyFill="1" applyBorder="1" applyAlignment="1">
      <alignment vertical="center"/>
    </xf>
    <xf numFmtId="0" fontId="13" fillId="3" borderId="20" xfId="0" applyFont="1" applyFill="1" applyBorder="1" applyAlignment="1">
      <alignment vertical="center"/>
    </xf>
    <xf numFmtId="0" fontId="14" fillId="3" borderId="21" xfId="0" applyFont="1" applyFill="1" applyBorder="1" applyAlignment="1">
      <alignment vertical="center"/>
    </xf>
    <xf numFmtId="0" fontId="18" fillId="0" borderId="0" xfId="0" applyFont="1" applyFill="1" applyBorder="1" applyAlignment="1">
      <alignment horizontal="left" vertical="center"/>
    </xf>
    <xf numFmtId="0" fontId="18" fillId="2" borderId="19" xfId="0" applyFont="1" applyFill="1" applyBorder="1" applyAlignment="1">
      <alignment horizontal="centerContinuous" vertical="center" wrapText="1"/>
    </xf>
    <xf numFmtId="0" fontId="18" fillId="2" borderId="20" xfId="0" applyFont="1" applyFill="1" applyBorder="1" applyAlignment="1">
      <alignment horizontal="centerContinuous" vertical="center" wrapText="1"/>
    </xf>
    <xf numFmtId="0" fontId="18" fillId="2" borderId="21" xfId="0" applyFont="1" applyFill="1" applyBorder="1" applyAlignment="1">
      <alignment horizontal="centerContinuous" vertical="center" wrapText="1"/>
    </xf>
    <xf numFmtId="0" fontId="18" fillId="2" borderId="20" xfId="0" applyFont="1" applyFill="1" applyBorder="1" applyAlignment="1">
      <alignment horizontal="centerContinuous" vertical="center"/>
    </xf>
    <xf numFmtId="0" fontId="18" fillId="2" borderId="21" xfId="0" applyFont="1" applyFill="1" applyBorder="1" applyAlignment="1">
      <alignment horizontal="centerContinuous" vertical="center"/>
    </xf>
    <xf numFmtId="0" fontId="18" fillId="0" borderId="0" xfId="0"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77" xfId="0" applyFont="1" applyFill="1" applyBorder="1" applyAlignment="1">
      <alignment horizontal="centerContinuous" vertical="center" wrapText="1"/>
    </xf>
    <xf numFmtId="0" fontId="18" fillId="2" borderId="78" xfId="0" applyFont="1" applyFill="1" applyBorder="1" applyAlignment="1">
      <alignment horizontal="centerContinuous" vertical="center" wrapText="1"/>
    </xf>
    <xf numFmtId="0" fontId="18" fillId="2" borderId="79" xfId="0" applyFont="1" applyFill="1" applyBorder="1" applyAlignment="1">
      <alignment horizontal="center" vertical="center" wrapText="1"/>
    </xf>
    <xf numFmtId="0" fontId="18" fillId="2" borderId="80" xfId="0" applyFont="1" applyFill="1" applyBorder="1" applyAlignment="1">
      <alignment horizontal="center" vertical="center" wrapText="1"/>
    </xf>
    <xf numFmtId="0" fontId="18" fillId="2" borderId="81" xfId="0" applyFont="1" applyFill="1" applyBorder="1" applyAlignment="1">
      <alignment horizontal="center" vertical="center" wrapText="1"/>
    </xf>
    <xf numFmtId="0" fontId="10" fillId="2" borderId="82" xfId="0" applyFont="1" applyFill="1" applyBorder="1" applyAlignment="1">
      <alignment vertical="center"/>
    </xf>
    <xf numFmtId="0" fontId="5" fillId="2" borderId="39" xfId="0" applyFont="1" applyFill="1" applyBorder="1" applyAlignment="1">
      <alignment horizontal="center" vertical="center"/>
    </xf>
    <xf numFmtId="0" fontId="18" fillId="2" borderId="83" xfId="0" applyFont="1" applyFill="1" applyBorder="1" applyAlignment="1">
      <alignment horizontal="center" vertical="center" wrapText="1"/>
    </xf>
    <xf numFmtId="0" fontId="18" fillId="2" borderId="84" xfId="0" applyFont="1" applyFill="1" applyBorder="1" applyAlignment="1">
      <alignment horizontal="center" vertical="center" wrapText="1"/>
    </xf>
    <xf numFmtId="0" fontId="18" fillId="2" borderId="85" xfId="0" applyFont="1" applyFill="1" applyBorder="1" applyAlignment="1">
      <alignment horizontal="center" vertical="center" wrapText="1"/>
    </xf>
    <xf numFmtId="0" fontId="18" fillId="2" borderId="86"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0" fillId="2" borderId="17" xfId="0" applyFont="1" applyFill="1" applyBorder="1" applyAlignment="1">
      <alignment vertical="center"/>
    </xf>
    <xf numFmtId="0" fontId="18" fillId="2" borderId="87" xfId="0" applyFont="1" applyFill="1" applyBorder="1" applyAlignment="1">
      <alignment horizontal="center" vertical="center" wrapText="1"/>
    </xf>
    <xf numFmtId="0" fontId="18" fillId="2" borderId="88"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18" fillId="2" borderId="89" xfId="0" applyFont="1" applyFill="1" applyBorder="1" applyAlignment="1">
      <alignment horizontal="center" vertical="center" wrapText="1"/>
    </xf>
    <xf numFmtId="0" fontId="18" fillId="2" borderId="90" xfId="0" applyFont="1" applyFill="1" applyBorder="1" applyAlignment="1">
      <alignment horizontal="center" vertical="center" wrapText="1"/>
    </xf>
    <xf numFmtId="0" fontId="18" fillId="2" borderId="91" xfId="0" applyFont="1" applyFill="1" applyBorder="1" applyAlignment="1">
      <alignment horizontal="center" vertical="center" wrapText="1"/>
    </xf>
    <xf numFmtId="0" fontId="18" fillId="2" borderId="92" xfId="0" applyFont="1" applyFill="1" applyBorder="1" applyAlignment="1">
      <alignment horizontal="center" vertical="center" wrapText="1"/>
    </xf>
    <xf numFmtId="1" fontId="19" fillId="0" borderId="0" xfId="0" applyNumberFormat="1" applyFont="1" applyFill="1" applyBorder="1" applyAlignment="1">
      <alignment horizontal="center" vertical="center" wrapText="1"/>
    </xf>
    <xf numFmtId="2" fontId="10" fillId="0" borderId="0" xfId="0" applyNumberFormat="1" applyFont="1" applyFill="1" applyBorder="1" applyAlignment="1">
      <alignment horizontal="center" vertical="center" wrapText="1"/>
    </xf>
    <xf numFmtId="2" fontId="10" fillId="0" borderId="93" xfId="0" applyNumberFormat="1" applyFont="1" applyFill="1" applyBorder="1" applyAlignment="1">
      <alignment horizontal="center" vertical="center" wrapText="1"/>
    </xf>
    <xf numFmtId="2" fontId="10" fillId="0" borderId="94" xfId="0" applyNumberFormat="1" applyFont="1" applyFill="1" applyBorder="1" applyAlignment="1">
      <alignment horizontal="center" vertical="center" wrapText="1"/>
    </xf>
    <xf numFmtId="2" fontId="10" fillId="0" borderId="23" xfId="0" applyNumberFormat="1" applyFont="1" applyFill="1" applyBorder="1" applyAlignment="1">
      <alignment horizontal="center" vertical="center" wrapText="1"/>
    </xf>
    <xf numFmtId="2" fontId="10" fillId="0" borderId="35" xfId="0" applyNumberFormat="1" applyFont="1" applyFill="1" applyBorder="1" applyAlignment="1">
      <alignment horizontal="center" vertical="center" wrapText="1"/>
    </xf>
    <xf numFmtId="2" fontId="10" fillId="0" borderId="12" xfId="0" applyNumberFormat="1" applyFont="1" applyFill="1" applyBorder="1" applyAlignment="1">
      <alignment horizontal="center" vertical="center" wrapText="1"/>
    </xf>
    <xf numFmtId="0" fontId="10" fillId="0" borderId="23" xfId="0" applyFont="1" applyFill="1" applyBorder="1" applyAlignment="1">
      <alignment horizontal="center" vertical="center" wrapText="1"/>
    </xf>
    <xf numFmtId="0" fontId="10" fillId="0" borderId="0" xfId="0" applyFont="1" applyFill="1" applyBorder="1" applyAlignment="1">
      <alignment horizontal="center" vertical="center" wrapText="1"/>
    </xf>
    <xf numFmtId="2" fontId="10" fillId="0" borderId="95" xfId="0" applyNumberFormat="1" applyFont="1" applyFill="1" applyBorder="1" applyAlignment="1">
      <alignment horizontal="center" vertical="center" wrapText="1"/>
    </xf>
    <xf numFmtId="0" fontId="19" fillId="0" borderId="17" xfId="0" applyFont="1" applyFill="1" applyBorder="1" applyAlignment="1">
      <alignment horizontal="center" vertical="center" wrapText="1"/>
    </xf>
    <xf numFmtId="0" fontId="15" fillId="0" borderId="30" xfId="0" applyFont="1" applyFill="1" applyBorder="1" applyAlignment="1">
      <alignment vertical="center"/>
    </xf>
    <xf numFmtId="0" fontId="15" fillId="0" borderId="17" xfId="0" applyFont="1" applyFill="1" applyBorder="1" applyAlignment="1">
      <alignment vertical="center"/>
    </xf>
    <xf numFmtId="0" fontId="15" fillId="0" borderId="31" xfId="0" applyFont="1" applyFill="1" applyBorder="1" applyAlignment="1">
      <alignment vertical="center"/>
    </xf>
    <xf numFmtId="2" fontId="5" fillId="0" borderId="28" xfId="0" applyNumberFormat="1" applyFont="1" applyFill="1" applyBorder="1" applyAlignment="1">
      <alignment horizontal="center" vertical="center" wrapText="1"/>
    </xf>
    <xf numFmtId="2" fontId="5" fillId="0" borderId="29" xfId="0" applyNumberFormat="1" applyFont="1" applyFill="1" applyBorder="1" applyAlignment="1">
      <alignment horizontal="center" vertical="center" wrapText="1"/>
    </xf>
    <xf numFmtId="0" fontId="15" fillId="0" borderId="16" xfId="0" applyFont="1" applyFill="1" applyBorder="1" applyAlignment="1">
      <alignment vertical="center"/>
    </xf>
    <xf numFmtId="0" fontId="15" fillId="0" borderId="18" xfId="0" applyFont="1" applyFill="1" applyBorder="1" applyAlignment="1">
      <alignment vertical="center"/>
    </xf>
    <xf numFmtId="0" fontId="10" fillId="0" borderId="5" xfId="0" applyFont="1" applyFill="1" applyBorder="1" applyAlignment="1">
      <alignment horizontal="center" vertical="center"/>
    </xf>
    <xf numFmtId="0" fontId="4" fillId="0" borderId="0" xfId="0" applyFont="1" applyFill="1" applyBorder="1" applyAlignment="1">
      <alignment horizontal="left" vertical="center"/>
    </xf>
    <xf numFmtId="0" fontId="5" fillId="0" borderId="5" xfId="0" applyFont="1" applyFill="1" applyBorder="1" applyAlignment="1">
      <alignment horizontal="left" vertical="center"/>
    </xf>
    <xf numFmtId="0" fontId="21" fillId="0" borderId="0" xfId="0" applyFont="1" applyFill="1" applyAlignment="1">
      <alignment vertical="center"/>
    </xf>
    <xf numFmtId="0" fontId="16" fillId="0" borderId="11" xfId="0" applyFont="1" applyFill="1" applyBorder="1" applyAlignment="1">
      <alignment vertical="center"/>
    </xf>
    <xf numFmtId="0" fontId="10" fillId="0" borderId="0" xfId="0" applyFont="1" applyFill="1" applyAlignment="1" applyProtection="1">
      <alignment vertical="center"/>
      <protection locked="0"/>
    </xf>
    <xf numFmtId="0" fontId="14" fillId="3" borderId="20" xfId="0" applyFont="1" applyFill="1" applyBorder="1" applyAlignment="1">
      <alignment horizontal="left" vertical="center"/>
    </xf>
    <xf numFmtId="0" fontId="14" fillId="3" borderId="20" xfId="0" applyFont="1" applyFill="1" applyBorder="1" applyAlignment="1">
      <alignment horizontal="centerContinuous" vertical="center"/>
    </xf>
    <xf numFmtId="0" fontId="13" fillId="3" borderId="20" xfId="0" applyFont="1" applyFill="1" applyBorder="1" applyAlignment="1">
      <alignment horizontal="center" vertical="center"/>
    </xf>
    <xf numFmtId="0" fontId="5" fillId="2" borderId="7" xfId="0" applyFont="1" applyFill="1" applyBorder="1" applyAlignment="1">
      <alignment vertical="center"/>
    </xf>
    <xf numFmtId="0" fontId="5" fillId="2" borderId="7" xfId="0" applyFont="1" applyFill="1" applyBorder="1" applyAlignment="1">
      <alignment horizontal="left" vertical="center"/>
    </xf>
    <xf numFmtId="0" fontId="5" fillId="2" borderId="8" xfId="0" applyFont="1" applyFill="1" applyBorder="1" applyAlignment="1">
      <alignment vertical="center"/>
    </xf>
    <xf numFmtId="0" fontId="18" fillId="2" borderId="19" xfId="0" applyFont="1" applyFill="1" applyBorder="1" applyAlignment="1">
      <alignment horizontal="centerContinuous" vertical="center"/>
    </xf>
    <xf numFmtId="0" fontId="0" fillId="2" borderId="20" xfId="0" applyFill="1" applyBorder="1" applyAlignment="1">
      <alignment horizontal="centerContinuous" vertical="center"/>
    </xf>
    <xf numFmtId="0" fontId="0" fillId="2" borderId="21" xfId="0" applyFill="1" applyBorder="1" applyAlignment="1">
      <alignment horizontal="centerContinuous" vertical="center"/>
    </xf>
    <xf numFmtId="0" fontId="5" fillId="2" borderId="17" xfId="0" applyFont="1" applyFill="1" applyBorder="1" applyAlignment="1">
      <alignment vertical="center"/>
    </xf>
    <xf numFmtId="0" fontId="5" fillId="2" borderId="17" xfId="0" applyFont="1" applyFill="1" applyBorder="1" applyAlignment="1">
      <alignment horizontal="left" vertical="center"/>
    </xf>
    <xf numFmtId="0" fontId="5" fillId="2" borderId="18" xfId="0" applyFont="1" applyFill="1" applyBorder="1" applyAlignment="1">
      <alignment vertical="center"/>
    </xf>
    <xf numFmtId="0" fontId="17" fillId="2" borderId="21" xfId="2" applyFont="1" applyFill="1" applyBorder="1" applyAlignment="1" applyProtection="1">
      <alignment horizontal="centerContinuous" vertical="center"/>
    </xf>
    <xf numFmtId="0" fontId="5" fillId="2" borderId="7" xfId="0" applyFont="1" applyFill="1" applyBorder="1" applyAlignment="1">
      <alignment horizontal="center" vertical="center"/>
    </xf>
    <xf numFmtId="0" fontId="5" fillId="2" borderId="32" xfId="0" applyFont="1" applyFill="1" applyBorder="1" applyAlignment="1">
      <alignment horizontal="center" vertical="center"/>
    </xf>
    <xf numFmtId="0" fontId="5" fillId="2" borderId="94" xfId="0" applyFont="1" applyFill="1" applyBorder="1" applyAlignment="1">
      <alignment horizontal="center" vertical="center"/>
    </xf>
    <xf numFmtId="0" fontId="5" fillId="2" borderId="33" xfId="2" applyFont="1" applyFill="1" applyBorder="1" applyAlignment="1" applyProtection="1">
      <alignment horizontal="center" vertical="center"/>
    </xf>
    <xf numFmtId="0" fontId="5" fillId="2" borderId="24" xfId="0" applyFont="1" applyFill="1" applyBorder="1" applyAlignment="1">
      <alignment horizontal="center" vertical="center"/>
    </xf>
    <xf numFmtId="0" fontId="5" fillId="2" borderId="96" xfId="2" applyFont="1" applyFill="1" applyBorder="1" applyAlignment="1" applyProtection="1">
      <alignment horizontal="center" vertical="center"/>
    </xf>
    <xf numFmtId="0" fontId="10" fillId="0" borderId="6" xfId="0" applyFont="1" applyFill="1" applyBorder="1" applyAlignment="1">
      <alignment vertical="center"/>
    </xf>
    <xf numFmtId="1" fontId="10" fillId="0" borderId="7" xfId="0" applyNumberFormat="1" applyFont="1" applyFill="1" applyBorder="1" applyAlignment="1">
      <alignment horizontal="center"/>
    </xf>
    <xf numFmtId="165" fontId="19" fillId="0" borderId="6" xfId="0" applyNumberFormat="1" applyFont="1" applyFill="1" applyBorder="1" applyAlignment="1">
      <alignment horizontal="center" vertical="center"/>
    </xf>
    <xf numFmtId="165" fontId="19" fillId="0" borderId="7" xfId="0" applyNumberFormat="1" applyFont="1" applyFill="1" applyBorder="1" applyAlignment="1">
      <alignment horizontal="center" vertical="center"/>
    </xf>
    <xf numFmtId="166" fontId="19" fillId="0" borderId="8" xfId="0" applyNumberFormat="1" applyFont="1" applyFill="1" applyBorder="1" applyAlignment="1">
      <alignment horizontal="center" vertical="center"/>
    </xf>
    <xf numFmtId="165" fontId="19" fillId="0" borderId="8" xfId="0" applyNumberFormat="1" applyFont="1" applyFill="1" applyBorder="1" applyAlignment="1">
      <alignment horizontal="center" vertical="center"/>
    </xf>
    <xf numFmtId="1" fontId="10" fillId="0" borderId="0" xfId="0" applyNumberFormat="1" applyFont="1" applyFill="1" applyBorder="1" applyAlignment="1">
      <alignment horizontal="center"/>
    </xf>
    <xf numFmtId="165" fontId="19" fillId="0" borderId="11" xfId="0" applyNumberFormat="1" applyFont="1" applyFill="1" applyBorder="1" applyAlignment="1">
      <alignment horizontal="center" vertical="center"/>
    </xf>
    <xf numFmtId="165" fontId="19" fillId="0" borderId="0" xfId="0" applyNumberFormat="1" applyFont="1" applyFill="1" applyBorder="1" applyAlignment="1">
      <alignment horizontal="center" vertical="center"/>
    </xf>
    <xf numFmtId="166" fontId="19" fillId="0" borderId="12" xfId="0" applyNumberFormat="1" applyFont="1" applyFill="1" applyBorder="1" applyAlignment="1">
      <alignment horizontal="center" vertical="center"/>
    </xf>
    <xf numFmtId="165" fontId="19" fillId="0" borderId="12" xfId="0" applyNumberFormat="1" applyFont="1" applyFill="1" applyBorder="1" applyAlignment="1">
      <alignment horizontal="center" vertical="center"/>
    </xf>
    <xf numFmtId="0" fontId="10" fillId="0" borderId="0" xfId="0" applyFont="1" applyFill="1" applyBorder="1" applyAlignment="1">
      <alignment horizontal="center"/>
    </xf>
    <xf numFmtId="0" fontId="10" fillId="0" borderId="17" xfId="0" applyFont="1" applyFill="1" applyBorder="1" applyAlignment="1">
      <alignment horizontal="center"/>
    </xf>
    <xf numFmtId="165" fontId="19" fillId="0" borderId="16" xfId="0" applyNumberFormat="1" applyFont="1" applyFill="1" applyBorder="1" applyAlignment="1">
      <alignment horizontal="center" vertical="center"/>
    </xf>
    <xf numFmtId="165" fontId="19" fillId="0" borderId="17" xfId="0" applyNumberFormat="1" applyFont="1" applyFill="1" applyBorder="1" applyAlignment="1">
      <alignment horizontal="center" vertical="center"/>
    </xf>
    <xf numFmtId="166" fontId="19" fillId="0" borderId="18" xfId="0" applyNumberFormat="1" applyFont="1" applyFill="1" applyBorder="1" applyAlignment="1">
      <alignment horizontal="center" vertical="center"/>
    </xf>
    <xf numFmtId="165" fontId="19" fillId="0" borderId="18" xfId="0" applyNumberFormat="1" applyFont="1" applyFill="1" applyBorder="1" applyAlignment="1">
      <alignment horizontal="center" vertical="center"/>
    </xf>
    <xf numFmtId="0" fontId="16" fillId="0" borderId="5" xfId="0" applyFont="1" applyFill="1" applyBorder="1" applyAlignment="1">
      <alignment vertical="center"/>
    </xf>
    <xf numFmtId="0" fontId="16" fillId="0" borderId="0" xfId="0" applyFont="1" applyFill="1" applyAlignment="1">
      <alignment vertical="center"/>
    </xf>
    <xf numFmtId="0" fontId="5" fillId="2" borderId="0" xfId="0" applyFont="1" applyFill="1" applyBorder="1" applyAlignment="1">
      <alignment horizontal="left" vertical="center"/>
    </xf>
    <xf numFmtId="0" fontId="10" fillId="2" borderId="6" xfId="0" applyFont="1" applyFill="1" applyBorder="1" applyAlignment="1">
      <alignment vertical="center"/>
    </xf>
    <xf numFmtId="0" fontId="13" fillId="3" borderId="19" xfId="0" applyFont="1" applyFill="1" applyBorder="1" applyAlignment="1">
      <alignment horizontal="left" vertical="center"/>
    </xf>
    <xf numFmtId="0" fontId="13" fillId="3" borderId="21" xfId="0" applyFont="1" applyFill="1" applyBorder="1" applyAlignment="1">
      <alignment horizontal="centerContinuous" vertical="center" wrapText="1"/>
    </xf>
    <xf numFmtId="0" fontId="18" fillId="2" borderId="77" xfId="0" applyFont="1" applyFill="1" applyBorder="1" applyAlignment="1">
      <alignment horizontal="centerContinuous" vertical="center"/>
    </xf>
    <xf numFmtId="0" fontId="18" fillId="2" borderId="97" xfId="0" applyFont="1" applyFill="1" applyBorder="1" applyAlignment="1">
      <alignment horizontal="centerContinuous" vertical="center"/>
    </xf>
    <xf numFmtId="0" fontId="18" fillId="2" borderId="78" xfId="0" applyFont="1" applyFill="1" applyBorder="1" applyAlignment="1">
      <alignment horizontal="centerContinuous" vertical="center"/>
    </xf>
    <xf numFmtId="0" fontId="18" fillId="2" borderId="0" xfId="0" applyFont="1" applyFill="1" applyBorder="1" applyAlignment="1">
      <alignment horizontal="center" vertical="center"/>
    </xf>
    <xf numFmtId="0" fontId="18" fillId="2" borderId="98" xfId="0" applyFont="1" applyFill="1" applyBorder="1" applyAlignment="1">
      <alignment horizontal="center" vertical="center" wrapText="1"/>
    </xf>
    <xf numFmtId="0" fontId="18" fillId="2" borderId="99" xfId="0" applyFont="1" applyFill="1" applyBorder="1" applyAlignment="1">
      <alignment horizontal="center" vertical="center" wrapText="1"/>
    </xf>
    <xf numFmtId="0" fontId="18" fillId="2" borderId="100" xfId="0" applyFont="1" applyFill="1" applyBorder="1" applyAlignment="1">
      <alignment horizontal="center" vertical="center" wrapText="1"/>
    </xf>
    <xf numFmtId="1" fontId="19" fillId="0" borderId="7" xfId="0" applyNumberFormat="1" applyFont="1" applyFill="1" applyBorder="1" applyAlignment="1">
      <alignment horizontal="center" vertical="center"/>
    </xf>
    <xf numFmtId="165" fontId="10" fillId="0" borderId="6"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65" fontId="10" fillId="0" borderId="11" xfId="0" applyNumberFormat="1" applyFont="1" applyFill="1" applyBorder="1" applyAlignment="1">
      <alignment horizontal="center" vertical="center"/>
    </xf>
    <xf numFmtId="165" fontId="10" fillId="0" borderId="12" xfId="0" applyNumberFormat="1" applyFont="1" applyFill="1" applyBorder="1" applyAlignment="1">
      <alignment horizontal="center" vertical="center"/>
    </xf>
    <xf numFmtId="165" fontId="10" fillId="0" borderId="16" xfId="0" applyNumberFormat="1" applyFont="1" applyFill="1" applyBorder="1" applyAlignment="1">
      <alignment horizontal="center" vertical="center"/>
    </xf>
    <xf numFmtId="165" fontId="10" fillId="0" borderId="18" xfId="0" applyNumberFormat="1" applyFont="1" applyFill="1" applyBorder="1" applyAlignment="1">
      <alignment horizontal="center" vertical="center"/>
    </xf>
    <xf numFmtId="0" fontId="4" fillId="0" borderId="0" xfId="2" applyFont="1" applyFill="1" applyAlignment="1" applyProtection="1">
      <alignment vertical="center"/>
    </xf>
    <xf numFmtId="0" fontId="15" fillId="0" borderId="5" xfId="2" applyFont="1" applyFill="1" applyBorder="1" applyAlignment="1" applyProtection="1">
      <alignment horizontal="left" vertical="center"/>
    </xf>
    <xf numFmtId="0" fontId="10" fillId="0" borderId="0" xfId="0" applyFont="1" applyFill="1" applyBorder="1" applyAlignment="1">
      <alignment horizontal="left" vertical="center"/>
    </xf>
    <xf numFmtId="0" fontId="12" fillId="0" borderId="0" xfId="0" applyFont="1" applyFill="1" applyBorder="1" applyAlignment="1">
      <alignment vertical="center"/>
    </xf>
    <xf numFmtId="0" fontId="5" fillId="0" borderId="11" xfId="0" applyFont="1" applyFill="1" applyBorder="1" applyAlignment="1">
      <alignment vertical="center"/>
    </xf>
    <xf numFmtId="0" fontId="10" fillId="0" borderId="0" xfId="0" quotePrefix="1" applyFont="1" applyFill="1" applyBorder="1" applyAlignment="1">
      <alignment vertical="center"/>
    </xf>
    <xf numFmtId="0" fontId="10" fillId="0" borderId="0" xfId="0" quotePrefix="1" applyFont="1" applyFill="1" applyAlignment="1">
      <alignment vertical="center"/>
    </xf>
    <xf numFmtId="0" fontId="15" fillId="0" borderId="0" xfId="2" applyFont="1" applyFill="1" applyBorder="1" applyAlignment="1" applyProtection="1">
      <alignment horizontal="left" vertical="center"/>
    </xf>
    <xf numFmtId="0" fontId="10" fillId="0" borderId="17" xfId="0" applyFont="1" applyFill="1" applyBorder="1"/>
    <xf numFmtId="0" fontId="10" fillId="2" borderId="6" xfId="0" applyFont="1" applyFill="1" applyBorder="1"/>
    <xf numFmtId="0" fontId="5" fillId="2" borderId="7" xfId="0" applyFont="1" applyFill="1" applyBorder="1" applyAlignment="1">
      <alignment horizontal="center" wrapText="1"/>
    </xf>
    <xf numFmtId="0" fontId="10" fillId="2" borderId="8" xfId="0" applyFont="1" applyFill="1" applyBorder="1"/>
    <xf numFmtId="0" fontId="5" fillId="2" borderId="101" xfId="0" applyFont="1" applyFill="1" applyBorder="1" applyAlignment="1">
      <alignment horizontal="center" wrapText="1"/>
    </xf>
    <xf numFmtId="0" fontId="5" fillId="2" borderId="12" xfId="0" applyFont="1" applyFill="1" applyBorder="1" applyAlignment="1">
      <alignment horizontal="center" wrapText="1"/>
    </xf>
    <xf numFmtId="0" fontId="10" fillId="2" borderId="11" xfId="0" applyFont="1" applyFill="1" applyBorder="1"/>
    <xf numFmtId="0" fontId="5" fillId="2" borderId="0" xfId="0" applyFont="1" applyFill="1" applyBorder="1" applyAlignment="1">
      <alignment horizontal="center" wrapText="1"/>
    </xf>
    <xf numFmtId="0" fontId="10" fillId="2" borderId="12" xfId="0" applyFont="1" applyFill="1" applyBorder="1"/>
    <xf numFmtId="0" fontId="5" fillId="2" borderId="102" xfId="0" applyFont="1" applyFill="1" applyBorder="1" applyAlignment="1">
      <alignment horizontal="center" wrapText="1"/>
    </xf>
    <xf numFmtId="0" fontId="10" fillId="2" borderId="16" xfId="0" applyFont="1" applyFill="1" applyBorder="1"/>
    <xf numFmtId="0" fontId="5" fillId="2" borderId="17" xfId="0" applyFont="1" applyFill="1" applyBorder="1" applyAlignment="1">
      <alignment horizontal="center" wrapText="1"/>
    </xf>
    <xf numFmtId="0" fontId="10" fillId="2" borderId="18" xfId="0" applyFont="1" applyFill="1" applyBorder="1"/>
    <xf numFmtId="0" fontId="5" fillId="2" borderId="103" xfId="0" applyFont="1" applyFill="1" applyBorder="1" applyAlignment="1">
      <alignment horizontal="center" wrapText="1"/>
    </xf>
    <xf numFmtId="0" fontId="5" fillId="2" borderId="18" xfId="0" applyFont="1" applyFill="1" applyBorder="1" applyAlignment="1">
      <alignment horizontal="center" wrapText="1"/>
    </xf>
    <xf numFmtId="1" fontId="5" fillId="0" borderId="0" xfId="0" applyNumberFormat="1" applyFont="1" applyFill="1" applyBorder="1" applyAlignment="1">
      <alignment horizontal="center" wrapText="1"/>
    </xf>
    <xf numFmtId="165" fontId="10" fillId="0" borderId="102" xfId="0" applyNumberFormat="1" applyFont="1" applyFill="1" applyBorder="1" applyAlignment="1">
      <alignment horizontal="center" wrapText="1"/>
    </xf>
    <xf numFmtId="10" fontId="10" fillId="0" borderId="0" xfId="0" applyNumberFormat="1" applyFont="1" applyFill="1"/>
    <xf numFmtId="0" fontId="5" fillId="0" borderId="0" xfId="0" applyFont="1" applyFill="1" applyAlignment="1">
      <alignment horizontal="center"/>
    </xf>
    <xf numFmtId="0" fontId="10" fillId="0" borderId="0" xfId="2" applyFont="1" applyFill="1" applyBorder="1" applyAlignment="1" applyProtection="1">
      <alignment horizontal="left" vertical="center"/>
    </xf>
    <xf numFmtId="1" fontId="5" fillId="0" borderId="56" xfId="0" applyNumberFormat="1" applyFont="1" applyFill="1" applyBorder="1" applyAlignment="1" applyProtection="1">
      <alignment horizontal="center" vertical="center"/>
    </xf>
    <xf numFmtId="0" fontId="5" fillId="2" borderId="0" xfId="0" applyFont="1" applyFill="1" applyAlignment="1">
      <alignment horizontal="center" vertical="center"/>
    </xf>
    <xf numFmtId="0" fontId="10" fillId="0" borderId="0" xfId="0" applyFont="1" applyFill="1" applyAlignment="1">
      <alignment horizontal="left"/>
    </xf>
    <xf numFmtId="0" fontId="14" fillId="3" borderId="20" xfId="0" applyFont="1" applyFill="1" applyBorder="1" applyAlignment="1">
      <alignment horizontal="centerContinuous" vertical="center" wrapText="1"/>
    </xf>
    <xf numFmtId="0" fontId="14" fillId="3" borderId="21" xfId="0" applyFont="1" applyFill="1" applyBorder="1" applyAlignment="1">
      <alignment horizontal="centerContinuous" vertical="center" wrapText="1"/>
    </xf>
    <xf numFmtId="0" fontId="14" fillId="0" borderId="0" xfId="0" applyFont="1" applyFill="1" applyBorder="1" applyAlignment="1">
      <alignment horizontal="centerContinuous" vertical="center" wrapText="1"/>
    </xf>
    <xf numFmtId="0" fontId="14" fillId="0" borderId="0" xfId="0" applyFont="1" applyFill="1" applyBorder="1" applyAlignment="1">
      <alignment vertical="center"/>
    </xf>
    <xf numFmtId="0" fontId="5" fillId="2" borderId="67" xfId="0" applyFont="1" applyFill="1" applyBorder="1" applyAlignment="1">
      <alignment horizontal="center" wrapText="1"/>
    </xf>
    <xf numFmtId="0" fontId="5" fillId="2" borderId="68" xfId="0" applyFont="1" applyFill="1" applyBorder="1" applyAlignment="1">
      <alignment horizontal="center" wrapText="1"/>
    </xf>
    <xf numFmtId="0" fontId="5" fillId="2" borderId="72" xfId="0" applyFont="1" applyFill="1" applyBorder="1" applyAlignment="1">
      <alignment horizontal="center" wrapText="1"/>
    </xf>
    <xf numFmtId="1" fontId="5" fillId="0" borderId="7" xfId="0" applyNumberFormat="1" applyFont="1" applyFill="1" applyBorder="1" applyAlignment="1">
      <alignment horizontal="center" vertical="top" wrapText="1"/>
    </xf>
    <xf numFmtId="2" fontId="10" fillId="0" borderId="0" xfId="0" applyNumberFormat="1" applyFont="1" applyFill="1" applyBorder="1" applyAlignment="1">
      <alignment horizontal="center" wrapText="1"/>
    </xf>
    <xf numFmtId="2" fontId="10" fillId="0" borderId="12" xfId="0" applyNumberFormat="1" applyFont="1" applyFill="1" applyBorder="1" applyAlignment="1">
      <alignment horizontal="center" wrapText="1"/>
    </xf>
    <xf numFmtId="2" fontId="10" fillId="0" borderId="0" xfId="0" applyNumberFormat="1" applyFont="1" applyFill="1"/>
    <xf numFmtId="1" fontId="5" fillId="0" borderId="0" xfId="0" applyNumberFormat="1" applyFont="1" applyFill="1" applyBorder="1" applyAlignment="1">
      <alignment horizontal="center" vertical="top" wrapText="1"/>
    </xf>
    <xf numFmtId="1" fontId="5" fillId="0" borderId="17" xfId="0" applyNumberFormat="1" applyFont="1" applyFill="1" applyBorder="1" applyAlignment="1">
      <alignment horizontal="center" vertical="top" wrapText="1"/>
    </xf>
    <xf numFmtId="2" fontId="10" fillId="0" borderId="17" xfId="0" applyNumberFormat="1" applyFont="1" applyFill="1" applyBorder="1" applyAlignment="1">
      <alignment horizontal="center" wrapText="1"/>
    </xf>
    <xf numFmtId="2" fontId="10" fillId="0" borderId="18" xfId="0" applyNumberFormat="1" applyFont="1" applyFill="1" applyBorder="1" applyAlignment="1">
      <alignment horizontal="center" wrapText="1"/>
    </xf>
    <xf numFmtId="0" fontId="26" fillId="8" borderId="0" xfId="0" applyFont="1" applyFill="1"/>
    <xf numFmtId="0" fontId="0" fillId="8" borderId="0" xfId="0" applyFill="1"/>
    <xf numFmtId="0" fontId="0" fillId="8" borderId="0" xfId="0" applyFont="1" applyFill="1"/>
    <xf numFmtId="0" fontId="26" fillId="8" borderId="37" xfId="0" applyFont="1" applyFill="1" applyBorder="1"/>
    <xf numFmtId="0" fontId="0" fillId="8" borderId="22" xfId="0" applyFont="1" applyFill="1" applyBorder="1"/>
    <xf numFmtId="0" fontId="0" fillId="8" borderId="0" xfId="0" applyFont="1" applyFill="1" applyBorder="1"/>
    <xf numFmtId="0" fontId="27" fillId="8" borderId="22" xfId="3" applyFont="1" applyFill="1" applyBorder="1"/>
    <xf numFmtId="0" fontId="27" fillId="8" borderId="0" xfId="3" applyFont="1" applyFill="1" applyBorder="1"/>
    <xf numFmtId="2" fontId="0" fillId="8" borderId="0" xfId="0" applyNumberFormat="1" applyFill="1"/>
    <xf numFmtId="0" fontId="27" fillId="8" borderId="0" xfId="3" applyFont="1" applyFill="1"/>
    <xf numFmtId="0" fontId="10" fillId="8" borderId="0" xfId="3" applyFill="1" applyAlignment="1"/>
    <xf numFmtId="164" fontId="0" fillId="8" borderId="0" xfId="0" applyNumberFormat="1" applyFill="1"/>
    <xf numFmtId="3" fontId="0" fillId="8" borderId="0" xfId="0" applyNumberFormat="1" applyFill="1" applyBorder="1"/>
    <xf numFmtId="0" fontId="26" fillId="8" borderId="0" xfId="0" applyFont="1" applyFill="1" applyBorder="1"/>
    <xf numFmtId="0" fontId="0" fillId="8" borderId="0" xfId="0" applyFill="1" applyBorder="1"/>
    <xf numFmtId="0" fontId="25" fillId="8" borderId="0" xfId="0" applyFont="1" applyFill="1" applyBorder="1"/>
    <xf numFmtId="0" fontId="25" fillId="8" borderId="0" xfId="0" applyFont="1" applyFill="1"/>
    <xf numFmtId="0" fontId="24" fillId="8" borderId="0" xfId="0" applyFont="1" applyFill="1"/>
    <xf numFmtId="0" fontId="24" fillId="8" borderId="22" xfId="0" applyFont="1" applyFill="1" applyBorder="1"/>
    <xf numFmtId="0" fontId="25" fillId="8" borderId="22" xfId="0" applyFont="1" applyFill="1" applyBorder="1"/>
    <xf numFmtId="0" fontId="24" fillId="8" borderId="22" xfId="0" applyFont="1" applyFill="1" applyBorder="1" applyAlignment="1">
      <alignment horizontal="right"/>
    </xf>
    <xf numFmtId="1" fontId="28" fillId="8" borderId="22" xfId="0" applyNumberFormat="1" applyFont="1" applyFill="1" applyBorder="1" applyAlignment="1">
      <alignment horizontal="right" vertical="center"/>
    </xf>
    <xf numFmtId="0" fontId="29" fillId="8" borderId="22" xfId="0" applyFont="1" applyFill="1" applyBorder="1" applyAlignment="1">
      <alignment horizontal="right" vertical="center"/>
    </xf>
    <xf numFmtId="0" fontId="24" fillId="8" borderId="0" xfId="0" applyFont="1" applyFill="1" applyAlignment="1">
      <alignment horizontal="right"/>
    </xf>
    <xf numFmtId="0" fontId="30" fillId="8" borderId="0" xfId="0" applyFont="1" applyFill="1"/>
    <xf numFmtId="0" fontId="26" fillId="8" borderId="0" xfId="0" applyFont="1" applyFill="1" applyAlignment="1">
      <alignment horizontal="right"/>
    </xf>
    <xf numFmtId="0" fontId="30" fillId="8" borderId="22" xfId="0" applyFont="1" applyFill="1" applyBorder="1"/>
    <xf numFmtId="0" fontId="10" fillId="8" borderId="0" xfId="3" applyFont="1" applyFill="1" applyAlignment="1"/>
    <xf numFmtId="3" fontId="25" fillId="8" borderId="0" xfId="0" applyNumberFormat="1" applyFont="1" applyFill="1" applyBorder="1"/>
    <xf numFmtId="0" fontId="14" fillId="3" borderId="0" xfId="0" applyFont="1" applyFill="1" applyAlignment="1">
      <alignment vertical="center"/>
    </xf>
    <xf numFmtId="0" fontId="13" fillId="3" borderId="11" xfId="0" applyFont="1" applyFill="1" applyBorder="1" applyAlignment="1">
      <alignment horizontal="left" vertical="center"/>
    </xf>
    <xf numFmtId="0" fontId="14" fillId="3" borderId="17" xfId="0" applyFont="1" applyFill="1" applyBorder="1" applyAlignment="1">
      <alignment horizontal="left" vertical="center"/>
    </xf>
    <xf numFmtId="0" fontId="14" fillId="3" borderId="0" xfId="0" applyFont="1" applyFill="1" applyBorder="1" applyAlignment="1">
      <alignment horizontal="left" vertical="center"/>
    </xf>
    <xf numFmtId="0" fontId="14" fillId="3" borderId="12" xfId="0" applyFont="1" applyFill="1" applyBorder="1" applyAlignment="1">
      <alignment horizontal="left" vertical="center"/>
    </xf>
    <xf numFmtId="0" fontId="10" fillId="2" borderId="16" xfId="0" applyFont="1" applyFill="1" applyBorder="1" applyAlignment="1">
      <alignment vertical="center"/>
    </xf>
    <xf numFmtId="0" fontId="18" fillId="2" borderId="106" xfId="0" applyFont="1" applyFill="1" applyBorder="1" applyAlignment="1">
      <alignment horizontal="center" vertical="center" wrapText="1"/>
    </xf>
    <xf numFmtId="0" fontId="18" fillId="2" borderId="107" xfId="0" applyFont="1" applyFill="1" applyBorder="1" applyAlignment="1">
      <alignment horizontal="center" vertical="center" wrapText="1"/>
    </xf>
    <xf numFmtId="0" fontId="18" fillId="0" borderId="101" xfId="0" applyFont="1" applyFill="1" applyBorder="1" applyAlignment="1">
      <alignment vertical="center"/>
    </xf>
    <xf numFmtId="0" fontId="19" fillId="0" borderId="0" xfId="0" applyFont="1" applyFill="1" applyBorder="1" applyAlignment="1">
      <alignment vertical="center"/>
    </xf>
    <xf numFmtId="165" fontId="10" fillId="0" borderId="32" xfId="0" applyNumberFormat="1" applyFont="1" applyFill="1" applyBorder="1" applyAlignment="1">
      <alignment horizontal="center" vertical="center" wrapText="1"/>
    </xf>
    <xf numFmtId="165" fontId="10" fillId="0" borderId="33" xfId="0" applyNumberFormat="1" applyFont="1" applyFill="1" applyBorder="1" applyAlignment="1">
      <alignment horizontal="center" vertical="center" wrapText="1"/>
    </xf>
    <xf numFmtId="0" fontId="19" fillId="0" borderId="11" xfId="0" applyFont="1" applyFill="1" applyBorder="1" applyAlignment="1">
      <alignment vertical="center"/>
    </xf>
    <xf numFmtId="165" fontId="10" fillId="0" borderId="34" xfId="0" applyNumberFormat="1" applyFont="1" applyFill="1" applyBorder="1" applyAlignment="1">
      <alignment horizontal="center" vertical="center" wrapText="1"/>
    </xf>
    <xf numFmtId="165" fontId="10" fillId="0" borderId="35" xfId="0" applyNumberFormat="1" applyFont="1" applyFill="1" applyBorder="1" applyAlignment="1">
      <alignment horizontal="center" vertical="center" wrapText="1"/>
    </xf>
    <xf numFmtId="0" fontId="19" fillId="0" borderId="36" xfId="0" applyFont="1" applyFill="1" applyBorder="1" applyAlignment="1">
      <alignment vertical="center"/>
    </xf>
    <xf numFmtId="165" fontId="10" fillId="0" borderId="40" xfId="0" applyNumberFormat="1" applyFont="1" applyFill="1" applyBorder="1" applyAlignment="1">
      <alignment horizontal="center" vertical="center" wrapText="1"/>
    </xf>
    <xf numFmtId="165" fontId="10" fillId="0" borderId="41" xfId="0" applyNumberFormat="1" applyFont="1" applyFill="1" applyBorder="1" applyAlignment="1">
      <alignment horizontal="center" vertical="center" wrapText="1"/>
    </xf>
    <xf numFmtId="0" fontId="18" fillId="0" borderId="11" xfId="0" applyFont="1" applyFill="1" applyBorder="1" applyAlignment="1">
      <alignment vertical="center"/>
    </xf>
    <xf numFmtId="165" fontId="10" fillId="0" borderId="108" xfId="0" applyNumberFormat="1" applyFont="1" applyFill="1" applyBorder="1" applyAlignment="1">
      <alignment horizontal="center" vertical="center" wrapText="1"/>
    </xf>
    <xf numFmtId="165" fontId="10" fillId="0" borderId="109" xfId="0" applyNumberFormat="1" applyFont="1" applyFill="1" applyBorder="1" applyAlignment="1">
      <alignment horizontal="center" vertical="center" wrapText="1"/>
    </xf>
    <xf numFmtId="165" fontId="10" fillId="0" borderId="12" xfId="0" applyNumberFormat="1" applyFont="1" applyFill="1" applyBorder="1" applyAlignment="1">
      <alignment horizontal="center" vertical="center" wrapText="1"/>
    </xf>
    <xf numFmtId="0" fontId="10" fillId="0" borderId="37" xfId="0" applyFont="1" applyFill="1" applyBorder="1" applyAlignment="1">
      <alignment vertical="center"/>
    </xf>
    <xf numFmtId="165" fontId="10" fillId="0" borderId="38" xfId="0" applyNumberFormat="1" applyFont="1" applyFill="1" applyBorder="1" applyAlignment="1">
      <alignment horizontal="center" vertical="center" wrapText="1"/>
    </xf>
    <xf numFmtId="0" fontId="18" fillId="0" borderId="16" xfId="0" applyFont="1" applyFill="1" applyBorder="1" applyAlignment="1">
      <alignment vertical="center"/>
    </xf>
    <xf numFmtId="0" fontId="19" fillId="0" borderId="16" xfId="0" applyFont="1" applyFill="1" applyBorder="1" applyAlignment="1">
      <alignment vertical="center"/>
    </xf>
    <xf numFmtId="165" fontId="10" fillId="0" borderId="30" xfId="0" applyNumberFormat="1" applyFont="1" applyFill="1" applyBorder="1" applyAlignment="1">
      <alignment horizontal="center" vertical="center" wrapText="1"/>
    </xf>
    <xf numFmtId="165" fontId="10" fillId="0" borderId="29" xfId="0" applyNumberFormat="1" applyFont="1" applyFill="1" applyBorder="1" applyAlignment="1">
      <alignment horizontal="center" vertical="center" wrapText="1"/>
    </xf>
    <xf numFmtId="0" fontId="18" fillId="0" borderId="0" xfId="0" applyFont="1" applyFill="1" applyBorder="1" applyAlignment="1">
      <alignment horizontal="left" vertical="center" wrapText="1"/>
    </xf>
    <xf numFmtId="165" fontId="19" fillId="0" borderId="0" xfId="0" applyNumberFormat="1" applyFont="1" applyFill="1" applyBorder="1" applyAlignment="1">
      <alignment horizontal="center" vertical="center" wrapText="1"/>
    </xf>
    <xf numFmtId="0" fontId="30" fillId="8" borderId="0" xfId="0" applyFont="1" applyFill="1" applyBorder="1"/>
    <xf numFmtId="0" fontId="4" fillId="0" borderId="0" xfId="0" applyFont="1" applyFill="1" applyAlignment="1">
      <alignment horizontal="center" vertical="center"/>
    </xf>
    <xf numFmtId="0" fontId="4" fillId="0" borderId="0" xfId="0" applyFont="1" applyFill="1" applyAlignment="1">
      <alignment horizontal="center"/>
    </xf>
    <xf numFmtId="0" fontId="4" fillId="0" borderId="0" xfId="0" applyFont="1" applyFill="1" applyBorder="1"/>
    <xf numFmtId="0" fontId="4" fillId="0" borderId="0" xfId="2" applyFont="1" applyFill="1" applyBorder="1" applyAlignment="1" applyProtection="1">
      <alignment horizontal="center"/>
    </xf>
    <xf numFmtId="0" fontId="10" fillId="0" borderId="5" xfId="0" applyFont="1" applyFill="1" applyBorder="1" applyAlignment="1">
      <alignment horizontal="center"/>
    </xf>
    <xf numFmtId="0" fontId="5" fillId="0" borderId="5" xfId="2" applyFont="1" applyFill="1" applyBorder="1" applyAlignment="1" applyProtection="1">
      <alignment horizontal="center"/>
    </xf>
    <xf numFmtId="0" fontId="12" fillId="0" borderId="0" xfId="0" applyFont="1" applyFill="1" applyAlignment="1">
      <alignment horizontal="center" vertical="center"/>
    </xf>
    <xf numFmtId="0" fontId="10" fillId="0" borderId="0" xfId="0" applyFont="1" applyFill="1" applyAlignment="1">
      <alignment horizontal="center"/>
    </xf>
    <xf numFmtId="0" fontId="5" fillId="0" borderId="0" xfId="2" applyFont="1" applyFill="1" applyBorder="1" applyAlignment="1" applyProtection="1">
      <alignment horizontal="center"/>
    </xf>
    <xf numFmtId="0" fontId="5" fillId="4" borderId="1" xfId="2" applyFont="1" applyFill="1" applyBorder="1" applyAlignment="1" applyProtection="1">
      <alignment horizontal="center"/>
      <protection locked="0"/>
    </xf>
    <xf numFmtId="0" fontId="10" fillId="0" borderId="16" xfId="0" applyFont="1" applyFill="1" applyBorder="1" applyAlignment="1">
      <alignment horizontal="left" vertical="center"/>
    </xf>
    <xf numFmtId="0" fontId="10" fillId="0" borderId="0" xfId="0" applyFont="1" applyFill="1" applyProtection="1">
      <protection locked="0"/>
    </xf>
    <xf numFmtId="0" fontId="22" fillId="0" borderId="0" xfId="0" applyFont="1" applyFill="1"/>
    <xf numFmtId="0" fontId="22" fillId="0" borderId="0" xfId="0" applyFont="1" applyFill="1" applyAlignment="1">
      <alignment horizontal="center"/>
    </xf>
    <xf numFmtId="0" fontId="13" fillId="3" borderId="19" xfId="0" applyFont="1" applyFill="1" applyBorder="1"/>
    <xf numFmtId="0" fontId="13" fillId="3" borderId="20" xfId="0" applyFont="1" applyFill="1" applyBorder="1" applyAlignment="1">
      <alignment horizontal="left" vertical="center"/>
    </xf>
    <xf numFmtId="0" fontId="0" fillId="3" borderId="21" xfId="0" applyFill="1" applyBorder="1" applyAlignment="1"/>
    <xf numFmtId="0" fontId="5" fillId="2" borderId="6" xfId="0" applyFont="1" applyFill="1" applyBorder="1"/>
    <xf numFmtId="0" fontId="18" fillId="2" borderId="7" xfId="0" applyFont="1" applyFill="1" applyBorder="1" applyAlignment="1">
      <alignment vertical="center"/>
    </xf>
    <xf numFmtId="0" fontId="5" fillId="2" borderId="7" xfId="0" applyFont="1" applyFill="1" applyBorder="1"/>
    <xf numFmtId="0" fontId="5" fillId="2" borderId="17" xfId="0" applyFont="1" applyFill="1" applyBorder="1" applyAlignment="1">
      <alignment horizontal="center"/>
    </xf>
    <xf numFmtId="0" fontId="10" fillId="2" borderId="17" xfId="0" applyFont="1" applyFill="1" applyBorder="1"/>
    <xf numFmtId="0" fontId="18" fillId="2" borderId="34" xfId="0" applyFont="1" applyFill="1" applyBorder="1" applyAlignment="1">
      <alignment horizontal="center" vertical="center" wrapText="1"/>
    </xf>
    <xf numFmtId="0" fontId="18" fillId="2" borderId="95" xfId="0" applyFont="1" applyFill="1" applyBorder="1" applyAlignment="1">
      <alignment horizontal="center" vertical="center" wrapText="1"/>
    </xf>
    <xf numFmtId="0" fontId="18" fillId="2" borderId="33" xfId="0" applyFont="1" applyFill="1" applyBorder="1" applyAlignment="1">
      <alignment horizontal="center" vertical="center" wrapText="1"/>
    </xf>
    <xf numFmtId="0" fontId="10" fillId="0" borderId="7" xfId="0" applyFont="1" applyFill="1" applyBorder="1"/>
    <xf numFmtId="167" fontId="19" fillId="0" borderId="6" xfId="0" applyNumberFormat="1" applyFont="1" applyFill="1" applyBorder="1" applyAlignment="1">
      <alignment horizontal="center" vertical="center" wrapText="1"/>
    </xf>
    <xf numFmtId="167" fontId="19" fillId="0" borderId="7" xfId="0" applyNumberFormat="1" applyFont="1" applyFill="1" applyBorder="1" applyAlignment="1">
      <alignment horizontal="center" vertical="center" wrapText="1"/>
    </xf>
    <xf numFmtId="168" fontId="19" fillId="0" borderId="7" xfId="0" applyNumberFormat="1" applyFont="1" applyFill="1" applyBorder="1" applyAlignment="1">
      <alignment horizontal="center" vertical="center" wrapText="1"/>
    </xf>
    <xf numFmtId="167" fontId="10" fillId="0" borderId="6" xfId="0" applyNumberFormat="1" applyFont="1" applyFill="1" applyBorder="1" applyAlignment="1">
      <alignment horizontal="center"/>
    </xf>
    <xf numFmtId="167" fontId="10" fillId="0" borderId="7" xfId="0" applyNumberFormat="1" applyFont="1" applyFill="1" applyBorder="1" applyAlignment="1">
      <alignment horizontal="center"/>
    </xf>
    <xf numFmtId="0" fontId="10" fillId="0" borderId="7" xfId="0" applyFont="1" applyFill="1" applyBorder="1" applyAlignment="1">
      <alignment horizontal="center"/>
    </xf>
    <xf numFmtId="0" fontId="10" fillId="0" borderId="8" xfId="0" applyFont="1" applyFill="1" applyBorder="1" applyAlignment="1">
      <alignment horizontal="center"/>
    </xf>
    <xf numFmtId="168" fontId="10" fillId="0" borderId="6" xfId="0" applyNumberFormat="1" applyFont="1" applyFill="1" applyBorder="1" applyAlignment="1">
      <alignment horizontal="center"/>
    </xf>
    <xf numFmtId="168" fontId="10" fillId="0" borderId="7" xfId="0" applyNumberFormat="1" applyFont="1" applyFill="1" applyBorder="1" applyAlignment="1">
      <alignment horizontal="center"/>
    </xf>
    <xf numFmtId="0" fontId="19" fillId="0" borderId="6" xfId="0" applyNumberFormat="1" applyFont="1" applyFill="1" applyBorder="1" applyAlignment="1">
      <alignment horizontal="center" vertical="center" wrapText="1"/>
    </xf>
    <xf numFmtId="168" fontId="10" fillId="0" borderId="8" xfId="0" applyNumberFormat="1" applyFont="1" applyFill="1" applyBorder="1" applyAlignment="1">
      <alignment horizontal="center"/>
    </xf>
    <xf numFmtId="167" fontId="19" fillId="0" borderId="11" xfId="0" applyNumberFormat="1" applyFont="1" applyFill="1" applyBorder="1" applyAlignment="1">
      <alignment horizontal="center" vertical="center" wrapText="1"/>
    </xf>
    <xf numFmtId="167" fontId="19" fillId="0" borderId="0" xfId="0" applyNumberFormat="1" applyFont="1" applyFill="1" applyBorder="1" applyAlignment="1">
      <alignment horizontal="center" vertical="center" wrapText="1"/>
    </xf>
    <xf numFmtId="168" fontId="19" fillId="0" borderId="0" xfId="0" applyNumberFormat="1" applyFont="1" applyFill="1" applyBorder="1" applyAlignment="1">
      <alignment horizontal="center" vertical="center" wrapText="1"/>
    </xf>
    <xf numFmtId="167" fontId="10" fillId="0" borderId="11" xfId="0" applyNumberFormat="1" applyFont="1" applyFill="1" applyBorder="1" applyAlignment="1">
      <alignment horizontal="center"/>
    </xf>
    <xf numFmtId="167" fontId="10" fillId="0" borderId="0" xfId="0" applyNumberFormat="1" applyFont="1" applyFill="1" applyBorder="1" applyAlignment="1">
      <alignment horizontal="center"/>
    </xf>
    <xf numFmtId="0" fontId="10" fillId="0" borderId="12" xfId="0" applyFont="1" applyFill="1" applyBorder="1" applyAlignment="1">
      <alignment horizontal="center"/>
    </xf>
    <xf numFmtId="168" fontId="10" fillId="0" borderId="11" xfId="0" applyNumberFormat="1" applyFont="1" applyFill="1" applyBorder="1" applyAlignment="1">
      <alignment horizontal="center"/>
    </xf>
    <xf numFmtId="168" fontId="10" fillId="0" borderId="0" xfId="0" applyNumberFormat="1" applyFont="1" applyFill="1" applyBorder="1" applyAlignment="1">
      <alignment horizontal="center"/>
    </xf>
    <xf numFmtId="0" fontId="19" fillId="0" borderId="11" xfId="0" applyNumberFormat="1" applyFont="1" applyFill="1" applyBorder="1" applyAlignment="1">
      <alignment horizontal="center" vertical="center" wrapText="1"/>
    </xf>
    <xf numFmtId="168" fontId="10" fillId="0" borderId="12" xfId="0" applyNumberFormat="1" applyFont="1" applyFill="1" applyBorder="1" applyAlignment="1">
      <alignment horizontal="center"/>
    </xf>
    <xf numFmtId="0" fontId="10" fillId="0" borderId="16" xfId="0" applyNumberFormat="1" applyFont="1" applyFill="1" applyBorder="1"/>
    <xf numFmtId="0" fontId="5" fillId="2" borderId="0" xfId="0" applyFont="1" applyFill="1" applyBorder="1" applyAlignment="1">
      <alignment horizontal="center"/>
    </xf>
    <xf numFmtId="0" fontId="10" fillId="2" borderId="0" xfId="0" applyFont="1" applyFill="1" applyBorder="1"/>
    <xf numFmtId="0" fontId="18" fillId="2" borderId="11" xfId="0" applyFont="1" applyFill="1" applyBorder="1" applyAlignment="1">
      <alignment horizontal="center" vertical="center" wrapText="1"/>
    </xf>
    <xf numFmtId="0" fontId="10" fillId="0" borderId="0" xfId="0" applyFont="1" applyFill="1" applyAlignment="1">
      <alignment vertical="center" wrapText="1"/>
    </xf>
    <xf numFmtId="10" fontId="10" fillId="0" borderId="0" xfId="0" applyNumberFormat="1" applyFont="1" applyFill="1" applyBorder="1" applyAlignment="1">
      <alignment vertical="center"/>
    </xf>
    <xf numFmtId="0" fontId="5" fillId="0" borderId="0" xfId="0" applyFont="1" applyFill="1" applyBorder="1" applyAlignment="1" applyProtection="1">
      <alignment horizontal="left" vertical="center"/>
      <protection locked="0"/>
    </xf>
    <xf numFmtId="0" fontId="5" fillId="0" borderId="0" xfId="0" applyFont="1" applyFill="1" applyBorder="1" applyAlignment="1" applyProtection="1">
      <alignment vertical="center"/>
      <protection locked="0"/>
    </xf>
    <xf numFmtId="0" fontId="14" fillId="3" borderId="110" xfId="0" applyFont="1" applyFill="1" applyBorder="1" applyAlignment="1">
      <alignment vertical="center"/>
    </xf>
    <xf numFmtId="0" fontId="14" fillId="3" borderId="19" xfId="0" applyFont="1" applyFill="1" applyBorder="1" applyAlignment="1">
      <alignment vertical="center"/>
    </xf>
    <xf numFmtId="0" fontId="10" fillId="2" borderId="7" xfId="0" applyFont="1" applyFill="1" applyBorder="1" applyAlignment="1">
      <alignment vertical="center"/>
    </xf>
    <xf numFmtId="0" fontId="5" fillId="2" borderId="110" xfId="0" applyFont="1" applyFill="1" applyBorder="1" applyAlignment="1">
      <alignment horizontal="centerContinuous" vertical="center"/>
    </xf>
    <xf numFmtId="0" fontId="10" fillId="2" borderId="18" xfId="0" applyFont="1" applyFill="1" applyBorder="1" applyAlignment="1">
      <alignment horizontal="centerContinuous" vertical="center"/>
    </xf>
    <xf numFmtId="0" fontId="5" fillId="2" borderId="17"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111" xfId="0" applyFont="1" applyFill="1" applyBorder="1" applyAlignment="1">
      <alignment horizontal="center" vertical="center"/>
    </xf>
    <xf numFmtId="0" fontId="5" fillId="2" borderId="27" xfId="0" applyFont="1" applyFill="1" applyBorder="1" applyAlignment="1">
      <alignment horizontal="center" vertical="center"/>
    </xf>
    <xf numFmtId="0" fontId="10" fillId="0" borderId="44" xfId="0" applyFont="1" applyFill="1" applyBorder="1" applyAlignment="1">
      <alignment vertical="center"/>
    </xf>
    <xf numFmtId="0" fontId="5" fillId="0" borderId="45" xfId="0" applyFont="1" applyFill="1" applyBorder="1" applyAlignment="1">
      <alignment horizontal="center" vertical="center"/>
    </xf>
    <xf numFmtId="0" fontId="10" fillId="0" borderId="46" xfId="0" applyFont="1" applyFill="1" applyBorder="1" applyAlignment="1">
      <alignment vertical="center"/>
    </xf>
    <xf numFmtId="10" fontId="5" fillId="0" borderId="112" xfId="0" applyNumberFormat="1" applyFont="1" applyFill="1" applyBorder="1" applyAlignment="1">
      <alignment horizontal="center" vertical="center"/>
    </xf>
    <xf numFmtId="10" fontId="5" fillId="0" borderId="113" xfId="0" applyNumberFormat="1" applyFont="1" applyFill="1" applyBorder="1" applyAlignment="1">
      <alignment horizontal="center" vertical="center"/>
    </xf>
    <xf numFmtId="10" fontId="5" fillId="0" borderId="114" xfId="0" applyNumberFormat="1" applyFont="1" applyFill="1" applyBorder="1" applyAlignment="1">
      <alignment horizontal="center" vertical="center"/>
    </xf>
    <xf numFmtId="10" fontId="5" fillId="0" borderId="115" xfId="0" applyNumberFormat="1" applyFont="1" applyFill="1" applyBorder="1" applyAlignment="1">
      <alignment horizontal="center" vertical="center"/>
    </xf>
    <xf numFmtId="10" fontId="5" fillId="0" borderId="116" xfId="0" applyNumberFormat="1" applyFont="1" applyFill="1" applyBorder="1" applyAlignment="1">
      <alignment horizontal="center" vertical="center"/>
    </xf>
    <xf numFmtId="10" fontId="10" fillId="0" borderId="95" xfId="0" applyNumberFormat="1" applyFont="1" applyFill="1" applyBorder="1" applyAlignment="1">
      <alignment horizontal="center" vertical="center"/>
    </xf>
    <xf numFmtId="10" fontId="10" fillId="0" borderId="93" xfId="0" applyNumberFormat="1" applyFont="1" applyFill="1" applyBorder="1" applyAlignment="1">
      <alignment horizontal="center" vertical="center"/>
    </xf>
    <xf numFmtId="10" fontId="10" fillId="0" borderId="34" xfId="0" applyNumberFormat="1" applyFont="1" applyFill="1" applyBorder="1" applyAlignment="1">
      <alignment horizontal="center" vertical="center"/>
    </xf>
    <xf numFmtId="10" fontId="10" fillId="0" borderId="35" xfId="0" applyNumberFormat="1" applyFont="1" applyFill="1" applyBorder="1" applyAlignment="1">
      <alignment horizontal="center" vertical="center"/>
    </xf>
    <xf numFmtId="0" fontId="5" fillId="0" borderId="0" xfId="0" applyFont="1" applyFill="1" applyAlignment="1">
      <alignment horizontal="left" vertical="center" wrapText="1"/>
    </xf>
    <xf numFmtId="169" fontId="10" fillId="0" borderId="0" xfId="0" applyNumberFormat="1" applyFont="1" applyFill="1" applyBorder="1" applyAlignment="1">
      <alignment vertical="center"/>
    </xf>
    <xf numFmtId="169" fontId="5" fillId="0" borderId="0" xfId="0" applyNumberFormat="1" applyFont="1" applyFill="1" applyBorder="1" applyAlignment="1">
      <alignment vertical="center"/>
    </xf>
    <xf numFmtId="10" fontId="12" fillId="0" borderId="0" xfId="0" applyNumberFormat="1" applyFont="1" applyFill="1" applyBorder="1" applyAlignment="1">
      <alignment vertical="center"/>
    </xf>
    <xf numFmtId="10" fontId="10" fillId="0" borderId="0" xfId="0" applyNumberFormat="1" applyFont="1" applyFill="1" applyBorder="1" applyAlignment="1">
      <alignment vertical="center" wrapText="1"/>
    </xf>
    <xf numFmtId="10" fontId="10" fillId="0" borderId="31" xfId="0" applyNumberFormat="1" applyFont="1" applyFill="1" applyBorder="1" applyAlignment="1">
      <alignment horizontal="center" vertical="center"/>
    </xf>
    <xf numFmtId="10" fontId="10" fillId="0" borderId="118" xfId="0" applyNumberFormat="1" applyFont="1" applyFill="1" applyBorder="1" applyAlignment="1">
      <alignment horizontal="center" vertical="center"/>
    </xf>
    <xf numFmtId="10" fontId="10" fillId="0" borderId="30" xfId="0" applyNumberFormat="1" applyFont="1" applyFill="1" applyBorder="1" applyAlignment="1">
      <alignment horizontal="center" vertical="center"/>
    </xf>
    <xf numFmtId="10" fontId="10" fillId="0" borderId="29" xfId="0" applyNumberFormat="1" applyFont="1" applyFill="1" applyBorder="1" applyAlignment="1">
      <alignment horizontal="center" vertical="center"/>
    </xf>
    <xf numFmtId="0" fontId="24" fillId="8" borderId="0" xfId="0" applyFont="1" applyFill="1" applyBorder="1"/>
    <xf numFmtId="10" fontId="10" fillId="0" borderId="0" xfId="1" applyNumberFormat="1" applyFont="1" applyFill="1"/>
    <xf numFmtId="0" fontId="31" fillId="8" borderId="0" xfId="0" applyFont="1" applyFill="1" applyBorder="1"/>
    <xf numFmtId="0" fontId="25" fillId="8" borderId="37" xfId="0" applyFont="1" applyFill="1" applyBorder="1"/>
    <xf numFmtId="0" fontId="5" fillId="8" borderId="0" xfId="0" applyFont="1" applyFill="1"/>
    <xf numFmtId="0" fontId="5" fillId="10" borderId="0" xfId="0" applyFont="1" applyFill="1" applyBorder="1" applyAlignment="1" applyProtection="1">
      <alignment vertical="center"/>
      <protection hidden="1"/>
    </xf>
    <xf numFmtId="0" fontId="10" fillId="10" borderId="0" xfId="0" applyFont="1" applyFill="1" applyBorder="1" applyAlignment="1" applyProtection="1">
      <alignment vertical="center"/>
      <protection hidden="1"/>
    </xf>
    <xf numFmtId="0" fontId="10" fillId="10" borderId="0" xfId="0" applyFont="1" applyFill="1" applyBorder="1" applyAlignment="1" applyProtection="1">
      <alignment horizontal="center" vertical="center"/>
      <protection hidden="1"/>
    </xf>
    <xf numFmtId="0" fontId="4" fillId="10" borderId="0" xfId="0" applyFont="1" applyFill="1" applyBorder="1" applyAlignment="1" applyProtection="1">
      <alignment vertical="center"/>
      <protection hidden="1"/>
    </xf>
    <xf numFmtId="0" fontId="4" fillId="10" borderId="0" xfId="2" applyFont="1" applyFill="1" applyBorder="1" applyAlignment="1" applyProtection="1">
      <alignment horizontal="left" vertical="center"/>
      <protection hidden="1"/>
    </xf>
    <xf numFmtId="0" fontId="4" fillId="10" borderId="0" xfId="2"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0" fontId="4" fillId="10" borderId="0" xfId="0" applyFont="1" applyFill="1" applyAlignment="1" applyProtection="1">
      <alignment vertical="center"/>
      <protection hidden="1"/>
    </xf>
    <xf numFmtId="0" fontId="4" fillId="10" borderId="5" xfId="0" applyFont="1" applyFill="1" applyBorder="1" applyAlignment="1" applyProtection="1">
      <alignment horizontal="left" vertical="center"/>
      <protection hidden="1"/>
    </xf>
    <xf numFmtId="0" fontId="10" fillId="10" borderId="5" xfId="0" applyFont="1" applyFill="1" applyBorder="1" applyAlignment="1" applyProtection="1">
      <alignment vertical="center"/>
      <protection hidden="1"/>
    </xf>
    <xf numFmtId="0" fontId="34" fillId="10" borderId="5" xfId="0" applyFont="1" applyFill="1" applyBorder="1" applyAlignment="1" applyProtection="1">
      <alignment horizontal="center" vertical="center"/>
      <protection hidden="1"/>
    </xf>
    <xf numFmtId="0" fontId="35" fillId="10" borderId="5" xfId="0" applyFont="1" applyFill="1" applyBorder="1" applyAlignment="1" applyProtection="1">
      <alignment vertical="center"/>
      <protection hidden="1"/>
    </xf>
    <xf numFmtId="0" fontId="34" fillId="10" borderId="5" xfId="2" applyFont="1" applyFill="1" applyBorder="1" applyAlignment="1" applyProtection="1">
      <alignment horizontal="left" vertical="center"/>
      <protection hidden="1"/>
    </xf>
    <xf numFmtId="0" fontId="10" fillId="10" borderId="5" xfId="0" applyFont="1" applyFill="1" applyBorder="1" applyAlignment="1" applyProtection="1">
      <alignment horizontal="center" vertical="center"/>
      <protection hidden="1"/>
    </xf>
    <xf numFmtId="0" fontId="5" fillId="10" borderId="0" xfId="0" applyFont="1" applyFill="1" applyBorder="1" applyAlignment="1" applyProtection="1">
      <alignment horizontal="left" vertical="center"/>
      <protection hidden="1"/>
    </xf>
    <xf numFmtId="0" fontId="10" fillId="10" borderId="0" xfId="0" applyFont="1" applyFill="1" applyAlignment="1" applyProtection="1">
      <alignment vertical="center"/>
      <protection hidden="1"/>
    </xf>
    <xf numFmtId="0" fontId="5" fillId="10" borderId="0" xfId="0" applyFont="1" applyFill="1" applyBorder="1" applyAlignment="1" applyProtection="1">
      <alignment horizontal="center" vertical="center"/>
      <protection hidden="1"/>
    </xf>
    <xf numFmtId="0" fontId="10" fillId="10" borderId="75" xfId="0" applyFont="1" applyFill="1" applyBorder="1" applyAlignment="1" applyProtection="1">
      <alignment vertical="center"/>
      <protection hidden="1"/>
    </xf>
    <xf numFmtId="0" fontId="5" fillId="10" borderId="75" xfId="2" applyFont="1" applyFill="1" applyBorder="1" applyAlignment="1" applyProtection="1">
      <alignment vertical="center"/>
      <protection hidden="1"/>
    </xf>
    <xf numFmtId="0" fontId="10" fillId="10" borderId="17" xfId="0" applyFont="1" applyFill="1" applyBorder="1" applyAlignment="1" applyProtection="1">
      <alignment vertical="center"/>
      <protection hidden="1"/>
    </xf>
    <xf numFmtId="0" fontId="5" fillId="10" borderId="17" xfId="2" applyFont="1" applyFill="1" applyBorder="1" applyAlignment="1" applyProtection="1">
      <alignment horizontal="center" vertical="center"/>
      <protection hidden="1"/>
    </xf>
    <xf numFmtId="0" fontId="10" fillId="10" borderId="75" xfId="0" applyFont="1" applyFill="1" applyBorder="1" applyAlignment="1" applyProtection="1">
      <alignment horizontal="center" vertical="center"/>
      <protection hidden="1"/>
    </xf>
    <xf numFmtId="0" fontId="5" fillId="2" borderId="0" xfId="0" applyFont="1" applyFill="1" applyAlignment="1" applyProtection="1">
      <alignment vertical="center"/>
      <protection hidden="1"/>
    </xf>
    <xf numFmtId="0" fontId="10" fillId="3" borderId="0" xfId="0" applyFont="1" applyFill="1" applyBorder="1" applyAlignment="1" applyProtection="1">
      <alignment vertical="center"/>
      <protection hidden="1"/>
    </xf>
    <xf numFmtId="0" fontId="10" fillId="3" borderId="8"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10" fillId="0" borderId="0" xfId="0" applyFont="1" applyFill="1" applyAlignment="1" applyProtection="1">
      <alignment vertical="center"/>
      <protection hidden="1"/>
    </xf>
    <xf numFmtId="0" fontId="10" fillId="0" borderId="12" xfId="0" applyFont="1" applyFill="1" applyBorder="1" applyAlignment="1" applyProtection="1">
      <alignment vertical="center"/>
      <protection hidden="1"/>
    </xf>
    <xf numFmtId="0" fontId="10" fillId="10" borderId="0" xfId="0" applyFont="1" applyFill="1" applyAlignment="1" applyProtection="1">
      <alignment horizontal="centerContinuous" vertical="center"/>
      <protection hidden="1"/>
    </xf>
    <xf numFmtId="0" fontId="10" fillId="10" borderId="11" xfId="0" applyFont="1" applyFill="1" applyBorder="1" applyAlignment="1" applyProtection="1">
      <alignment vertical="center"/>
      <protection hidden="1"/>
    </xf>
    <xf numFmtId="0" fontId="5" fillId="2" borderId="0" xfId="0" applyFont="1" applyFill="1" applyBorder="1" applyAlignment="1" applyProtection="1">
      <alignment vertical="center"/>
      <protection hidden="1"/>
    </xf>
    <xf numFmtId="0" fontId="10" fillId="2" borderId="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0" fillId="0" borderId="0" xfId="0" applyFont="1" applyFill="1" applyBorder="1" applyAlignment="1" applyProtection="1">
      <alignment horizontal="left" vertical="center"/>
      <protection hidden="1"/>
    </xf>
    <xf numFmtId="0" fontId="10" fillId="0" borderId="0" xfId="0" applyFont="1" applyBorder="1" applyAlignment="1" applyProtection="1">
      <alignment horizontal="left" vertical="center"/>
    </xf>
    <xf numFmtId="0" fontId="10" fillId="10" borderId="12" xfId="0" applyFont="1" applyFill="1" applyBorder="1" applyAlignment="1" applyProtection="1">
      <alignment vertical="center"/>
      <protection hidden="1"/>
    </xf>
    <xf numFmtId="0" fontId="10" fillId="10" borderId="0" xfId="0" applyFont="1" applyFill="1" applyBorder="1" applyAlignment="1" applyProtection="1">
      <alignment horizontal="left" vertical="center"/>
      <protection hidden="1"/>
    </xf>
    <xf numFmtId="0" fontId="10" fillId="2" borderId="0" xfId="0" applyFont="1" applyFill="1" applyAlignment="1" applyProtection="1">
      <alignment vertical="center"/>
      <protection hidden="1"/>
    </xf>
    <xf numFmtId="0" fontId="10" fillId="10" borderId="12" xfId="0" applyFont="1" applyFill="1" applyBorder="1" applyAlignment="1" applyProtection="1">
      <alignment horizontal="centerContinuous" vertical="center"/>
      <protection hidden="1"/>
    </xf>
    <xf numFmtId="0" fontId="10" fillId="10" borderId="17" xfId="0" applyFont="1" applyFill="1" applyBorder="1" applyAlignment="1" applyProtection="1">
      <alignment horizontal="center" vertical="center"/>
      <protection hidden="1"/>
    </xf>
    <xf numFmtId="0" fontId="10" fillId="10" borderId="18" xfId="0" applyFont="1" applyFill="1" applyBorder="1" applyAlignment="1" applyProtection="1">
      <alignment vertical="center"/>
      <protection hidden="1"/>
    </xf>
    <xf numFmtId="0" fontId="5" fillId="10" borderId="0" xfId="0" applyFont="1" applyFill="1" applyBorder="1" applyAlignment="1" applyProtection="1">
      <alignment horizontal="centerContinuous" vertical="center"/>
      <protection hidden="1"/>
    </xf>
    <xf numFmtId="0" fontId="5" fillId="10" borderId="0" xfId="0" applyFont="1" applyFill="1" applyAlignment="1" applyProtection="1">
      <alignment vertical="center"/>
      <protection hidden="1"/>
    </xf>
    <xf numFmtId="0" fontId="13" fillId="3" borderId="20" xfId="0" applyFont="1" applyFill="1" applyBorder="1" applyAlignment="1" applyProtection="1">
      <alignment vertical="center"/>
      <protection hidden="1"/>
    </xf>
    <xf numFmtId="0" fontId="10" fillId="3" borderId="20" xfId="0" applyFont="1" applyFill="1" applyBorder="1" applyAlignment="1" applyProtection="1">
      <alignment vertical="center"/>
      <protection hidden="1"/>
    </xf>
    <xf numFmtId="0" fontId="10" fillId="3" borderId="21" xfId="0" applyFont="1" applyFill="1" applyBorder="1" applyAlignment="1" applyProtection="1">
      <alignment horizontal="center" vertical="center"/>
      <protection hidden="1"/>
    </xf>
    <xf numFmtId="0" fontId="5" fillId="2" borderId="11"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10" fillId="2" borderId="12" xfId="0" applyFont="1" applyFill="1" applyBorder="1" applyAlignment="1" applyProtection="1">
      <alignment vertical="center"/>
      <protection hidden="1"/>
    </xf>
    <xf numFmtId="0" fontId="5" fillId="2" borderId="101" xfId="0" applyFont="1" applyFill="1" applyBorder="1" applyAlignment="1">
      <alignment horizontal="centerContinuous" vertical="center" wrapText="1"/>
    </xf>
    <xf numFmtId="0" fontId="5" fillId="2" borderId="0" xfId="0" applyFont="1" applyFill="1" applyBorder="1" applyAlignment="1" applyProtection="1">
      <alignment horizontal="centerContinuous" vertical="center"/>
      <protection hidden="1"/>
    </xf>
    <xf numFmtId="0" fontId="5" fillId="2" borderId="12" xfId="0" applyFont="1" applyFill="1" applyBorder="1" applyAlignment="1" applyProtection="1">
      <alignment horizontal="centerContinuous" vertical="center"/>
      <protection hidden="1"/>
    </xf>
    <xf numFmtId="0" fontId="5" fillId="2" borderId="6" xfId="0" applyFont="1" applyFill="1" applyBorder="1" applyAlignment="1" applyProtection="1">
      <alignment horizontal="centerContinuous" vertical="center"/>
      <protection hidden="1"/>
    </xf>
    <xf numFmtId="0" fontId="5" fillId="2" borderId="7" xfId="0" applyFont="1" applyFill="1" applyBorder="1" applyAlignment="1" applyProtection="1">
      <alignment horizontal="centerContinuous" vertical="center"/>
      <protection hidden="1"/>
    </xf>
    <xf numFmtId="0" fontId="5" fillId="2" borderId="8" xfId="0" applyFont="1" applyFill="1" applyBorder="1" applyAlignment="1" applyProtection="1">
      <alignment horizontal="centerContinuous" vertical="center"/>
      <protection hidden="1"/>
    </xf>
    <xf numFmtId="0" fontId="5" fillId="2" borderId="11" xfId="0" applyFont="1" applyFill="1" applyBorder="1" applyAlignment="1" applyProtection="1">
      <alignment horizontal="centerContinuous" vertical="center"/>
      <protection hidden="1"/>
    </xf>
    <xf numFmtId="0" fontId="5" fillId="2" borderId="102" xfId="0" applyFont="1" applyFill="1" applyBorder="1" applyAlignment="1" applyProtection="1">
      <alignment horizontal="centerContinuous" vertical="center"/>
      <protection hidden="1"/>
    </xf>
    <xf numFmtId="0" fontId="10" fillId="2" borderId="0" xfId="0" applyFont="1" applyFill="1" applyBorder="1" applyAlignment="1" applyProtection="1">
      <alignment horizontal="centerContinuous" vertical="center"/>
      <protection hidden="1"/>
    </xf>
    <xf numFmtId="0" fontId="10" fillId="2" borderId="12" xfId="0" applyFont="1" applyFill="1" applyBorder="1" applyAlignment="1" applyProtection="1">
      <alignment horizontal="centerContinuous" vertical="center"/>
      <protection hidden="1"/>
    </xf>
    <xf numFmtId="0" fontId="10" fillId="2" borderId="11" xfId="0" applyFont="1" applyFill="1" applyBorder="1" applyAlignment="1" applyProtection="1">
      <alignment vertical="center"/>
      <protection hidden="1"/>
    </xf>
    <xf numFmtId="0" fontId="5" fillId="2" borderId="102" xfId="0" applyFont="1" applyFill="1" applyBorder="1" applyAlignment="1">
      <alignment horizontal="center" vertical="center"/>
    </xf>
    <xf numFmtId="49" fontId="16" fillId="2" borderId="0" xfId="0" applyNumberFormat="1" applyFont="1" applyFill="1" applyBorder="1" applyAlignment="1" applyProtection="1">
      <alignment horizontal="center" vertical="center" wrapText="1"/>
      <protection hidden="1"/>
    </xf>
    <xf numFmtId="0" fontId="18" fillId="2" borderId="0" xfId="0" applyFont="1" applyFill="1" applyBorder="1" applyAlignment="1" applyProtection="1">
      <alignment horizontal="center" vertical="center" wrapText="1"/>
      <protection hidden="1"/>
    </xf>
    <xf numFmtId="0" fontId="5" fillId="2" borderId="0" xfId="0" applyFont="1" applyFill="1" applyBorder="1" applyAlignment="1" applyProtection="1">
      <alignment horizontal="center" vertical="center" wrapText="1"/>
      <protection hidden="1"/>
    </xf>
    <xf numFmtId="0" fontId="5" fillId="2" borderId="12" xfId="0" applyFont="1" applyFill="1" applyBorder="1" applyAlignment="1" applyProtection="1">
      <alignment horizontal="center" vertical="center" wrapText="1"/>
      <protection hidden="1"/>
    </xf>
    <xf numFmtId="0" fontId="5" fillId="0" borderId="0" xfId="0" applyFont="1" applyFill="1" applyBorder="1" applyAlignment="1" applyProtection="1">
      <alignment horizontal="center" vertical="center"/>
      <protection hidden="1"/>
    </xf>
    <xf numFmtId="0" fontId="5" fillId="2" borderId="102" xfId="0" applyFont="1" applyFill="1" applyBorder="1" applyAlignment="1">
      <alignment horizontal="centerContinuous" vertical="center" wrapText="1"/>
    </xf>
    <xf numFmtId="0" fontId="5" fillId="0" borderId="0" xfId="2" applyFont="1" applyFill="1" applyBorder="1" applyAlignment="1" applyProtection="1">
      <alignment horizontal="center" vertical="center"/>
      <protection hidden="1"/>
    </xf>
    <xf numFmtId="0" fontId="5" fillId="2" borderId="102" xfId="0" applyFont="1" applyFill="1" applyBorder="1" applyAlignment="1" applyProtection="1">
      <alignment horizontal="center" vertical="center"/>
      <protection hidden="1"/>
    </xf>
    <xf numFmtId="0" fontId="32" fillId="2" borderId="0" xfId="0" applyFont="1" applyFill="1" applyBorder="1" applyAlignment="1" applyProtection="1">
      <alignment horizontal="center" vertical="center"/>
      <protection hidden="1"/>
    </xf>
    <xf numFmtId="0" fontId="5" fillId="2" borderId="12" xfId="0" applyFont="1" applyFill="1" applyBorder="1" applyAlignment="1" applyProtection="1">
      <alignment horizontal="center" vertical="center"/>
      <protection hidden="1"/>
    </xf>
    <xf numFmtId="0" fontId="33" fillId="2" borderId="0" xfId="0" applyFont="1" applyFill="1" applyBorder="1" applyAlignment="1" applyProtection="1">
      <alignment horizontal="center" vertical="center"/>
      <protection hidden="1"/>
    </xf>
    <xf numFmtId="0" fontId="32" fillId="0" borderId="0" xfId="2" applyFont="1" applyFill="1" applyBorder="1" applyAlignment="1" applyProtection="1">
      <alignment horizontal="center" vertical="center"/>
      <protection hidden="1"/>
    </xf>
    <xf numFmtId="0" fontId="10" fillId="10" borderId="11" xfId="0" applyFont="1" applyFill="1" applyBorder="1" applyAlignment="1" applyProtection="1">
      <alignment horizontal="center" vertical="center"/>
      <protection hidden="1"/>
    </xf>
    <xf numFmtId="3" fontId="10" fillId="10" borderId="0" xfId="0" applyNumberFormat="1" applyFont="1" applyFill="1" applyBorder="1" applyAlignment="1" applyProtection="1">
      <alignment horizontal="center" vertical="center" wrapText="1"/>
      <protection hidden="1"/>
    </xf>
    <xf numFmtId="4" fontId="10" fillId="10" borderId="0" xfId="0" applyNumberFormat="1" applyFont="1" applyFill="1" applyBorder="1" applyAlignment="1" applyProtection="1">
      <alignment horizontal="center" vertical="center" wrapText="1"/>
      <protection hidden="1"/>
    </xf>
    <xf numFmtId="171" fontId="10" fillId="10" borderId="0" xfId="1" applyNumberFormat="1" applyFont="1" applyFill="1" applyBorder="1" applyAlignment="1" applyProtection="1">
      <alignment vertical="center"/>
      <protection hidden="1"/>
    </xf>
    <xf numFmtId="0" fontId="10" fillId="10" borderId="16" xfId="0" applyFont="1" applyFill="1" applyBorder="1" applyAlignment="1" applyProtection="1">
      <alignment horizontal="center" vertical="center"/>
      <protection hidden="1"/>
    </xf>
    <xf numFmtId="165" fontId="10" fillId="10" borderId="103" xfId="0" applyNumberFormat="1" applyFont="1" applyFill="1" applyBorder="1" applyAlignment="1" applyProtection="1">
      <alignment horizontal="center" vertical="center"/>
      <protection hidden="1"/>
    </xf>
    <xf numFmtId="3" fontId="10" fillId="10" borderId="17" xfId="0" applyNumberFormat="1" applyFont="1" applyFill="1" applyBorder="1" applyAlignment="1" applyProtection="1">
      <alignment horizontal="center" vertical="center" wrapText="1"/>
      <protection hidden="1"/>
    </xf>
    <xf numFmtId="4" fontId="10" fillId="10" borderId="18" xfId="0" applyNumberFormat="1" applyFont="1" applyFill="1" applyBorder="1" applyAlignment="1" applyProtection="1">
      <alignment horizontal="center" vertical="center" wrapText="1"/>
      <protection hidden="1"/>
    </xf>
    <xf numFmtId="0" fontId="10" fillId="10" borderId="18" xfId="0" applyFont="1" applyFill="1" applyBorder="1" applyAlignment="1" applyProtection="1">
      <alignment horizontal="center" vertical="center"/>
      <protection hidden="1"/>
    </xf>
    <xf numFmtId="165" fontId="10" fillId="10" borderId="0" xfId="0" applyNumberFormat="1" applyFont="1" applyFill="1" applyBorder="1" applyAlignment="1" applyProtection="1">
      <alignment horizontal="center" vertical="center"/>
      <protection hidden="1"/>
    </xf>
    <xf numFmtId="0" fontId="5" fillId="4" borderId="1" xfId="2" applyFont="1" applyFill="1" applyBorder="1" applyAlignment="1" applyProtection="1">
      <alignment horizontal="center" vertical="center"/>
      <protection hidden="1"/>
    </xf>
    <xf numFmtId="10" fontId="25" fillId="8" borderId="0" xfId="0" applyNumberFormat="1" applyFont="1" applyFill="1" applyBorder="1"/>
    <xf numFmtId="9" fontId="25" fillId="8" borderId="0" xfId="0" applyNumberFormat="1" applyFont="1" applyFill="1" applyBorder="1"/>
    <xf numFmtId="0" fontId="24" fillId="8" borderId="22" xfId="0" applyFont="1" applyFill="1" applyBorder="1" applyAlignment="1">
      <alignment horizontal="left"/>
    </xf>
    <xf numFmtId="0" fontId="37" fillId="0" borderId="0" xfId="0" applyFont="1"/>
    <xf numFmtId="0" fontId="6" fillId="0" borderId="0" xfId="0" applyFont="1"/>
    <xf numFmtId="0" fontId="0" fillId="0" borderId="0" xfId="0" applyAlignment="1">
      <alignment horizontal="left"/>
    </xf>
    <xf numFmtId="2" fontId="0" fillId="0" borderId="0" xfId="0" applyNumberFormat="1"/>
    <xf numFmtId="0" fontId="0" fillId="0" borderId="0" xfId="0" applyAlignment="1">
      <alignment horizontal="left" indent="1"/>
    </xf>
    <xf numFmtId="1" fontId="0" fillId="0" borderId="0" xfId="0" applyNumberFormat="1"/>
    <xf numFmtId="164" fontId="0" fillId="0" borderId="0" xfId="0" applyNumberFormat="1"/>
    <xf numFmtId="0" fontId="29" fillId="8" borderId="22" xfId="0" applyFont="1" applyFill="1" applyBorder="1"/>
    <xf numFmtId="171" fontId="0" fillId="0" borderId="0" xfId="0" applyNumberFormat="1"/>
    <xf numFmtId="164" fontId="39" fillId="8" borderId="0" xfId="0" applyNumberFormat="1" applyFont="1" applyFill="1" applyBorder="1" applyAlignment="1" applyProtection="1">
      <alignment horizontal="left"/>
      <protection locked="0"/>
    </xf>
    <xf numFmtId="0" fontId="39" fillId="8" borderId="22" xfId="0" applyNumberFormat="1" applyFont="1" applyFill="1" applyBorder="1" applyAlignment="1" applyProtection="1">
      <alignment horizontal="left"/>
      <protection locked="0"/>
    </xf>
    <xf numFmtId="0" fontId="31" fillId="8" borderId="22" xfId="0" applyNumberFormat="1" applyFont="1" applyFill="1" applyBorder="1" applyAlignment="1" applyProtection="1">
      <alignment horizontal="left"/>
      <protection locked="0"/>
    </xf>
    <xf numFmtId="0" fontId="38" fillId="8" borderId="0" xfId="2" applyFont="1" applyFill="1" applyAlignment="1" applyProtection="1">
      <alignment horizontal="left"/>
    </xf>
    <xf numFmtId="0" fontId="39" fillId="8" borderId="0" xfId="0" applyFont="1" applyFill="1" applyAlignment="1" applyProtection="1">
      <alignment horizontal="left"/>
    </xf>
    <xf numFmtId="0" fontId="25" fillId="8" borderId="0" xfId="0" applyFont="1" applyFill="1" applyAlignment="1" applyProtection="1">
      <alignment horizontal="left"/>
      <protection locked="0"/>
    </xf>
    <xf numFmtId="0" fontId="28" fillId="8" borderId="0" xfId="0" applyFont="1" applyFill="1" applyAlignment="1" applyProtection="1">
      <alignment horizontal="left"/>
    </xf>
    <xf numFmtId="0" fontId="31" fillId="8" borderId="0" xfId="0" applyFont="1" applyFill="1" applyAlignment="1" applyProtection="1">
      <alignment horizontal="left"/>
    </xf>
    <xf numFmtId="0" fontId="39" fillId="8" borderId="0" xfId="0" applyFont="1" applyFill="1" applyAlignment="1">
      <alignment horizontal="left"/>
    </xf>
    <xf numFmtId="0" fontId="31" fillId="8" borderId="9" xfId="0" applyFont="1" applyFill="1" applyBorder="1" applyAlignment="1" applyProtection="1">
      <alignment horizontal="left"/>
    </xf>
    <xf numFmtId="0" fontId="31" fillId="8" borderId="56" xfId="0" applyFont="1" applyFill="1" applyBorder="1" applyAlignment="1" applyProtection="1">
      <alignment horizontal="left"/>
    </xf>
    <xf numFmtId="0" fontId="31" fillId="8" borderId="10" xfId="0" applyFont="1" applyFill="1" applyBorder="1" applyAlignment="1" applyProtection="1">
      <alignment horizontal="left"/>
    </xf>
    <xf numFmtId="0" fontId="31" fillId="8" borderId="37" xfId="0" applyFont="1" applyFill="1" applyBorder="1" applyAlignment="1" applyProtection="1">
      <alignment horizontal="left"/>
    </xf>
    <xf numFmtId="164" fontId="31" fillId="8" borderId="0" xfId="0" applyNumberFormat="1" applyFont="1" applyFill="1" applyBorder="1" applyAlignment="1" applyProtection="1">
      <alignment horizontal="left"/>
      <protection locked="0"/>
    </xf>
    <xf numFmtId="2" fontId="39" fillId="8" borderId="0" xfId="0" applyNumberFormat="1" applyFont="1" applyFill="1" applyBorder="1" applyAlignment="1" applyProtection="1">
      <alignment horizontal="left"/>
      <protection locked="0"/>
    </xf>
    <xf numFmtId="37" fontId="39" fillId="8" borderId="0" xfId="4" applyNumberFormat="1" applyFont="1" applyFill="1" applyBorder="1" applyAlignment="1" applyProtection="1">
      <alignment horizontal="left"/>
      <protection locked="0"/>
    </xf>
    <xf numFmtId="172" fontId="39" fillId="8" borderId="0" xfId="4" applyNumberFormat="1" applyFont="1" applyFill="1" applyBorder="1" applyAlignment="1" applyProtection="1">
      <alignment horizontal="left"/>
      <protection locked="0"/>
    </xf>
    <xf numFmtId="165" fontId="25" fillId="8" borderId="0" xfId="0" applyNumberFormat="1" applyFont="1" applyFill="1" applyBorder="1" applyAlignment="1" applyProtection="1">
      <alignment horizontal="left"/>
      <protection locked="0"/>
    </xf>
    <xf numFmtId="165" fontId="25" fillId="8" borderId="23" xfId="0" applyNumberFormat="1" applyFont="1" applyFill="1" applyBorder="1" applyAlignment="1" applyProtection="1">
      <alignment horizontal="left"/>
      <protection locked="0"/>
    </xf>
    <xf numFmtId="164" fontId="25" fillId="8" borderId="93" xfId="0" applyNumberFormat="1" applyFont="1" applyFill="1" applyBorder="1" applyAlignment="1" applyProtection="1">
      <alignment horizontal="left"/>
      <protection locked="0"/>
    </xf>
    <xf numFmtId="164" fontId="25" fillId="8" borderId="0" xfId="0" applyNumberFormat="1" applyFont="1" applyFill="1" applyBorder="1" applyAlignment="1" applyProtection="1">
      <alignment horizontal="left"/>
      <protection locked="0"/>
    </xf>
    <xf numFmtId="164" fontId="25" fillId="8" borderId="23" xfId="0" applyNumberFormat="1" applyFont="1" applyFill="1" applyBorder="1" applyAlignment="1" applyProtection="1">
      <alignment horizontal="left"/>
      <protection locked="0"/>
    </xf>
    <xf numFmtId="0" fontId="19" fillId="8" borderId="0" xfId="0" applyFont="1" applyFill="1" applyProtection="1"/>
    <xf numFmtId="0" fontId="25" fillId="8" borderId="0" xfId="0" applyFont="1" applyFill="1" applyProtection="1">
      <protection locked="0"/>
    </xf>
    <xf numFmtId="164" fontId="19" fillId="8" borderId="0" xfId="0" applyNumberFormat="1" applyFont="1" applyFill="1" applyBorder="1" applyAlignment="1" applyProtection="1">
      <alignment horizontal="left"/>
      <protection locked="0"/>
    </xf>
    <xf numFmtId="164" fontId="19" fillId="8" borderId="0" xfId="0" applyNumberFormat="1" applyFont="1" applyFill="1" applyBorder="1" applyAlignment="1" applyProtection="1">
      <alignment horizontal="center"/>
      <protection locked="0"/>
    </xf>
    <xf numFmtId="164" fontId="10" fillId="8" borderId="0" xfId="0" applyNumberFormat="1" applyFont="1" applyFill="1" applyBorder="1" applyAlignment="1" applyProtection="1">
      <alignment horizontal="center"/>
      <protection locked="0"/>
    </xf>
    <xf numFmtId="1" fontId="10" fillId="8" borderId="0" xfId="0" applyNumberFormat="1" applyFont="1" applyFill="1" applyBorder="1" applyAlignment="1" applyProtection="1">
      <alignment horizontal="center"/>
      <protection locked="0"/>
    </xf>
    <xf numFmtId="164" fontId="25" fillId="8" borderId="0" xfId="0" applyNumberFormat="1" applyFont="1" applyFill="1" applyAlignment="1" applyProtection="1">
      <alignment horizontal="center"/>
      <protection locked="0"/>
    </xf>
    <xf numFmtId="0" fontId="25" fillId="8" borderId="0" xfId="0" applyFont="1" applyFill="1" applyBorder="1" applyAlignment="1" applyProtection="1">
      <alignment horizontal="left"/>
      <protection locked="0"/>
    </xf>
    <xf numFmtId="10" fontId="25" fillId="8" borderId="0" xfId="1" applyNumberFormat="1" applyFont="1" applyFill="1" applyBorder="1" applyAlignment="1" applyProtection="1">
      <alignment horizontal="left"/>
      <protection locked="0"/>
    </xf>
    <xf numFmtId="0" fontId="31" fillId="8" borderId="0" xfId="0" applyFont="1" applyFill="1" applyBorder="1" applyAlignment="1" applyProtection="1">
      <alignment horizontal="left"/>
      <protection locked="0"/>
    </xf>
    <xf numFmtId="0" fontId="31" fillId="8" borderId="0" xfId="0" applyNumberFormat="1" applyFont="1" applyFill="1" applyBorder="1" applyAlignment="1">
      <alignment horizontal="left"/>
    </xf>
    <xf numFmtId="2" fontId="39" fillId="8" borderId="0" xfId="0" applyNumberFormat="1" applyFont="1" applyFill="1" applyBorder="1" applyAlignment="1">
      <alignment horizontal="left"/>
    </xf>
    <xf numFmtId="0" fontId="25" fillId="8" borderId="127" xfId="1" applyNumberFormat="1" applyFont="1" applyFill="1" applyBorder="1" applyAlignment="1">
      <alignment horizontal="left"/>
    </xf>
    <xf numFmtId="0" fontId="25" fillId="8" borderId="0" xfId="1" applyNumberFormat="1" applyFont="1" applyFill="1" applyBorder="1" applyAlignment="1">
      <alignment horizontal="left"/>
    </xf>
    <xf numFmtId="165" fontId="25" fillId="8" borderId="0" xfId="0" applyNumberFormat="1" applyFont="1" applyFill="1" applyBorder="1" applyAlignment="1">
      <alignment horizontal="left"/>
    </xf>
    <xf numFmtId="10" fontId="25" fillId="8" borderId="0" xfId="1" applyNumberFormat="1" applyFont="1" applyFill="1" applyBorder="1" applyAlignment="1">
      <alignment horizontal="left"/>
    </xf>
    <xf numFmtId="0" fontId="39" fillId="8" borderId="0" xfId="0" applyFont="1" applyFill="1" applyBorder="1" applyAlignment="1" applyProtection="1">
      <alignment horizontal="left"/>
    </xf>
    <xf numFmtId="164" fontId="39" fillId="8" borderId="37" xfId="0" applyNumberFormat="1" applyFont="1" applyFill="1" applyBorder="1" applyAlignment="1" applyProtection="1">
      <alignment horizontal="left"/>
      <protection locked="0"/>
    </xf>
    <xf numFmtId="164" fontId="28" fillId="8" borderId="0" xfId="0" applyNumberFormat="1" applyFont="1" applyFill="1" applyBorder="1" applyAlignment="1" applyProtection="1">
      <alignment horizontal="left"/>
      <protection locked="0"/>
    </xf>
    <xf numFmtId="0" fontId="25" fillId="8" borderId="119" xfId="1" applyNumberFormat="1" applyFont="1" applyFill="1" applyBorder="1" applyAlignment="1">
      <alignment horizontal="left"/>
    </xf>
    <xf numFmtId="0" fontId="25" fillId="8" borderId="130" xfId="1" applyNumberFormat="1" applyFont="1" applyFill="1" applyBorder="1" applyAlignment="1">
      <alignment horizontal="left"/>
    </xf>
    <xf numFmtId="0" fontId="25" fillId="8" borderId="93" xfId="1" applyNumberFormat="1" applyFont="1" applyFill="1" applyBorder="1" applyAlignment="1">
      <alignment horizontal="left"/>
    </xf>
    <xf numFmtId="0" fontId="25" fillId="8" borderId="23" xfId="1" applyNumberFormat="1" applyFont="1" applyFill="1" applyBorder="1" applyAlignment="1">
      <alignment horizontal="left"/>
    </xf>
    <xf numFmtId="10" fontId="25" fillId="8" borderId="125" xfId="1" applyNumberFormat="1" applyFont="1" applyFill="1" applyBorder="1" applyAlignment="1">
      <alignment horizontal="left"/>
    </xf>
    <xf numFmtId="10" fontId="25" fillId="8" borderId="123" xfId="1" applyNumberFormat="1" applyFont="1" applyFill="1" applyBorder="1" applyAlignment="1">
      <alignment horizontal="left"/>
    </xf>
    <xf numFmtId="10" fontId="25" fillId="8" borderId="124" xfId="1" applyNumberFormat="1" applyFont="1" applyFill="1" applyBorder="1" applyAlignment="1">
      <alignment horizontal="left"/>
    </xf>
    <xf numFmtId="10" fontId="25" fillId="8" borderId="93" xfId="1" applyNumberFormat="1" applyFont="1" applyFill="1" applyBorder="1" applyAlignment="1">
      <alignment horizontal="left"/>
    </xf>
    <xf numFmtId="10" fontId="25" fillId="8" borderId="23" xfId="1" applyNumberFormat="1" applyFont="1" applyFill="1" applyBorder="1" applyAlignment="1">
      <alignment horizontal="left"/>
    </xf>
    <xf numFmtId="0" fontId="31" fillId="8" borderId="131" xfId="0" applyFont="1" applyFill="1" applyBorder="1" applyAlignment="1" applyProtection="1">
      <alignment horizontal="left"/>
    </xf>
    <xf numFmtId="0" fontId="31" fillId="8" borderId="48" xfId="0" applyFont="1" applyFill="1" applyBorder="1" applyAlignment="1" applyProtection="1">
      <alignment horizontal="left"/>
    </xf>
    <xf numFmtId="0" fontId="31" fillId="8" borderId="132" xfId="0" applyFont="1" applyFill="1" applyBorder="1" applyAlignment="1" applyProtection="1">
      <alignment horizontal="left"/>
    </xf>
    <xf numFmtId="0" fontId="31" fillId="8" borderId="133" xfId="0" applyFont="1" applyFill="1" applyBorder="1" applyAlignment="1" applyProtection="1">
      <alignment horizontal="left"/>
    </xf>
    <xf numFmtId="164" fontId="25" fillId="8" borderId="104" xfId="0" applyNumberFormat="1" applyFont="1" applyFill="1" applyBorder="1" applyAlignment="1" applyProtection="1">
      <alignment horizontal="left"/>
      <protection locked="0"/>
    </xf>
    <xf numFmtId="165" fontId="25" fillId="8" borderId="50" xfId="0" applyNumberFormat="1" applyFont="1" applyFill="1" applyBorder="1" applyAlignment="1" applyProtection="1">
      <alignment horizontal="left"/>
      <protection locked="0"/>
    </xf>
    <xf numFmtId="165" fontId="25" fillId="8" borderId="135" xfId="0" applyNumberFormat="1" applyFont="1" applyFill="1" applyBorder="1" applyAlignment="1" applyProtection="1">
      <alignment horizontal="left"/>
      <protection locked="0"/>
    </xf>
    <xf numFmtId="164" fontId="25" fillId="8" borderId="113" xfId="0" applyNumberFormat="1" applyFont="1" applyFill="1" applyBorder="1" applyAlignment="1" applyProtection="1">
      <alignment horizontal="left"/>
      <protection locked="0"/>
    </xf>
    <xf numFmtId="164" fontId="25" fillId="8" borderId="50" xfId="0" applyNumberFormat="1" applyFont="1" applyFill="1" applyBorder="1" applyAlignment="1" applyProtection="1">
      <alignment horizontal="left"/>
      <protection locked="0"/>
    </xf>
    <xf numFmtId="164" fontId="25" fillId="8" borderId="135" xfId="0" applyNumberFormat="1" applyFont="1" applyFill="1" applyBorder="1" applyAlignment="1" applyProtection="1">
      <alignment horizontal="left"/>
      <protection locked="0"/>
    </xf>
    <xf numFmtId="164" fontId="25" fillId="8" borderId="4" xfId="0" applyNumberFormat="1" applyFont="1" applyFill="1" applyBorder="1" applyAlignment="1" applyProtection="1">
      <alignment horizontal="left"/>
      <protection locked="0"/>
    </xf>
    <xf numFmtId="165" fontId="29" fillId="8" borderId="126" xfId="0" applyNumberFormat="1" applyFont="1" applyFill="1" applyBorder="1" applyAlignment="1">
      <alignment horizontal="left"/>
    </xf>
    <xf numFmtId="165" fontId="29" fillId="8" borderId="127" xfId="0" applyNumberFormat="1" applyFont="1" applyFill="1" applyBorder="1" applyAlignment="1">
      <alignment horizontal="left"/>
    </xf>
    <xf numFmtId="165" fontId="29" fillId="8" borderId="130" xfId="0" applyNumberFormat="1" applyFont="1" applyFill="1" applyBorder="1" applyAlignment="1">
      <alignment horizontal="left"/>
    </xf>
    <xf numFmtId="165" fontId="29" fillId="8" borderId="119" xfId="0" applyNumberFormat="1" applyFont="1" applyFill="1" applyBorder="1" applyAlignment="1">
      <alignment horizontal="left"/>
    </xf>
    <xf numFmtId="165" fontId="29" fillId="8" borderId="105" xfId="0" applyNumberFormat="1" applyFont="1" applyFill="1" applyBorder="1" applyAlignment="1">
      <alignment horizontal="left"/>
    </xf>
    <xf numFmtId="10" fontId="25" fillId="8" borderId="128" xfId="1" applyNumberFormat="1" applyFont="1" applyFill="1" applyBorder="1" applyAlignment="1">
      <alignment horizontal="left"/>
    </xf>
    <xf numFmtId="10" fontId="25" fillId="8" borderId="134" xfId="1" applyNumberFormat="1" applyFont="1" applyFill="1" applyBorder="1" applyAlignment="1">
      <alignment horizontal="left"/>
    </xf>
    <xf numFmtId="10" fontId="25" fillId="8" borderId="43" xfId="1" applyNumberFormat="1" applyFont="1" applyFill="1" applyBorder="1" applyAlignment="1">
      <alignment horizontal="left"/>
    </xf>
    <xf numFmtId="10" fontId="25" fillId="8" borderId="104" xfId="1" applyNumberFormat="1" applyFont="1" applyFill="1" applyBorder="1" applyAlignment="1">
      <alignment horizontal="left"/>
    </xf>
    <xf numFmtId="10" fontId="25" fillId="8" borderId="129" xfId="1" applyNumberFormat="1" applyFont="1" applyFill="1" applyBorder="1" applyAlignment="1">
      <alignment horizontal="left"/>
    </xf>
    <xf numFmtId="10" fontId="25" fillId="8" borderId="50" xfId="1" applyNumberFormat="1" applyFont="1" applyFill="1" applyBorder="1" applyAlignment="1">
      <alignment horizontal="left"/>
    </xf>
    <xf numFmtId="10" fontId="25" fillId="8" borderId="135" xfId="1" applyNumberFormat="1" applyFont="1" applyFill="1" applyBorder="1" applyAlignment="1">
      <alignment horizontal="left"/>
    </xf>
    <xf numFmtId="10" fontId="25" fillId="8" borderId="113" xfId="1" applyNumberFormat="1" applyFont="1" applyFill="1" applyBorder="1" applyAlignment="1">
      <alignment horizontal="left"/>
    </xf>
    <xf numFmtId="10" fontId="25" fillId="8" borderId="4" xfId="1" applyNumberFormat="1" applyFont="1" applyFill="1" applyBorder="1" applyAlignment="1">
      <alignment horizontal="left"/>
    </xf>
    <xf numFmtId="0" fontId="25" fillId="8" borderId="105" xfId="1" applyNumberFormat="1" applyFont="1" applyFill="1" applyBorder="1" applyAlignment="1">
      <alignment horizontal="left"/>
    </xf>
    <xf numFmtId="0" fontId="25" fillId="8" borderId="104" xfId="1" applyNumberFormat="1" applyFont="1" applyFill="1" applyBorder="1" applyAlignment="1">
      <alignment horizontal="left"/>
    </xf>
    <xf numFmtId="0" fontId="25" fillId="8" borderId="50" xfId="1" applyNumberFormat="1" applyFont="1" applyFill="1" applyBorder="1" applyAlignment="1">
      <alignment horizontal="left"/>
    </xf>
    <xf numFmtId="0" fontId="25" fillId="8" borderId="135" xfId="1" applyNumberFormat="1" applyFont="1" applyFill="1" applyBorder="1" applyAlignment="1">
      <alignment horizontal="left"/>
    </xf>
    <xf numFmtId="0" fontId="25" fillId="8" borderId="113" xfId="1" applyNumberFormat="1" applyFont="1" applyFill="1" applyBorder="1" applyAlignment="1">
      <alignment horizontal="left"/>
    </xf>
    <xf numFmtId="0" fontId="25" fillId="8" borderId="4" xfId="1" applyNumberFormat="1" applyFont="1" applyFill="1" applyBorder="1" applyAlignment="1">
      <alignment horizontal="left"/>
    </xf>
    <xf numFmtId="0" fontId="31" fillId="8" borderId="9" xfId="0" applyNumberFormat="1" applyFont="1" applyFill="1" applyBorder="1" applyAlignment="1" applyProtection="1">
      <alignment horizontal="left"/>
      <protection locked="0"/>
    </xf>
    <xf numFmtId="0" fontId="31" fillId="8" borderId="136" xfId="0" applyFont="1" applyFill="1" applyBorder="1" applyAlignment="1" applyProtection="1">
      <alignment horizontal="left"/>
    </xf>
    <xf numFmtId="165" fontId="25" fillId="8" borderId="43" xfId="0" applyNumberFormat="1" applyFont="1" applyFill="1" applyBorder="1" applyAlignment="1" applyProtection="1">
      <alignment horizontal="left"/>
      <protection locked="0"/>
    </xf>
    <xf numFmtId="165" fontId="25" fillId="8" borderId="129" xfId="0" applyNumberFormat="1" applyFont="1" applyFill="1" applyBorder="1" applyAlignment="1" applyProtection="1">
      <alignment horizontal="left"/>
      <protection locked="0"/>
    </xf>
    <xf numFmtId="164" fontId="39" fillId="8" borderId="95" xfId="0" applyNumberFormat="1" applyFont="1" applyFill="1" applyBorder="1" applyAlignment="1" applyProtection="1">
      <alignment horizontal="left"/>
      <protection locked="0"/>
    </xf>
    <xf numFmtId="164" fontId="39" fillId="8" borderId="120" xfId="0" applyNumberFormat="1" applyFont="1" applyFill="1" applyBorder="1" applyAlignment="1" applyProtection="1">
      <alignment horizontal="left"/>
      <protection locked="0"/>
    </xf>
    <xf numFmtId="0" fontId="39" fillId="8" borderId="22" xfId="0" applyFont="1" applyFill="1" applyBorder="1" applyAlignment="1" applyProtection="1">
      <alignment horizontal="left"/>
    </xf>
    <xf numFmtId="0" fontId="39" fillId="8" borderId="56" xfId="0" applyFont="1" applyFill="1" applyBorder="1" applyAlignment="1" applyProtection="1">
      <alignment horizontal="left"/>
    </xf>
    <xf numFmtId="0" fontId="31" fillId="8" borderId="137" xfId="0" applyFont="1" applyFill="1" applyBorder="1" applyAlignment="1" applyProtection="1">
      <alignment horizontal="left"/>
    </xf>
    <xf numFmtId="0" fontId="31" fillId="8" borderId="55" xfId="0" applyFont="1" applyFill="1" applyBorder="1" applyAlignment="1" applyProtection="1">
      <alignment horizontal="left"/>
    </xf>
    <xf numFmtId="2" fontId="39" fillId="8" borderId="124" xfId="0" applyNumberFormat="1" applyFont="1" applyFill="1" applyBorder="1" applyAlignment="1">
      <alignment horizontal="left"/>
    </xf>
    <xf numFmtId="2" fontId="39" fillId="8" borderId="23" xfId="0" applyNumberFormat="1" applyFont="1" applyFill="1" applyBorder="1" applyAlignment="1">
      <alignment horizontal="left"/>
    </xf>
    <xf numFmtId="2" fontId="39" fillId="8" borderId="39" xfId="0" applyNumberFormat="1" applyFont="1" applyFill="1" applyBorder="1" applyAlignment="1">
      <alignment horizontal="left"/>
    </xf>
    <xf numFmtId="0" fontId="31" fillId="8" borderId="122" xfId="0" applyNumberFormat="1" applyFont="1" applyFill="1" applyBorder="1" applyAlignment="1">
      <alignment horizontal="left"/>
    </xf>
    <xf numFmtId="0" fontId="31" fillId="8" borderId="95" xfId="0" applyNumberFormat="1" applyFont="1" applyFill="1" applyBorder="1" applyAlignment="1">
      <alignment horizontal="left"/>
    </xf>
    <xf numFmtId="0" fontId="31" fillId="8" borderId="120" xfId="0" applyNumberFormat="1" applyFont="1" applyFill="1" applyBorder="1" applyAlignment="1">
      <alignment horizontal="left"/>
    </xf>
    <xf numFmtId="0" fontId="0" fillId="14" borderId="22" xfId="0" applyFont="1" applyFill="1" applyBorder="1"/>
    <xf numFmtId="0" fontId="40" fillId="8" borderId="0" xfId="0" applyFont="1" applyFill="1" applyBorder="1" applyAlignment="1">
      <alignment vertical="center"/>
    </xf>
    <xf numFmtId="0" fontId="25" fillId="8" borderId="9" xfId="0" applyFont="1" applyFill="1" applyBorder="1" applyAlignment="1">
      <alignment horizontal="center" vertical="center"/>
    </xf>
    <xf numFmtId="0" fontId="25" fillId="8" borderId="22" xfId="0" applyFont="1" applyFill="1" applyBorder="1" applyAlignment="1">
      <alignment horizontal="center"/>
    </xf>
    <xf numFmtId="0" fontId="29" fillId="8" borderId="22" xfId="0" applyFont="1" applyFill="1" applyBorder="1" applyAlignment="1">
      <alignment horizontal="center"/>
    </xf>
    <xf numFmtId="0" fontId="31" fillId="8" borderId="22" xfId="0" applyFont="1" applyFill="1" applyBorder="1" applyAlignment="1">
      <alignment horizontal="center" vertical="center" wrapText="1"/>
    </xf>
    <xf numFmtId="170" fontId="25" fillId="8" borderId="93" xfId="4" applyNumberFormat="1" applyFont="1" applyFill="1" applyBorder="1" applyAlignment="1">
      <alignment horizontal="center" vertical="center" wrapText="1"/>
    </xf>
    <xf numFmtId="170" fontId="25" fillId="8" borderId="22" xfId="4" applyNumberFormat="1" applyFont="1" applyFill="1" applyBorder="1" applyAlignment="1">
      <alignment horizontal="center" vertical="center" wrapText="1"/>
    </xf>
    <xf numFmtId="170" fontId="29" fillId="8" borderId="22" xfId="4" applyNumberFormat="1" applyFont="1" applyFill="1" applyBorder="1" applyAlignment="1">
      <alignment horizontal="left" vertical="top"/>
    </xf>
    <xf numFmtId="0" fontId="25" fillId="8" borderId="0" xfId="3" applyFont="1" applyFill="1" applyBorder="1" applyAlignment="1">
      <alignment horizontal="left"/>
    </xf>
    <xf numFmtId="0" fontId="25" fillId="8" borderId="22" xfId="3" applyFont="1" applyFill="1" applyBorder="1" applyAlignment="1">
      <alignment horizontal="left"/>
    </xf>
    <xf numFmtId="0" fontId="25" fillId="8" borderId="22" xfId="0" applyFont="1" applyFill="1" applyBorder="1" applyAlignment="1">
      <alignment horizontal="left"/>
    </xf>
    <xf numFmtId="9" fontId="25" fillId="8" borderId="22" xfId="0" applyNumberFormat="1" applyFont="1" applyFill="1" applyBorder="1" applyAlignment="1">
      <alignment horizontal="left"/>
    </xf>
    <xf numFmtId="10" fontId="25" fillId="8" borderId="22" xfId="0" applyNumberFormat="1" applyFont="1" applyFill="1" applyBorder="1" applyAlignment="1">
      <alignment horizontal="left"/>
    </xf>
    <xf numFmtId="170" fontId="25" fillId="8" borderId="120" xfId="4" applyNumberFormat="1" applyFont="1" applyFill="1" applyBorder="1" applyAlignment="1">
      <alignment horizontal="center" vertical="center" wrapText="1"/>
    </xf>
    <xf numFmtId="0" fontId="25" fillId="8" borderId="56" xfId="0" applyFont="1" applyFill="1" applyBorder="1"/>
    <xf numFmtId="0" fontId="29" fillId="8" borderId="22" xfId="0" applyFont="1" applyFill="1" applyBorder="1" applyAlignment="1">
      <alignment horizontal="center" vertical="center" wrapText="1"/>
    </xf>
    <xf numFmtId="0" fontId="25" fillId="8" borderId="125" xfId="3" applyFont="1" applyFill="1" applyBorder="1" applyAlignment="1">
      <alignment horizontal="left"/>
    </xf>
    <xf numFmtId="0" fontId="31" fillId="8" borderId="122" xfId="0" applyFont="1" applyFill="1" applyBorder="1" applyAlignment="1">
      <alignment horizontal="center" vertical="center" wrapText="1"/>
    </xf>
    <xf numFmtId="170" fontId="25" fillId="8" borderId="122" xfId="4" applyNumberFormat="1" applyFont="1" applyFill="1" applyBorder="1" applyAlignment="1">
      <alignment horizontal="center" vertical="center" wrapText="1"/>
    </xf>
    <xf numFmtId="170" fontId="29" fillId="8" borderId="56" xfId="4" applyNumberFormat="1" applyFont="1" applyFill="1" applyBorder="1" applyAlignment="1">
      <alignment horizontal="left" vertical="top"/>
    </xf>
    <xf numFmtId="0" fontId="25" fillId="8" borderId="122" xfId="0" applyFont="1" applyFill="1" applyBorder="1"/>
    <xf numFmtId="0" fontId="25" fillId="8" borderId="9" xfId="3" applyFont="1" applyFill="1" applyBorder="1" applyAlignment="1">
      <alignment horizontal="left"/>
    </xf>
    <xf numFmtId="164" fontId="31" fillId="8" borderId="138" xfId="0" applyNumberFormat="1" applyFont="1" applyFill="1" applyBorder="1" applyAlignment="1" applyProtection="1">
      <alignment horizontal="left"/>
      <protection locked="0"/>
    </xf>
    <xf numFmtId="0" fontId="25" fillId="8" borderId="125" xfId="1" applyNumberFormat="1" applyFont="1" applyFill="1" applyBorder="1" applyAlignment="1">
      <alignment horizontal="left"/>
    </xf>
    <xf numFmtId="0" fontId="25" fillId="8" borderId="123" xfId="1" applyNumberFormat="1" applyFont="1" applyFill="1" applyBorder="1" applyAlignment="1">
      <alignment horizontal="left"/>
    </xf>
    <xf numFmtId="0" fontId="25" fillId="8" borderId="124" xfId="1" applyNumberFormat="1" applyFont="1" applyFill="1" applyBorder="1" applyAlignment="1">
      <alignment horizontal="left"/>
    </xf>
    <xf numFmtId="0" fontId="25" fillId="8" borderId="134" xfId="1" applyNumberFormat="1" applyFont="1" applyFill="1" applyBorder="1" applyAlignment="1">
      <alignment horizontal="left"/>
    </xf>
    <xf numFmtId="0" fontId="41" fillId="8" borderId="22" xfId="0" applyFont="1" applyFill="1" applyBorder="1" applyAlignment="1">
      <alignment vertical="center"/>
    </xf>
    <xf numFmtId="0" fontId="41" fillId="8" borderId="56" xfId="0" applyFont="1" applyFill="1" applyBorder="1" applyAlignment="1">
      <alignment vertical="center"/>
    </xf>
    <xf numFmtId="0" fontId="41" fillId="8" borderId="10" xfId="0" applyFont="1" applyFill="1" applyBorder="1" applyAlignment="1">
      <alignment vertical="center"/>
    </xf>
    <xf numFmtId="0" fontId="41" fillId="8" borderId="0" xfId="0" applyFont="1" applyFill="1" applyBorder="1" applyAlignment="1">
      <alignment vertical="center"/>
    </xf>
    <xf numFmtId="0" fontId="41" fillId="8" borderId="95" xfId="0" applyFont="1" applyFill="1" applyBorder="1" applyAlignment="1">
      <alignment vertical="center"/>
    </xf>
    <xf numFmtId="10" fontId="30" fillId="8" borderId="125" xfId="1" applyNumberFormat="1" applyFont="1" applyFill="1" applyBorder="1"/>
    <xf numFmtId="10" fontId="30" fillId="8" borderId="123" xfId="1" applyNumberFormat="1" applyFont="1" applyFill="1" applyBorder="1"/>
    <xf numFmtId="10" fontId="30" fillId="8" borderId="124" xfId="1" applyNumberFormat="1" applyFont="1" applyFill="1" applyBorder="1"/>
    <xf numFmtId="10" fontId="30" fillId="8" borderId="0" xfId="1" applyNumberFormat="1" applyFont="1" applyFill="1" applyBorder="1"/>
    <xf numFmtId="10" fontId="30" fillId="8" borderId="93" xfId="1" applyNumberFormat="1" applyFont="1" applyFill="1" applyBorder="1"/>
    <xf numFmtId="10" fontId="30" fillId="8" borderId="23" xfId="1" applyNumberFormat="1" applyFont="1" applyFill="1" applyBorder="1"/>
    <xf numFmtId="0" fontId="41" fillId="8" borderId="120" xfId="0" applyFont="1" applyFill="1" applyBorder="1" applyAlignment="1">
      <alignment vertical="center"/>
    </xf>
    <xf numFmtId="10" fontId="30" fillId="8" borderId="121" xfId="1" applyNumberFormat="1" applyFont="1" applyFill="1" applyBorder="1"/>
    <xf numFmtId="10" fontId="30" fillId="8" borderId="37" xfId="1" applyNumberFormat="1" applyFont="1" applyFill="1" applyBorder="1"/>
    <xf numFmtId="10" fontId="30" fillId="8" borderId="39" xfId="1" applyNumberFormat="1" applyFont="1" applyFill="1" applyBorder="1"/>
    <xf numFmtId="10" fontId="30" fillId="8" borderId="22" xfId="1" applyNumberFormat="1" applyFont="1" applyFill="1" applyBorder="1"/>
    <xf numFmtId="0" fontId="41" fillId="8" borderId="0" xfId="0" applyFont="1" applyFill="1" applyBorder="1" applyAlignment="1">
      <alignment horizontal="right" vertical="center"/>
    </xf>
    <xf numFmtId="0" fontId="41" fillId="8" borderId="123" xfId="0" applyFont="1" applyFill="1" applyBorder="1" applyAlignment="1">
      <alignment vertical="center"/>
    </xf>
    <xf numFmtId="0" fontId="41" fillId="8" borderId="124" xfId="0" applyFont="1" applyFill="1" applyBorder="1" applyAlignment="1">
      <alignment vertical="center"/>
    </xf>
    <xf numFmtId="0" fontId="41" fillId="8" borderId="93" xfId="0" applyFont="1" applyFill="1" applyBorder="1" applyAlignment="1">
      <alignment vertical="center"/>
    </xf>
    <xf numFmtId="0" fontId="41" fillId="8" borderId="121" xfId="0" applyFont="1" applyFill="1" applyBorder="1" applyAlignment="1">
      <alignment vertical="center"/>
    </xf>
    <xf numFmtId="0" fontId="26" fillId="8" borderId="22" xfId="0" applyFont="1" applyFill="1" applyBorder="1"/>
    <xf numFmtId="0" fontId="27" fillId="8" borderId="0" xfId="3" applyFont="1" applyFill="1" applyAlignment="1"/>
    <xf numFmtId="3" fontId="30" fillId="8" borderId="0" xfId="0" applyNumberFormat="1" applyFont="1" applyFill="1" applyBorder="1"/>
    <xf numFmtId="0" fontId="26" fillId="8" borderId="22" xfId="0" applyFont="1" applyFill="1" applyBorder="1" applyAlignment="1">
      <alignment horizontal="right"/>
    </xf>
    <xf numFmtId="1" fontId="42" fillId="8" borderId="22" xfId="0" applyNumberFormat="1" applyFont="1" applyFill="1" applyBorder="1" applyAlignment="1">
      <alignment horizontal="right" vertical="center"/>
    </xf>
    <xf numFmtId="0" fontId="3" fillId="8" borderId="22" xfId="0" applyFont="1" applyFill="1" applyBorder="1" applyAlignment="1">
      <alignment horizontal="right" vertical="center"/>
    </xf>
    <xf numFmtId="0" fontId="41" fillId="8" borderId="22" xfId="0" applyFont="1" applyFill="1" applyBorder="1" applyAlignment="1">
      <alignment horizontal="right" vertical="center"/>
    </xf>
    <xf numFmtId="0" fontId="0" fillId="0" borderId="0" xfId="0" applyBorder="1"/>
    <xf numFmtId="2" fontId="0" fillId="0" borderId="0" xfId="0" applyNumberFormat="1" applyBorder="1"/>
    <xf numFmtId="0" fontId="25" fillId="8" borderId="0" xfId="0" applyFont="1" applyFill="1" applyBorder="1" applyAlignment="1">
      <alignment vertical="center" wrapText="1"/>
    </xf>
    <xf numFmtId="9" fontId="9" fillId="8" borderId="0" xfId="0" applyNumberFormat="1" applyFont="1" applyFill="1" applyBorder="1" applyAlignment="1">
      <alignment vertical="center"/>
    </xf>
    <xf numFmtId="0" fontId="30" fillId="9" borderId="22" xfId="0" applyFont="1" applyFill="1" applyBorder="1" applyAlignment="1">
      <alignment horizontal="center"/>
    </xf>
    <xf numFmtId="0" fontId="30" fillId="8" borderId="37" xfId="0" applyFont="1" applyFill="1" applyBorder="1" applyAlignment="1">
      <alignment horizontal="center"/>
    </xf>
    <xf numFmtId="0" fontId="27" fillId="8" borderId="0" xfId="0" applyFont="1" applyFill="1" applyBorder="1" applyAlignment="1" applyProtection="1">
      <alignment horizontal="center"/>
      <protection locked="0"/>
    </xf>
    <xf numFmtId="0" fontId="26" fillId="8" borderId="0" xfId="0" applyFont="1" applyFill="1" applyBorder="1" applyAlignment="1">
      <alignment wrapText="1"/>
    </xf>
    <xf numFmtId="0" fontId="26" fillId="8" borderId="0" xfId="0" applyFont="1" applyFill="1" applyBorder="1" applyAlignment="1"/>
    <xf numFmtId="0" fontId="30" fillId="8" borderId="0" xfId="0" applyFont="1" applyFill="1" applyBorder="1" applyAlignment="1"/>
    <xf numFmtId="0" fontId="27" fillId="8" borderId="0" xfId="0" applyFont="1" applyFill="1" applyBorder="1" applyAlignment="1">
      <alignment wrapText="1"/>
    </xf>
    <xf numFmtId="0" fontId="43" fillId="8" borderId="0" xfId="0" applyFont="1" applyFill="1" applyBorder="1" applyAlignment="1">
      <alignment wrapText="1"/>
    </xf>
    <xf numFmtId="0" fontId="30" fillId="8" borderId="121" xfId="0" applyFont="1" applyFill="1" applyBorder="1" applyAlignment="1"/>
    <xf numFmtId="0" fontId="30" fillId="8" borderId="37" xfId="0" applyFont="1" applyFill="1" applyBorder="1" applyAlignment="1"/>
    <xf numFmtId="0" fontId="30" fillId="8" borderId="22" xfId="0" applyFont="1" applyFill="1" applyBorder="1" applyAlignment="1"/>
    <xf numFmtId="0" fontId="27" fillId="0" borderId="22" xfId="0" applyFont="1" applyBorder="1" applyAlignment="1">
      <alignment wrapText="1"/>
    </xf>
    <xf numFmtId="0" fontId="27" fillId="0" borderId="0" xfId="0" applyFont="1" applyBorder="1" applyAlignment="1">
      <alignment wrapText="1"/>
    </xf>
    <xf numFmtId="0" fontId="43" fillId="0" borderId="0" xfId="0" applyFont="1" applyFill="1" applyBorder="1" applyAlignment="1">
      <alignment wrapText="1"/>
    </xf>
    <xf numFmtId="0" fontId="26" fillId="8" borderId="22" xfId="0" applyFont="1" applyFill="1" applyBorder="1" applyAlignment="1">
      <alignment wrapText="1"/>
    </xf>
    <xf numFmtId="0" fontId="27" fillId="0" borderId="22" xfId="0" applyFont="1" applyFill="1" applyBorder="1" applyAlignment="1">
      <alignment wrapText="1"/>
    </xf>
    <xf numFmtId="0" fontId="27" fillId="8" borderId="0" xfId="0" applyFont="1" applyFill="1" applyBorder="1" applyAlignment="1"/>
    <xf numFmtId="0" fontId="27" fillId="8" borderId="0" xfId="0" applyFont="1" applyFill="1" applyBorder="1" applyAlignment="1">
      <alignment horizontal="center"/>
    </xf>
    <xf numFmtId="164" fontId="25" fillId="8" borderId="0" xfId="0" applyNumberFormat="1" applyFont="1" applyFill="1"/>
    <xf numFmtId="0" fontId="24" fillId="11" borderId="122" xfId="0" applyFont="1" applyFill="1" applyBorder="1"/>
    <xf numFmtId="0" fontId="24" fillId="12" borderId="95" xfId="0" applyFont="1" applyFill="1" applyBorder="1"/>
    <xf numFmtId="0" fontId="24" fillId="13" borderId="120" xfId="0" applyFont="1" applyFill="1" applyBorder="1"/>
    <xf numFmtId="0" fontId="25" fillId="15" borderId="0" xfId="0" applyFont="1" applyFill="1" applyBorder="1"/>
    <xf numFmtId="0" fontId="30" fillId="8" borderId="127" xfId="0" applyFont="1" applyFill="1" applyBorder="1" applyAlignment="1"/>
    <xf numFmtId="0" fontId="30" fillId="8" borderId="105" xfId="0" applyFont="1" applyFill="1" applyBorder="1" applyAlignment="1"/>
    <xf numFmtId="0" fontId="30" fillId="8" borderId="104" xfId="0" applyFont="1" applyFill="1" applyBorder="1" applyAlignment="1"/>
    <xf numFmtId="0" fontId="30" fillId="8" borderId="0" xfId="0" applyFont="1" applyFill="1" applyBorder="1" applyAlignment="1">
      <alignment vertical="top"/>
    </xf>
    <xf numFmtId="0" fontId="30" fillId="8" borderId="104" xfId="0" applyFont="1" applyFill="1" applyBorder="1" applyAlignment="1">
      <alignment vertical="top"/>
    </xf>
    <xf numFmtId="0" fontId="30" fillId="8" borderId="50" xfId="0" applyFont="1" applyFill="1" applyBorder="1" applyAlignment="1"/>
    <xf numFmtId="0" fontId="30" fillId="8" borderId="4" xfId="0" applyFont="1" applyFill="1" applyBorder="1" applyAlignment="1"/>
    <xf numFmtId="0" fontId="30" fillId="8" borderId="0" xfId="0" applyFont="1" applyFill="1" applyBorder="1" applyAlignment="1">
      <alignment horizontal="right" vertical="center"/>
    </xf>
    <xf numFmtId="0" fontId="30" fillId="8" borderId="127" xfId="0" applyFont="1" applyFill="1" applyBorder="1"/>
    <xf numFmtId="0" fontId="30" fillId="8" borderId="127" xfId="0" applyFont="1" applyFill="1" applyBorder="1" applyAlignment="1">
      <alignment wrapText="1"/>
    </xf>
    <xf numFmtId="0" fontId="30" fillId="8" borderId="105" xfId="0" applyFont="1" applyFill="1" applyBorder="1"/>
    <xf numFmtId="0" fontId="30" fillId="8" borderId="104" xfId="0" applyFont="1" applyFill="1" applyBorder="1"/>
    <xf numFmtId="173" fontId="30" fillId="8" borderId="0" xfId="0" applyNumberFormat="1" applyFont="1" applyFill="1" applyBorder="1"/>
    <xf numFmtId="2" fontId="30" fillId="8" borderId="0" xfId="0" applyNumberFormat="1" applyFont="1" applyFill="1" applyBorder="1"/>
    <xf numFmtId="0" fontId="30" fillId="8" borderId="43" xfId="0" applyFont="1" applyFill="1" applyBorder="1"/>
    <xf numFmtId="0" fontId="30" fillId="8" borderId="129" xfId="0" applyFont="1" applyFill="1" applyBorder="1"/>
    <xf numFmtId="0" fontId="30" fillId="8" borderId="50" xfId="0" applyFont="1" applyFill="1" applyBorder="1"/>
    <xf numFmtId="0" fontId="30" fillId="8" borderId="4" xfId="0" applyFont="1" applyFill="1" applyBorder="1"/>
    <xf numFmtId="0" fontId="30" fillId="8" borderId="126" xfId="0" applyFont="1" applyFill="1" applyBorder="1"/>
    <xf numFmtId="0" fontId="44" fillId="8" borderId="0" xfId="0" applyFont="1" applyFill="1" applyBorder="1"/>
    <xf numFmtId="173" fontId="44" fillId="8" borderId="0" xfId="0" applyNumberFormat="1" applyFont="1" applyFill="1" applyBorder="1"/>
    <xf numFmtId="0" fontId="44" fillId="8" borderId="0" xfId="0" applyFont="1" applyFill="1" applyBorder="1" applyAlignment="1">
      <alignment horizontal="left"/>
    </xf>
    <xf numFmtId="0" fontId="26" fillId="8" borderId="0" xfId="0" applyFont="1" applyFill="1" applyBorder="1" applyAlignment="1">
      <alignment vertical="center" wrapText="1"/>
    </xf>
    <xf numFmtId="0" fontId="26" fillId="8" borderId="37" xfId="0" applyFont="1" applyFill="1" applyBorder="1" applyAlignment="1">
      <alignment vertical="center" wrapText="1"/>
    </xf>
    <xf numFmtId="0" fontId="30" fillId="8" borderId="37" xfId="0" applyFont="1" applyFill="1" applyBorder="1" applyAlignment="1">
      <alignment vertical="center" wrapText="1"/>
    </xf>
    <xf numFmtId="0" fontId="30" fillId="8" borderId="37" xfId="0" applyFont="1" applyFill="1" applyBorder="1"/>
    <xf numFmtId="0" fontId="30" fillId="8" borderId="0" xfId="0" applyFont="1" applyFill="1" applyBorder="1" applyAlignment="1">
      <alignment vertical="center" wrapText="1"/>
    </xf>
    <xf numFmtId="9" fontId="41" fillId="8" borderId="0" xfId="0" applyNumberFormat="1" applyFont="1" applyFill="1" applyBorder="1" applyAlignment="1">
      <alignment vertical="center"/>
    </xf>
    <xf numFmtId="2" fontId="26" fillId="8" borderId="0" xfId="0" applyNumberFormat="1" applyFont="1" applyFill="1" applyBorder="1"/>
    <xf numFmtId="9" fontId="41" fillId="8" borderId="37" xfId="0" applyNumberFormat="1" applyFont="1" applyFill="1" applyBorder="1" applyAlignment="1">
      <alignment vertical="center"/>
    </xf>
    <xf numFmtId="0" fontId="30" fillId="8" borderId="0" xfId="0" applyFont="1" applyFill="1" applyBorder="1" applyAlignment="1">
      <alignment vertical="center"/>
    </xf>
    <xf numFmtId="2" fontId="30" fillId="8" borderId="0" xfId="0" applyNumberFormat="1" applyFont="1" applyFill="1" applyBorder="1" applyAlignment="1">
      <alignment vertical="center" wrapText="1"/>
    </xf>
    <xf numFmtId="0" fontId="45" fillId="8" borderId="0" xfId="0" applyFont="1" applyFill="1"/>
    <xf numFmtId="0" fontId="47" fillId="8" borderId="0" xfId="0" applyFont="1" applyFill="1" applyBorder="1" applyAlignment="1">
      <alignment vertical="center" wrapText="1"/>
    </xf>
    <xf numFmtId="0" fontId="41" fillId="8" borderId="0" xfId="0" applyFont="1" applyFill="1" applyBorder="1" applyAlignment="1">
      <alignment vertical="center" wrapText="1"/>
    </xf>
    <xf numFmtId="175" fontId="30" fillId="8" borderId="0" xfId="0" applyNumberFormat="1" applyFont="1" applyFill="1" applyBorder="1" applyAlignment="1"/>
    <xf numFmtId="173" fontId="30" fillId="8" borderId="0" xfId="0" applyNumberFormat="1" applyFont="1" applyFill="1" applyBorder="1" applyAlignment="1"/>
    <xf numFmtId="0" fontId="30" fillId="8" borderId="0" xfId="0" applyFont="1" applyFill="1" applyBorder="1" applyAlignment="1">
      <alignment horizontal="right"/>
    </xf>
    <xf numFmtId="174" fontId="30" fillId="8" borderId="0" xfId="0" applyNumberFormat="1" applyFont="1" applyFill="1" applyBorder="1"/>
    <xf numFmtId="175" fontId="30" fillId="8" borderId="0" xfId="0" applyNumberFormat="1" applyFont="1" applyFill="1" applyBorder="1"/>
    <xf numFmtId="9" fontId="30" fillId="8" borderId="0" xfId="1" applyFont="1" applyFill="1" applyBorder="1" applyAlignment="1"/>
    <xf numFmtId="171" fontId="30" fillId="8" borderId="0" xfId="0" applyNumberFormat="1" applyFont="1" applyFill="1" applyBorder="1" applyAlignment="1">
      <alignment horizontal="right"/>
    </xf>
    <xf numFmtId="0" fontId="27" fillId="8" borderId="0" xfId="0" applyFont="1" applyFill="1" applyBorder="1" applyAlignment="1">
      <alignment horizontal="right"/>
    </xf>
    <xf numFmtId="0" fontId="27" fillId="8" borderId="0" xfId="0" applyFont="1" applyFill="1" applyBorder="1" applyAlignment="1">
      <alignment horizontal="right" vertical="center"/>
    </xf>
    <xf numFmtId="175" fontId="30" fillId="8" borderId="22" xfId="0" applyNumberFormat="1" applyFont="1" applyFill="1" applyBorder="1"/>
    <xf numFmtId="2" fontId="26" fillId="8" borderId="22" xfId="0" applyNumberFormat="1" applyFont="1" applyFill="1" applyBorder="1"/>
    <xf numFmtId="0" fontId="30" fillId="8" borderId="0" xfId="0" applyFont="1" applyFill="1" applyBorder="1" applyAlignment="1">
      <alignment horizontal="center" vertical="center"/>
    </xf>
    <xf numFmtId="0" fontId="4" fillId="8" borderId="0" xfId="0" applyFont="1" applyFill="1" applyAlignment="1"/>
    <xf numFmtId="0" fontId="0" fillId="8" borderId="37" xfId="0" applyFill="1" applyBorder="1"/>
    <xf numFmtId="0" fontId="5" fillId="8" borderId="0" xfId="0" applyFont="1" applyFill="1" applyAlignment="1">
      <alignment horizontal="right"/>
    </xf>
    <xf numFmtId="0" fontId="5" fillId="8" borderId="0" xfId="0" applyFont="1" applyFill="1" applyBorder="1"/>
    <xf numFmtId="0" fontId="0" fillId="8" borderId="0" xfId="0" applyFill="1" applyAlignment="1">
      <alignment horizontal="right"/>
    </xf>
    <xf numFmtId="0" fontId="0" fillId="8" borderId="0" xfId="0" applyFill="1" applyAlignment="1">
      <alignment horizontal="center"/>
    </xf>
    <xf numFmtId="0" fontId="0" fillId="8" borderId="0" xfId="0" applyFill="1" applyAlignment="1">
      <alignment wrapText="1"/>
    </xf>
    <xf numFmtId="0" fontId="6" fillId="8" borderId="0" xfId="0" applyFont="1" applyFill="1" applyBorder="1"/>
    <xf numFmtId="0" fontId="2" fillId="8" borderId="0" xfId="0" applyFont="1" applyFill="1" applyBorder="1" applyAlignment="1">
      <alignment wrapText="1"/>
    </xf>
    <xf numFmtId="0" fontId="7" fillId="8" borderId="0" xfId="0" applyFont="1" applyFill="1" applyBorder="1" applyAlignment="1">
      <alignment vertical="center" wrapText="1"/>
    </xf>
    <xf numFmtId="0" fontId="27" fillId="11" borderId="22" xfId="0" applyFont="1" applyFill="1" applyBorder="1" applyAlignment="1">
      <alignment wrapText="1"/>
    </xf>
    <xf numFmtId="0" fontId="27" fillId="12" borderId="22" xfId="0" applyFont="1" applyFill="1" applyBorder="1" applyAlignment="1">
      <alignment wrapText="1"/>
    </xf>
    <xf numFmtId="0" fontId="27" fillId="16" borderId="22" xfId="0" applyFont="1" applyFill="1" applyBorder="1" applyAlignment="1">
      <alignment wrapText="1"/>
    </xf>
    <xf numFmtId="0" fontId="4" fillId="10" borderId="0" xfId="0" applyFont="1" applyFill="1" applyAlignment="1">
      <alignment vertical="center"/>
    </xf>
    <xf numFmtId="0" fontId="10" fillId="10" borderId="5" xfId="0" applyFont="1" applyFill="1" applyBorder="1" applyAlignment="1">
      <alignment vertical="center"/>
    </xf>
    <xf numFmtId="0" fontId="10" fillId="10" borderId="0" xfId="0" applyFont="1" applyFill="1" applyAlignment="1">
      <alignment vertical="center"/>
    </xf>
    <xf numFmtId="0" fontId="13" fillId="3" borderId="19" xfId="0" applyFont="1" applyFill="1" applyBorder="1" applyAlignment="1">
      <alignment horizontal="left"/>
    </xf>
    <xf numFmtId="0" fontId="13" fillId="3" borderId="20" xfId="0" applyFont="1" applyFill="1" applyBorder="1" applyAlignment="1">
      <alignment horizontal="left"/>
    </xf>
    <xf numFmtId="0" fontId="10" fillId="3" borderId="20" xfId="0" applyFont="1" applyFill="1" applyBorder="1" applyAlignment="1"/>
    <xf numFmtId="0" fontId="10" fillId="3" borderId="21" xfId="0" applyFont="1" applyFill="1" applyBorder="1" applyAlignment="1"/>
    <xf numFmtId="0" fontId="5" fillId="2" borderId="6" xfId="5" applyFont="1" applyFill="1" applyBorder="1" applyAlignment="1">
      <alignment horizontal="left"/>
    </xf>
    <xf numFmtId="0" fontId="5" fillId="2" borderId="24" xfId="5" applyFont="1" applyFill="1" applyBorder="1" applyAlignment="1">
      <alignment horizontal="center" vertical="center" wrapText="1"/>
    </xf>
    <xf numFmtId="0" fontId="5" fillId="2" borderId="16" xfId="5" applyFont="1" applyFill="1" applyBorder="1" applyAlignment="1">
      <alignment horizontal="left"/>
    </xf>
    <xf numFmtId="0" fontId="5" fillId="2" borderId="28" xfId="5" applyFont="1" applyFill="1" applyBorder="1" applyAlignment="1">
      <alignment horizontal="center" vertical="center" wrapText="1"/>
    </xf>
    <xf numFmtId="0" fontId="5" fillId="2" borderId="30" xfId="6" applyFont="1" applyFill="1" applyBorder="1" applyAlignment="1">
      <alignment horizontal="center" vertical="center" wrapText="1"/>
    </xf>
    <xf numFmtId="0" fontId="5" fillId="2" borderId="31" xfId="6" applyFont="1" applyFill="1" applyBorder="1" applyAlignment="1">
      <alignment horizontal="center" vertical="center" wrapText="1"/>
    </xf>
    <xf numFmtId="0" fontId="5" fillId="10" borderId="0" xfId="5" applyFont="1" applyFill="1" applyBorder="1" applyAlignment="1">
      <alignment horizontal="center" vertical="center" wrapText="1"/>
    </xf>
    <xf numFmtId="0" fontId="10" fillId="10" borderId="35" xfId="6" applyFont="1" applyFill="1" applyBorder="1" applyAlignment="1">
      <alignment horizontal="center" vertical="center" wrapText="1"/>
    </xf>
    <xf numFmtId="164" fontId="10" fillId="10" borderId="11" xfId="6" applyNumberFormat="1" applyFont="1" applyFill="1" applyBorder="1" applyAlignment="1">
      <alignment horizontal="center" vertical="center" wrapText="1"/>
    </xf>
    <xf numFmtId="164" fontId="10" fillId="10" borderId="93" xfId="6" applyNumberFormat="1" applyFont="1" applyFill="1" applyBorder="1" applyAlignment="1">
      <alignment horizontal="center" vertical="center" wrapText="1"/>
    </xf>
    <xf numFmtId="164" fontId="10" fillId="10" borderId="35" xfId="6" applyNumberFormat="1" applyFont="1" applyFill="1" applyBorder="1" applyAlignment="1">
      <alignment horizontal="center" vertical="center" wrapText="1"/>
    </xf>
    <xf numFmtId="164" fontId="5" fillId="10" borderId="12" xfId="0" applyNumberFormat="1" applyFont="1" applyFill="1" applyBorder="1" applyAlignment="1">
      <alignment horizontal="center"/>
    </xf>
    <xf numFmtId="0" fontId="10" fillId="10" borderId="41" xfId="6" applyFont="1" applyFill="1" applyBorder="1" applyAlignment="1">
      <alignment horizontal="center" vertical="center" wrapText="1"/>
    </xf>
    <xf numFmtId="164" fontId="10" fillId="10" borderId="36" xfId="6" applyNumberFormat="1" applyFont="1" applyFill="1" applyBorder="1" applyAlignment="1">
      <alignment horizontal="center" vertical="center" wrapText="1"/>
    </xf>
    <xf numFmtId="164" fontId="10" fillId="10" borderId="121" xfId="6" applyNumberFormat="1" applyFont="1" applyFill="1" applyBorder="1" applyAlignment="1">
      <alignment horizontal="center" vertical="center" wrapText="1"/>
    </xf>
    <xf numFmtId="164" fontId="10" fillId="10" borderId="41" xfId="6" applyNumberFormat="1" applyFont="1" applyFill="1" applyBorder="1" applyAlignment="1">
      <alignment horizontal="center" vertical="center" wrapText="1"/>
    </xf>
    <xf numFmtId="0" fontId="5" fillId="10" borderId="13" xfId="6" applyFont="1" applyFill="1" applyBorder="1" applyAlignment="1">
      <alignment horizontal="center" vertical="center" wrapText="1"/>
    </xf>
    <xf numFmtId="164" fontId="5" fillId="10" borderId="36" xfId="6" applyNumberFormat="1" applyFont="1" applyFill="1" applyBorder="1" applyAlignment="1">
      <alignment horizontal="center" vertical="center" wrapText="1"/>
    </xf>
    <xf numFmtId="164" fontId="5" fillId="10" borderId="121" xfId="6" applyNumberFormat="1" applyFont="1" applyFill="1" applyBorder="1" applyAlignment="1">
      <alignment horizontal="center" vertical="center" wrapText="1"/>
    </xf>
    <xf numFmtId="164" fontId="5" fillId="10" borderId="41" xfId="6" applyNumberFormat="1" applyFont="1" applyFill="1" applyBorder="1" applyAlignment="1">
      <alignment horizontal="center" vertical="center" wrapText="1"/>
    </xf>
    <xf numFmtId="164" fontId="5" fillId="10" borderId="57" xfId="0" applyNumberFormat="1" applyFont="1" applyFill="1" applyBorder="1" applyAlignment="1">
      <alignment horizontal="center"/>
    </xf>
    <xf numFmtId="0" fontId="5" fillId="10" borderId="11" xfId="5" applyFont="1" applyFill="1" applyBorder="1" applyAlignment="1">
      <alignment horizontal="left" vertical="center"/>
    </xf>
    <xf numFmtId="0" fontId="5" fillId="10" borderId="23" xfId="5" applyFont="1" applyFill="1" applyBorder="1" applyAlignment="1">
      <alignment horizontal="center" vertical="center" wrapText="1"/>
    </xf>
    <xf numFmtId="0" fontId="10" fillId="10" borderId="109" xfId="5" applyFont="1" applyFill="1" applyBorder="1" applyAlignment="1">
      <alignment horizontal="center" vertical="center" wrapText="1"/>
    </xf>
    <xf numFmtId="164" fontId="10" fillId="10" borderId="142" xfId="5" applyNumberFormat="1" applyFont="1" applyFill="1" applyBorder="1" applyAlignment="1">
      <alignment horizontal="center" vertical="center" wrapText="1"/>
    </xf>
    <xf numFmtId="164" fontId="10" fillId="10" borderId="125" xfId="5" applyNumberFormat="1" applyFont="1" applyFill="1" applyBorder="1" applyAlignment="1">
      <alignment horizontal="center" vertical="center" wrapText="1"/>
    </xf>
    <xf numFmtId="164" fontId="10" fillId="10" borderId="109" xfId="5" applyNumberFormat="1" applyFont="1" applyFill="1" applyBorder="1" applyAlignment="1">
      <alignment horizontal="center" vertical="center" wrapText="1"/>
    </xf>
    <xf numFmtId="164" fontId="5" fillId="10" borderId="61" xfId="0" applyNumberFormat="1" applyFont="1" applyFill="1" applyBorder="1" applyAlignment="1">
      <alignment horizontal="center"/>
    </xf>
    <xf numFmtId="0" fontId="10" fillId="10" borderId="35" xfId="5" applyFont="1" applyFill="1" applyBorder="1" applyAlignment="1">
      <alignment horizontal="center" vertical="center" wrapText="1"/>
    </xf>
    <xf numFmtId="164" fontId="10" fillId="10" borderId="11" xfId="5" applyNumberFormat="1" applyFont="1" applyFill="1" applyBorder="1" applyAlignment="1">
      <alignment horizontal="center" vertical="center" wrapText="1"/>
    </xf>
    <xf numFmtId="164" fontId="10" fillId="10" borderId="93" xfId="5" applyNumberFormat="1" applyFont="1" applyFill="1" applyBorder="1" applyAlignment="1">
      <alignment horizontal="center" vertical="center" wrapText="1"/>
    </xf>
    <xf numFmtId="164" fontId="10" fillId="10" borderId="35" xfId="5" applyNumberFormat="1" applyFont="1" applyFill="1" applyBorder="1" applyAlignment="1">
      <alignment horizontal="center" vertical="center" wrapText="1"/>
    </xf>
    <xf numFmtId="0" fontId="10" fillId="10" borderId="41" xfId="5" applyFont="1" applyFill="1" applyBorder="1" applyAlignment="1">
      <alignment horizontal="center" vertical="center" wrapText="1"/>
    </xf>
    <xf numFmtId="164" fontId="10" fillId="10" borderId="36" xfId="5" applyNumberFormat="1" applyFont="1" applyFill="1" applyBorder="1" applyAlignment="1">
      <alignment horizontal="center" vertical="center" wrapText="1"/>
    </xf>
    <xf numFmtId="164" fontId="10" fillId="10" borderId="121" xfId="5" applyNumberFormat="1" applyFont="1" applyFill="1" applyBorder="1" applyAlignment="1">
      <alignment horizontal="center" vertical="center" wrapText="1"/>
    </xf>
    <xf numFmtId="164" fontId="10" fillId="10" borderId="41" xfId="5" applyNumberFormat="1" applyFont="1" applyFill="1" applyBorder="1" applyAlignment="1">
      <alignment horizontal="center" vertical="center" wrapText="1"/>
    </xf>
    <xf numFmtId="164" fontId="5" fillId="10" borderId="38" xfId="0" applyNumberFormat="1" applyFont="1" applyFill="1" applyBorder="1" applyAlignment="1">
      <alignment horizontal="center"/>
    </xf>
    <xf numFmtId="0" fontId="5" fillId="10" borderId="117" xfId="5" applyFont="1" applyFill="1" applyBorder="1" applyAlignment="1">
      <alignment horizontal="left" vertical="center" wrapText="1"/>
    </xf>
    <xf numFmtId="0" fontId="5" fillId="10" borderId="67" xfId="5" applyFont="1" applyFill="1" applyBorder="1" applyAlignment="1">
      <alignment horizontal="center" vertical="center" wrapText="1"/>
    </xf>
    <xf numFmtId="0" fontId="10" fillId="10" borderId="29" xfId="5" applyFont="1" applyFill="1" applyBorder="1" applyAlignment="1">
      <alignment horizontal="center" vertical="center" wrapText="1"/>
    </xf>
    <xf numFmtId="164" fontId="5" fillId="10" borderId="16" xfId="5" applyNumberFormat="1" applyFont="1" applyFill="1" applyBorder="1" applyAlignment="1">
      <alignment horizontal="center" vertical="center" wrapText="1"/>
    </xf>
    <xf numFmtId="164" fontId="5" fillId="10" borderId="31" xfId="5" applyNumberFormat="1" applyFont="1" applyFill="1" applyBorder="1" applyAlignment="1">
      <alignment horizontal="center" vertical="center" wrapText="1"/>
    </xf>
    <xf numFmtId="164" fontId="5" fillId="10" borderId="18" xfId="5" applyNumberFormat="1" applyFont="1" applyFill="1" applyBorder="1" applyAlignment="1">
      <alignment horizontal="center" vertical="center" wrapText="1"/>
    </xf>
    <xf numFmtId="164" fontId="5" fillId="10" borderId="30" xfId="5" applyNumberFormat="1" applyFont="1" applyFill="1" applyBorder="1" applyAlignment="1">
      <alignment horizontal="center" vertical="center" wrapText="1"/>
    </xf>
    <xf numFmtId="164" fontId="5" fillId="10" borderId="29" xfId="5" applyNumberFormat="1" applyFont="1" applyFill="1" applyBorder="1" applyAlignment="1">
      <alignment horizontal="center" vertical="center" wrapText="1"/>
    </xf>
    <xf numFmtId="164" fontId="5" fillId="10" borderId="18" xfId="0" applyNumberFormat="1" applyFont="1" applyFill="1" applyBorder="1" applyAlignment="1">
      <alignment horizontal="center"/>
    </xf>
    <xf numFmtId="0" fontId="5" fillId="10" borderId="0" xfId="0" applyFont="1" applyFill="1" applyAlignment="1">
      <alignment vertical="center"/>
    </xf>
    <xf numFmtId="0" fontId="4" fillId="10" borderId="0" xfId="0" applyFont="1" applyFill="1" applyBorder="1" applyAlignment="1">
      <alignment vertical="center"/>
    </xf>
    <xf numFmtId="0" fontId="4" fillId="10" borderId="0" xfId="2" applyFont="1" applyFill="1" applyBorder="1" applyAlignment="1" applyProtection="1">
      <alignment horizontal="center" vertical="center"/>
    </xf>
    <xf numFmtId="0" fontId="4" fillId="10" borderId="0" xfId="0" applyFont="1" applyFill="1" applyBorder="1" applyAlignment="1">
      <alignment horizontal="center" vertical="center"/>
    </xf>
    <xf numFmtId="0" fontId="4" fillId="10" borderId="5" xfId="0" applyFont="1" applyFill="1" applyBorder="1" applyAlignment="1">
      <alignment vertical="center"/>
    </xf>
    <xf numFmtId="0" fontId="5" fillId="10" borderId="5" xfId="0" applyFont="1" applyFill="1" applyBorder="1" applyAlignment="1">
      <alignment vertical="center"/>
    </xf>
    <xf numFmtId="0" fontId="10" fillId="10" borderId="0" xfId="0" applyFont="1" applyFill="1" applyBorder="1" applyAlignment="1">
      <alignment horizontal="centerContinuous" vertical="center"/>
    </xf>
    <xf numFmtId="0" fontId="12" fillId="10" borderId="0" xfId="0" applyFont="1" applyFill="1" applyBorder="1" applyAlignment="1">
      <alignment vertical="center"/>
    </xf>
    <xf numFmtId="0" fontId="10" fillId="10" borderId="0" xfId="0" applyFont="1" applyFill="1" applyBorder="1" applyAlignment="1">
      <alignment vertical="center"/>
    </xf>
    <xf numFmtId="0" fontId="10" fillId="10" borderId="12" xfId="0" applyFont="1" applyFill="1" applyBorder="1" applyAlignment="1">
      <alignment vertical="center"/>
    </xf>
    <xf numFmtId="0" fontId="10" fillId="10" borderId="0" xfId="0" applyFont="1" applyFill="1"/>
    <xf numFmtId="0" fontId="5" fillId="10" borderId="0" xfId="0" applyFont="1" applyFill="1" applyBorder="1" applyAlignment="1">
      <alignment vertical="center"/>
    </xf>
    <xf numFmtId="0" fontId="10" fillId="10" borderId="0" xfId="0" applyFont="1" applyFill="1" applyAlignment="1">
      <alignment horizontal="centerContinuous" vertical="center"/>
    </xf>
    <xf numFmtId="0" fontId="10" fillId="10" borderId="12" xfId="0" applyFont="1" applyFill="1" applyBorder="1" applyAlignment="1">
      <alignment horizontal="centerContinuous" vertical="center"/>
    </xf>
    <xf numFmtId="0" fontId="16" fillId="10" borderId="0" xfId="0" applyFont="1" applyFill="1" applyBorder="1" applyAlignment="1">
      <alignment vertical="center"/>
    </xf>
    <xf numFmtId="0" fontId="10" fillId="10" borderId="0" xfId="0" applyFont="1" applyFill="1" applyBorder="1" applyAlignment="1">
      <alignment vertical="center" wrapText="1"/>
    </xf>
    <xf numFmtId="0" fontId="10" fillId="10" borderId="12" xfId="0" applyFont="1" applyFill="1" applyBorder="1" applyAlignment="1">
      <alignment vertical="center" wrapText="1"/>
    </xf>
    <xf numFmtId="0" fontId="10" fillId="10" borderId="0" xfId="0" applyFont="1" applyFill="1" applyBorder="1" applyAlignment="1" applyProtection="1">
      <alignment horizontal="left" vertical="center"/>
    </xf>
    <xf numFmtId="0" fontId="5" fillId="10" borderId="0" xfId="2" applyFont="1" applyFill="1" applyBorder="1" applyAlignment="1" applyProtection="1">
      <alignment horizontal="center" vertical="center"/>
    </xf>
    <xf numFmtId="0" fontId="5" fillId="10" borderId="0" xfId="0" applyFont="1" applyFill="1" applyBorder="1" applyAlignment="1">
      <alignment horizontal="center" vertical="center"/>
    </xf>
    <xf numFmtId="0" fontId="5" fillId="10" borderId="0" xfId="0" applyFont="1" applyFill="1" applyBorder="1" applyAlignment="1" applyProtection="1">
      <alignment horizontal="center" vertical="center"/>
    </xf>
    <xf numFmtId="0" fontId="10" fillId="10" borderId="16" xfId="0" applyFont="1" applyFill="1" applyBorder="1" applyAlignment="1">
      <alignment vertical="center"/>
    </xf>
    <xf numFmtId="0" fontId="5" fillId="10" borderId="17" xfId="0" applyFont="1" applyFill="1" applyBorder="1" applyAlignment="1">
      <alignment vertical="center"/>
    </xf>
    <xf numFmtId="0" fontId="5" fillId="10" borderId="18" xfId="0" applyFont="1" applyFill="1" applyBorder="1" applyAlignment="1">
      <alignment vertical="center"/>
    </xf>
    <xf numFmtId="0" fontId="10" fillId="10" borderId="0" xfId="0" applyFont="1" applyFill="1" applyAlignment="1" applyProtection="1">
      <alignment vertical="center"/>
      <protection locked="0"/>
    </xf>
    <xf numFmtId="0" fontId="16" fillId="10" borderId="0" xfId="0" applyFont="1" applyFill="1" applyAlignment="1">
      <alignment vertical="center"/>
    </xf>
    <xf numFmtId="0" fontId="5" fillId="10" borderId="17" xfId="0" applyFont="1" applyFill="1" applyBorder="1" applyAlignment="1">
      <alignment horizontal="left" vertical="center"/>
    </xf>
    <xf numFmtId="0" fontId="13" fillId="3" borderId="0" xfId="0" applyFont="1" applyFill="1"/>
    <xf numFmtId="0" fontId="10" fillId="10" borderId="0" xfId="0" applyFont="1" applyFill="1" applyAlignment="1">
      <alignment wrapText="1"/>
    </xf>
    <xf numFmtId="0" fontId="31" fillId="10" borderId="22" xfId="5" applyFont="1" applyFill="1" applyBorder="1" applyAlignment="1">
      <alignment horizontal="left" vertical="center"/>
    </xf>
    <xf numFmtId="0" fontId="31" fillId="10" borderId="0" xfId="5" applyFont="1" applyFill="1" applyBorder="1" applyAlignment="1">
      <alignment horizontal="left" vertical="center"/>
    </xf>
    <xf numFmtId="9" fontId="30" fillId="8" borderId="0" xfId="0" applyNumberFormat="1" applyFont="1" applyFill="1" applyBorder="1" applyAlignment="1">
      <alignment vertical="center" wrapText="1"/>
    </xf>
    <xf numFmtId="0" fontId="29" fillId="10" borderId="0" xfId="5" applyFont="1" applyFill="1" applyBorder="1" applyAlignment="1">
      <alignment horizontal="left" vertical="center"/>
    </xf>
    <xf numFmtId="0" fontId="44" fillId="8" borderId="0" xfId="0" applyFont="1" applyFill="1" applyBorder="1" applyAlignment="1">
      <alignment horizontal="center"/>
    </xf>
    <xf numFmtId="0" fontId="30" fillId="8" borderId="50" xfId="0" applyFont="1" applyFill="1" applyBorder="1" applyAlignment="1">
      <alignment horizontal="center"/>
    </xf>
    <xf numFmtId="167" fontId="25" fillId="8" borderId="22" xfId="0" applyNumberFormat="1" applyFont="1" applyFill="1" applyBorder="1"/>
    <xf numFmtId="167" fontId="25" fillId="8" borderId="0" xfId="0" applyNumberFormat="1" applyFont="1" applyFill="1"/>
    <xf numFmtId="1" fontId="30" fillId="8" borderId="0" xfId="0" applyNumberFormat="1" applyFont="1" applyFill="1" applyBorder="1" applyAlignment="1">
      <alignment vertical="center" wrapText="1"/>
    </xf>
    <xf numFmtId="0" fontId="30" fillId="8" borderId="0" xfId="0" applyFont="1" applyFill="1" applyBorder="1" applyAlignment="1">
      <alignment horizontal="center" wrapText="1"/>
    </xf>
    <xf numFmtId="49" fontId="30" fillId="8" borderId="0" xfId="0" applyNumberFormat="1" applyFont="1" applyFill="1" applyBorder="1" applyAlignment="1">
      <alignment horizontal="right" vertical="center" wrapText="1"/>
    </xf>
    <xf numFmtId="0" fontId="30" fillId="8" borderId="0" xfId="0" applyFont="1" applyFill="1" applyBorder="1" applyAlignment="1">
      <alignment horizontal="left" vertical="top" wrapText="1"/>
    </xf>
    <xf numFmtId="49" fontId="30" fillId="8" borderId="0" xfId="0" applyNumberFormat="1" applyFont="1" applyFill="1" applyBorder="1" applyAlignment="1">
      <alignment horizontal="right" vertical="center"/>
    </xf>
    <xf numFmtId="0" fontId="26" fillId="8" borderId="0" xfId="0" applyFont="1" applyFill="1" applyBorder="1" applyAlignment="1">
      <alignment horizontal="left" vertical="center" wrapText="1"/>
    </xf>
    <xf numFmtId="0" fontId="26" fillId="8" borderId="0" xfId="0" applyFont="1" applyFill="1" applyBorder="1" applyAlignment="1">
      <alignment horizontal="left" vertical="top" wrapText="1"/>
    </xf>
    <xf numFmtId="0" fontId="26" fillId="8" borderId="37" xfId="0" applyFont="1" applyFill="1" applyBorder="1" applyAlignment="1">
      <alignment horizontal="left" vertical="top" wrapText="1"/>
    </xf>
    <xf numFmtId="0" fontId="30" fillId="8" borderId="37" xfId="0" applyFont="1" applyFill="1" applyBorder="1" applyAlignment="1">
      <alignment horizontal="left" vertical="top" wrapText="1"/>
    </xf>
    <xf numFmtId="0" fontId="41" fillId="8" borderId="0" xfId="0" applyNumberFormat="1" applyFont="1" applyFill="1" applyBorder="1" applyAlignment="1">
      <alignment horizontal="left" vertical="top" wrapText="1"/>
    </xf>
    <xf numFmtId="9" fontId="41" fillId="8" borderId="37" xfId="0" applyNumberFormat="1" applyFont="1" applyFill="1" applyBorder="1" applyAlignment="1">
      <alignment horizontal="left" vertical="top" wrapText="1"/>
    </xf>
    <xf numFmtId="0" fontId="30" fillId="8" borderId="123" xfId="0" applyFont="1" applyFill="1" applyBorder="1" applyAlignment="1">
      <alignment vertical="center" wrapText="1"/>
    </xf>
    <xf numFmtId="0" fontId="30" fillId="8" borderId="123" xfId="0" applyFont="1" applyFill="1" applyBorder="1"/>
    <xf numFmtId="0" fontId="26" fillId="8" borderId="0" xfId="0" applyFont="1" applyFill="1" applyBorder="1" applyAlignment="1">
      <alignment horizontal="right" vertical="center" wrapText="1"/>
    </xf>
    <xf numFmtId="0" fontId="26" fillId="8" borderId="37" xfId="0" applyFont="1" applyFill="1" applyBorder="1" applyAlignment="1">
      <alignment horizontal="right" vertical="center" wrapText="1"/>
    </xf>
    <xf numFmtId="0" fontId="30" fillId="8" borderId="37" xfId="0" applyFont="1" applyFill="1" applyBorder="1" applyAlignment="1">
      <alignment horizontal="right" vertical="center" wrapText="1"/>
    </xf>
    <xf numFmtId="9" fontId="41" fillId="8" borderId="0" xfId="0" applyNumberFormat="1" applyFont="1" applyFill="1" applyBorder="1" applyAlignment="1">
      <alignment horizontal="right" vertical="center"/>
    </xf>
    <xf numFmtId="9" fontId="41" fillId="8" borderId="37" xfId="0" applyNumberFormat="1" applyFont="1" applyFill="1" applyBorder="1" applyAlignment="1">
      <alignment horizontal="right" vertical="center"/>
    </xf>
    <xf numFmtId="49" fontId="30" fillId="8" borderId="0" xfId="0" applyNumberFormat="1" applyFont="1" applyFill="1" applyBorder="1" applyAlignment="1">
      <alignment horizontal="right"/>
    </xf>
    <xf numFmtId="0" fontId="30" fillId="8" borderId="0" xfId="0" applyNumberFormat="1" applyFont="1" applyFill="1" applyBorder="1" applyAlignment="1">
      <alignment horizontal="right"/>
    </xf>
    <xf numFmtId="0" fontId="47" fillId="8" borderId="0" xfId="0" applyFont="1" applyFill="1" applyBorder="1" applyAlignment="1">
      <alignment horizontal="right" vertical="center" wrapText="1"/>
    </xf>
    <xf numFmtId="0" fontId="41" fillId="8" borderId="0" xfId="0" applyFont="1" applyFill="1" applyBorder="1" applyAlignment="1">
      <alignment horizontal="right" vertical="center" wrapText="1"/>
    </xf>
    <xf numFmtId="0" fontId="27" fillId="8" borderId="0" xfId="0" applyFont="1" applyFill="1" applyBorder="1" applyAlignment="1">
      <alignment horizontal="right" vertical="top" wrapText="1"/>
    </xf>
    <xf numFmtId="10" fontId="25" fillId="8" borderId="122" xfId="3" applyNumberFormat="1" applyFont="1" applyFill="1" applyBorder="1" applyAlignment="1">
      <alignment horizontal="left"/>
    </xf>
    <xf numFmtId="10" fontId="25" fillId="8" borderId="22" xfId="3" applyNumberFormat="1" applyFont="1" applyFill="1" applyBorder="1" applyAlignment="1">
      <alignment horizontal="left"/>
    </xf>
    <xf numFmtId="0" fontId="30" fillId="8" borderId="0" xfId="0" applyFont="1" applyFill="1" applyAlignment="1">
      <alignment wrapText="1"/>
    </xf>
    <xf numFmtId="0" fontId="26" fillId="8" borderId="0" xfId="0" applyFont="1" applyFill="1" applyAlignment="1">
      <alignment wrapText="1"/>
    </xf>
    <xf numFmtId="0" fontId="30" fillId="8" borderId="126" xfId="0" applyFont="1" applyFill="1" applyBorder="1" applyAlignment="1">
      <alignment wrapText="1"/>
    </xf>
    <xf numFmtId="0" fontId="25" fillId="8" borderId="43" xfId="0" applyFont="1" applyFill="1" applyBorder="1" applyAlignment="1">
      <alignment horizontal="right" wrapText="1"/>
    </xf>
    <xf numFmtId="0" fontId="30" fillId="8" borderId="43" xfId="0" applyFont="1" applyFill="1" applyBorder="1" applyAlignment="1">
      <alignment horizontal="right" wrapText="1"/>
    </xf>
    <xf numFmtId="0" fontId="30" fillId="8" borderId="43" xfId="0" applyFont="1" applyFill="1" applyBorder="1" applyAlignment="1">
      <alignment horizontal="right" vertical="center" wrapText="1"/>
    </xf>
    <xf numFmtId="0" fontId="30" fillId="8" borderId="43" xfId="0" applyFont="1" applyFill="1" applyBorder="1" applyAlignment="1">
      <alignment horizontal="right" vertical="top" wrapText="1"/>
    </xf>
    <xf numFmtId="0" fontId="30" fillId="8" borderId="129" xfId="0" applyFont="1" applyFill="1" applyBorder="1" applyAlignment="1">
      <alignment horizontal="right" vertical="center" wrapText="1"/>
    </xf>
    <xf numFmtId="0" fontId="30" fillId="8" borderId="129" xfId="0" applyFont="1" applyFill="1" applyBorder="1" applyAlignment="1">
      <alignment wrapText="1"/>
    </xf>
    <xf numFmtId="0" fontId="26" fillId="8" borderId="126" xfId="0" applyFont="1" applyFill="1" applyBorder="1" applyAlignment="1">
      <alignment wrapText="1"/>
    </xf>
    <xf numFmtId="0" fontId="26" fillId="8" borderId="43" xfId="0" applyFont="1" applyFill="1" applyBorder="1" applyAlignment="1">
      <alignment horizontal="right" wrapText="1"/>
    </xf>
    <xf numFmtId="0" fontId="26" fillId="8" borderId="43" xfId="0" applyFont="1" applyFill="1" applyBorder="1" applyAlignment="1">
      <alignment wrapText="1"/>
    </xf>
    <xf numFmtId="0" fontId="46" fillId="8" borderId="43" xfId="0" applyFont="1" applyFill="1" applyBorder="1" applyAlignment="1">
      <alignment horizontal="right" wrapText="1"/>
    </xf>
    <xf numFmtId="0" fontId="30" fillId="8" borderId="43" xfId="0" applyFont="1" applyFill="1" applyBorder="1" applyAlignment="1">
      <alignment wrapText="1"/>
    </xf>
    <xf numFmtId="9" fontId="30" fillId="8" borderId="0" xfId="1" applyFont="1" applyFill="1" applyBorder="1"/>
    <xf numFmtId="0" fontId="0" fillId="17" borderId="22" xfId="0" applyFill="1" applyBorder="1" applyAlignment="1">
      <alignment horizontal="center"/>
    </xf>
    <xf numFmtId="2" fontId="0" fillId="17" borderId="22" xfId="0" applyNumberFormat="1" applyFill="1" applyBorder="1" applyAlignment="1">
      <alignment horizontal="center"/>
    </xf>
    <xf numFmtId="0" fontId="2" fillId="8" borderId="0" xfId="0" applyFont="1" applyFill="1" applyBorder="1" applyAlignment="1">
      <alignment horizontal="right"/>
    </xf>
    <xf numFmtId="0" fontId="2" fillId="8" borderId="0" xfId="0" applyFont="1" applyFill="1"/>
    <xf numFmtId="0" fontId="30" fillId="8" borderId="146" xfId="0" applyFont="1" applyFill="1" applyBorder="1" applyAlignment="1"/>
    <xf numFmtId="0" fontId="30" fillId="8" borderId="144" xfId="0" applyFont="1" applyFill="1" applyBorder="1" applyAlignment="1"/>
    <xf numFmtId="0" fontId="27" fillId="8" borderId="144" xfId="0" applyFont="1" applyFill="1" applyBorder="1" applyAlignment="1">
      <alignment wrapText="1"/>
    </xf>
    <xf numFmtId="0" fontId="27" fillId="8" borderId="145" xfId="0" applyFont="1" applyFill="1" applyBorder="1" applyAlignment="1">
      <alignment wrapText="1"/>
    </xf>
    <xf numFmtId="0" fontId="30" fillId="8" borderId="145" xfId="0" applyFont="1" applyFill="1" applyBorder="1" applyAlignment="1"/>
    <xf numFmtId="0" fontId="30" fillId="8" borderId="145" xfId="0" applyFont="1" applyFill="1" applyBorder="1" applyAlignment="1">
      <alignment wrapText="1"/>
    </xf>
    <xf numFmtId="0" fontId="27" fillId="8" borderId="146" xfId="0" applyFont="1" applyFill="1" applyBorder="1" applyAlignment="1">
      <alignment wrapText="1"/>
    </xf>
    <xf numFmtId="0" fontId="30" fillId="8" borderId="146" xfId="0" applyFont="1" applyFill="1" applyBorder="1" applyAlignment="1">
      <alignment wrapText="1"/>
    </xf>
    <xf numFmtId="0" fontId="30" fillId="8" borderId="144" xfId="0" applyFont="1" applyFill="1" applyBorder="1" applyAlignment="1">
      <alignment wrapText="1"/>
    </xf>
    <xf numFmtId="0" fontId="27" fillId="8" borderId="147" xfId="0" applyFont="1" applyFill="1" applyBorder="1" applyAlignment="1">
      <alignment wrapText="1"/>
    </xf>
    <xf numFmtId="0" fontId="25" fillId="8" borderId="0" xfId="0" applyFont="1" applyFill="1" applyAlignment="1">
      <alignment wrapText="1"/>
    </xf>
    <xf numFmtId="0" fontId="25" fillId="8" borderId="42" xfId="0" applyFont="1" applyFill="1" applyBorder="1" applyAlignment="1">
      <alignment wrapText="1"/>
    </xf>
    <xf numFmtId="0" fontId="25" fillId="8" borderId="143" xfId="0" applyFont="1" applyFill="1" applyBorder="1" applyAlignment="1">
      <alignment wrapText="1"/>
    </xf>
    <xf numFmtId="0" fontId="25" fillId="8" borderId="3" xfId="0" applyFont="1" applyFill="1" applyBorder="1" applyAlignment="1">
      <alignment wrapText="1"/>
    </xf>
    <xf numFmtId="0" fontId="48" fillId="8" borderId="0" xfId="0" applyFont="1" applyFill="1"/>
    <xf numFmtId="0" fontId="8" fillId="8" borderId="1" xfId="0" applyFont="1" applyFill="1" applyBorder="1" applyAlignment="1">
      <alignment vertical="center" wrapText="1"/>
    </xf>
    <xf numFmtId="0" fontId="9" fillId="8" borderId="3" xfId="0" applyFont="1" applyFill="1" applyBorder="1" applyAlignment="1">
      <alignment vertical="center" wrapText="1"/>
    </xf>
    <xf numFmtId="0" fontId="9" fillId="8" borderId="3" xfId="0" applyFont="1" applyFill="1" applyBorder="1" applyAlignment="1">
      <alignment vertical="center"/>
    </xf>
    <xf numFmtId="0" fontId="30" fillId="8" borderId="0" xfId="0" applyFont="1" applyFill="1" applyBorder="1" applyAlignment="1">
      <alignment horizontal="left" vertical="center" wrapText="1"/>
    </xf>
    <xf numFmtId="9" fontId="30" fillId="18" borderId="22" xfId="1" applyFont="1" applyFill="1" applyBorder="1" applyAlignment="1">
      <alignment horizontal="center"/>
    </xf>
    <xf numFmtId="0" fontId="30" fillId="18" borderId="22" xfId="0" applyFont="1" applyFill="1" applyBorder="1" applyAlignment="1"/>
    <xf numFmtId="0" fontId="27" fillId="18" borderId="22" xfId="0" applyFont="1" applyFill="1" applyBorder="1" applyAlignment="1"/>
    <xf numFmtId="0" fontId="0" fillId="18" borderId="22" xfId="0" applyFill="1" applyBorder="1" applyAlignment="1">
      <alignment horizontal="center"/>
    </xf>
    <xf numFmtId="14" fontId="0" fillId="18" borderId="22" xfId="0" applyNumberFormat="1" applyFill="1" applyBorder="1" applyAlignment="1">
      <alignment horizontal="center"/>
    </xf>
    <xf numFmtId="0" fontId="27" fillId="0" borderId="0" xfId="0" applyFont="1" applyFill="1" applyBorder="1" applyAlignment="1">
      <alignment vertical="center"/>
    </xf>
    <xf numFmtId="0" fontId="47" fillId="8" borderId="148" xfId="0" applyFont="1" applyFill="1" applyBorder="1" applyAlignment="1">
      <alignment vertical="center" wrapText="1"/>
    </xf>
    <xf numFmtId="0" fontId="47" fillId="8" borderId="149" xfId="0" applyFont="1" applyFill="1" applyBorder="1" applyAlignment="1">
      <alignment vertical="center" wrapText="1"/>
    </xf>
    <xf numFmtId="0" fontId="41" fillId="8" borderId="150" xfId="0" applyFont="1" applyFill="1" applyBorder="1" applyAlignment="1">
      <alignment vertical="center" wrapText="1"/>
    </xf>
    <xf numFmtId="0" fontId="41" fillId="8" borderId="151" xfId="0" applyFont="1" applyFill="1" applyBorder="1" applyAlignment="1">
      <alignment vertical="center" wrapText="1"/>
    </xf>
    <xf numFmtId="0" fontId="41" fillId="8" borderId="150" xfId="0" applyFont="1" applyFill="1" applyBorder="1" applyAlignment="1">
      <alignment vertical="center"/>
    </xf>
    <xf numFmtId="0" fontId="41" fillId="8" borderId="152" xfId="0" applyFont="1" applyFill="1" applyBorder="1" applyAlignment="1">
      <alignment vertical="center" wrapText="1"/>
    </xf>
    <xf numFmtId="0" fontId="41" fillId="8" borderId="153" xfId="0" applyFont="1" applyFill="1" applyBorder="1" applyAlignment="1">
      <alignment vertical="center" wrapText="1"/>
    </xf>
    <xf numFmtId="0" fontId="30" fillId="18" borderId="22" xfId="0" applyFont="1" applyFill="1" applyBorder="1"/>
    <xf numFmtId="1" fontId="25" fillId="18" borderId="22" xfId="0" applyNumberFormat="1" applyFont="1" applyFill="1" applyBorder="1"/>
    <xf numFmtId="0" fontId="30" fillId="18" borderId="0" xfId="0" applyFont="1" applyFill="1"/>
    <xf numFmtId="0" fontId="0" fillId="18" borderId="22" xfId="0" applyFont="1" applyFill="1" applyBorder="1"/>
    <xf numFmtId="0" fontId="25" fillId="18" borderId="0" xfId="0" applyFont="1" applyFill="1"/>
    <xf numFmtId="0" fontId="25" fillId="18" borderId="22" xfId="0" applyFont="1" applyFill="1" applyBorder="1"/>
    <xf numFmtId="0" fontId="27" fillId="0" borderId="22" xfId="0" applyFont="1" applyBorder="1" applyAlignment="1">
      <alignment vertical="center" wrapText="1"/>
    </xf>
    <xf numFmtId="0" fontId="0" fillId="18" borderId="22" xfId="0" quotePrefix="1" applyFill="1" applyBorder="1" applyAlignment="1">
      <alignment horizontal="center"/>
    </xf>
    <xf numFmtId="49" fontId="30" fillId="8" borderId="0" xfId="0" applyNumberFormat="1" applyFont="1" applyFill="1" applyBorder="1" applyAlignment="1">
      <alignment horizontal="left" vertical="center" wrapText="1"/>
    </xf>
    <xf numFmtId="0" fontId="0" fillId="18" borderId="22" xfId="0" applyFont="1" applyFill="1" applyBorder="1" applyAlignment="1">
      <alignment horizontal="left"/>
    </xf>
    <xf numFmtId="173" fontId="30" fillId="8" borderId="22" xfId="0" applyNumberFormat="1" applyFont="1" applyFill="1" applyBorder="1"/>
    <xf numFmtId="2" fontId="0" fillId="8" borderId="22" xfId="0" applyNumberFormat="1" applyFont="1" applyFill="1" applyBorder="1"/>
    <xf numFmtId="165" fontId="49" fillId="19" borderId="0" xfId="0" applyNumberFormat="1" applyFont="1" applyFill="1"/>
    <xf numFmtId="0" fontId="10" fillId="0" borderId="0" xfId="0" applyFont="1" applyFill="1" applyAlignment="1">
      <alignment vertical="center"/>
    </xf>
    <xf numFmtId="0" fontId="10" fillId="0" borderId="0" xfId="0" applyFont="1" applyFill="1" applyBorder="1" applyAlignment="1">
      <alignment vertical="center"/>
    </xf>
    <xf numFmtId="0" fontId="0" fillId="0" borderId="0" xfId="0" applyAlignment="1"/>
    <xf numFmtId="0" fontId="10" fillId="0" borderId="16" xfId="0" applyFont="1" applyBorder="1" applyAlignment="1">
      <alignment vertical="center"/>
    </xf>
    <xf numFmtId="0" fontId="10" fillId="10" borderId="11" xfId="0" applyFont="1" applyFill="1" applyBorder="1" applyAlignment="1">
      <alignment vertical="center"/>
    </xf>
    <xf numFmtId="0" fontId="5" fillId="10" borderId="11" xfId="0" applyFont="1" applyFill="1" applyBorder="1" applyAlignment="1">
      <alignment vertical="center"/>
    </xf>
    <xf numFmtId="0" fontId="5" fillId="0" borderId="0" xfId="2" applyFont="1" applyFill="1" applyBorder="1" applyAlignment="1" applyProtection="1">
      <alignment horizontal="center" vertical="center"/>
    </xf>
    <xf numFmtId="0" fontId="15" fillId="0" borderId="0" xfId="2" applyFont="1" applyBorder="1" applyAlignment="1" applyProtection="1">
      <alignment vertical="center"/>
    </xf>
    <xf numFmtId="3" fontId="10" fillId="10" borderId="0" xfId="7" applyNumberFormat="1" applyFont="1" applyFill="1" applyBorder="1" applyAlignment="1" applyProtection="1">
      <alignment horizontal="center" vertical="center" wrapText="1"/>
      <protection hidden="1"/>
    </xf>
    <xf numFmtId="2" fontId="10" fillId="10" borderId="102" xfId="7" applyNumberFormat="1" applyFont="1" applyFill="1" applyBorder="1" applyAlignment="1" applyProtection="1">
      <alignment horizontal="center" vertical="center"/>
      <protection hidden="1"/>
    </xf>
    <xf numFmtId="4" fontId="10" fillId="10" borderId="0" xfId="7" applyNumberFormat="1" applyFont="1" applyFill="1" applyBorder="1" applyAlignment="1" applyProtection="1">
      <alignment horizontal="center" vertical="center" wrapText="1"/>
      <protection hidden="1"/>
    </xf>
    <xf numFmtId="4" fontId="10" fillId="10" borderId="12" xfId="7" applyNumberFormat="1" applyFont="1" applyFill="1" applyBorder="1" applyAlignment="1" applyProtection="1">
      <alignment horizontal="center" vertical="center" wrapText="1"/>
      <protection hidden="1"/>
    </xf>
    <xf numFmtId="2" fontId="10" fillId="10" borderId="0" xfId="7" applyNumberFormat="1" applyFont="1" applyFill="1" applyBorder="1" applyAlignment="1" applyProtection="1">
      <alignment vertical="center"/>
      <protection hidden="1"/>
    </xf>
    <xf numFmtId="2" fontId="10" fillId="10" borderId="12" xfId="7" applyNumberFormat="1" applyFont="1" applyFill="1" applyBorder="1" applyAlignment="1" applyProtection="1">
      <alignment horizontal="center" vertical="center"/>
      <protection hidden="1"/>
    </xf>
    <xf numFmtId="0" fontId="11" fillId="0" borderId="0" xfId="2" applyFill="1" applyBorder="1" applyAlignment="1" applyProtection="1">
      <alignment horizontal="left" vertical="center"/>
    </xf>
    <xf numFmtId="0" fontId="11" fillId="0" borderId="0" xfId="2" applyFill="1" applyBorder="1" applyAlignment="1" applyProtection="1">
      <alignment vertical="center"/>
    </xf>
    <xf numFmtId="0" fontId="11" fillId="0" borderId="0" xfId="2" applyFill="1" applyBorder="1" applyAlignment="1" applyProtection="1">
      <alignment vertical="center"/>
      <protection hidden="1"/>
    </xf>
    <xf numFmtId="0" fontId="11" fillId="0" borderId="0" xfId="2" applyFill="1" applyBorder="1" applyAlignment="1" applyProtection="1"/>
    <xf numFmtId="0" fontId="11" fillId="0" borderId="0" xfId="2" applyFont="1" applyFill="1" applyBorder="1" applyAlignment="1" applyProtection="1"/>
    <xf numFmtId="0" fontId="11" fillId="0" borderId="0" xfId="2" applyAlignment="1" applyProtection="1"/>
    <xf numFmtId="0" fontId="10" fillId="10" borderId="17" xfId="0" applyFont="1" applyFill="1" applyBorder="1" applyAlignment="1">
      <alignment vertical="center"/>
    </xf>
    <xf numFmtId="0" fontId="16" fillId="10" borderId="17" xfId="0" applyFont="1" applyFill="1" applyBorder="1" applyAlignment="1">
      <alignment vertical="center"/>
    </xf>
    <xf numFmtId="0" fontId="10" fillId="0" borderId="0" xfId="0" applyFont="1"/>
    <xf numFmtId="0" fontId="11" fillId="10" borderId="0" xfId="2" applyFill="1" applyBorder="1" applyAlignment="1" applyProtection="1">
      <alignment vertical="center"/>
    </xf>
    <xf numFmtId="0" fontId="14" fillId="0" borderId="0" xfId="0" applyFont="1"/>
    <xf numFmtId="0" fontId="14" fillId="0" borderId="0" xfId="0" applyFont="1" applyFill="1" applyAlignment="1">
      <alignment horizontal="centerContinuous" vertical="center"/>
    </xf>
    <xf numFmtId="0" fontId="14" fillId="0" borderId="0" xfId="0" applyFont="1" applyFill="1" applyAlignment="1">
      <alignment vertical="center"/>
    </xf>
    <xf numFmtId="0" fontId="13" fillId="0" borderId="0" xfId="0" applyFont="1" applyFill="1" applyBorder="1" applyAlignment="1">
      <alignment horizontal="center" vertical="center"/>
    </xf>
    <xf numFmtId="0" fontId="11" fillId="0" borderId="0" xfId="2" applyBorder="1" applyAlignment="1" applyProtection="1"/>
    <xf numFmtId="0" fontId="10" fillId="0" borderId="154" xfId="0" applyFont="1" applyFill="1" applyBorder="1"/>
    <xf numFmtId="1" fontId="5" fillId="0" borderId="155" xfId="0" applyNumberFormat="1" applyFont="1" applyFill="1" applyBorder="1" applyAlignment="1">
      <alignment horizontal="center" wrapText="1"/>
    </xf>
    <xf numFmtId="0" fontId="10" fillId="0" borderId="155" xfId="0" applyFont="1" applyFill="1" applyBorder="1"/>
    <xf numFmtId="165" fontId="10" fillId="0" borderId="156" xfId="0" applyNumberFormat="1" applyFont="1" applyFill="1" applyBorder="1" applyAlignment="1">
      <alignment horizontal="center" wrapText="1"/>
    </xf>
    <xf numFmtId="0" fontId="10" fillId="10" borderId="0" xfId="0" applyFont="1" applyFill="1" applyBorder="1"/>
    <xf numFmtId="0" fontId="5" fillId="0" borderId="0" xfId="0" applyFont="1" applyFill="1" applyBorder="1" applyAlignment="1">
      <alignment wrapText="1"/>
    </xf>
    <xf numFmtId="0" fontId="10" fillId="0" borderId="0" xfId="0" applyFont="1" applyFill="1" applyBorder="1" applyAlignment="1"/>
    <xf numFmtId="0" fontId="5" fillId="0" borderId="0" xfId="0" applyFont="1" applyFill="1" applyBorder="1" applyAlignment="1">
      <alignment horizontal="center"/>
    </xf>
    <xf numFmtId="0" fontId="13" fillId="3" borderId="7" xfId="0" applyFont="1" applyFill="1" applyBorder="1" applyAlignment="1">
      <alignment horizontal="centerContinuous" vertical="center" wrapText="1"/>
    </xf>
    <xf numFmtId="0" fontId="13" fillId="3" borderId="17" xfId="0" applyFont="1" applyFill="1" applyBorder="1" applyAlignment="1">
      <alignment vertical="center"/>
    </xf>
    <xf numFmtId="0" fontId="13" fillId="3" borderId="17" xfId="0" applyFont="1" applyFill="1" applyBorder="1" applyAlignment="1">
      <alignment horizontal="centerContinuous" vertical="center" wrapText="1"/>
    </xf>
    <xf numFmtId="0" fontId="14" fillId="3" borderId="17" xfId="0" applyFont="1" applyFill="1" applyBorder="1" applyAlignment="1">
      <alignment vertical="center"/>
    </xf>
    <xf numFmtId="0" fontId="14" fillId="3" borderId="18" xfId="0" applyFont="1" applyFill="1" applyBorder="1" applyAlignment="1">
      <alignment vertical="center"/>
    </xf>
    <xf numFmtId="0" fontId="5" fillId="2" borderId="11" xfId="0" applyFont="1" applyFill="1" applyBorder="1" applyAlignment="1"/>
    <xf numFmtId="0" fontId="5" fillId="2" borderId="0" xfId="0" applyFont="1" applyFill="1" applyBorder="1" applyAlignment="1">
      <alignment horizontal="centerContinuous"/>
    </xf>
    <xf numFmtId="0" fontId="10" fillId="2" borderId="12" xfId="0" applyFont="1" applyFill="1" applyBorder="1" applyAlignment="1">
      <alignment horizontal="centerContinuous"/>
    </xf>
    <xf numFmtId="0" fontId="5" fillId="2" borderId="16" xfId="0" applyFont="1" applyFill="1" applyBorder="1" applyAlignment="1"/>
    <xf numFmtId="0" fontId="5" fillId="2" borderId="17" xfId="0" applyFont="1" applyFill="1" applyBorder="1" applyAlignment="1">
      <alignment wrapText="1"/>
    </xf>
    <xf numFmtId="0" fontId="10" fillId="0" borderId="11" xfId="0" applyFont="1" applyFill="1" applyBorder="1" applyAlignment="1"/>
    <xf numFmtId="0" fontId="10" fillId="0" borderId="101" xfId="0" applyFont="1" applyFill="1" applyBorder="1" applyAlignment="1">
      <alignment horizontal="center" wrapText="1"/>
    </xf>
    <xf numFmtId="0" fontId="10" fillId="0" borderId="102" xfId="0" applyFont="1" applyFill="1" applyBorder="1" applyAlignment="1">
      <alignment horizontal="center" wrapText="1"/>
    </xf>
    <xf numFmtId="0" fontId="10" fillId="0" borderId="157" xfId="0" applyFont="1" applyFill="1" applyBorder="1" applyAlignment="1"/>
    <xf numFmtId="0" fontId="10" fillId="0" borderId="50" xfId="0" applyFont="1" applyFill="1" applyBorder="1"/>
    <xf numFmtId="0" fontId="10" fillId="0" borderId="51" xfId="0" applyFont="1" applyFill="1" applyBorder="1"/>
    <xf numFmtId="0" fontId="10" fillId="0" borderId="158" xfId="0" applyFont="1" applyFill="1" applyBorder="1" applyAlignment="1">
      <alignment horizontal="center" wrapText="1"/>
    </xf>
    <xf numFmtId="0" fontId="10" fillId="0" borderId="50" xfId="0" applyFont="1" applyFill="1" applyBorder="1" applyAlignment="1"/>
    <xf numFmtId="0" fontId="10" fillId="2" borderId="47" xfId="0" applyFont="1" applyFill="1" applyBorder="1" applyAlignment="1"/>
    <xf numFmtId="0" fontId="10" fillId="2" borderId="48" xfId="0" applyFont="1" applyFill="1" applyBorder="1"/>
    <xf numFmtId="0" fontId="10" fillId="2" borderId="49" xfId="0" applyFont="1" applyFill="1" applyBorder="1"/>
    <xf numFmtId="0" fontId="10" fillId="2" borderId="48" xfId="0" applyFont="1" applyFill="1" applyBorder="1" applyAlignment="1"/>
    <xf numFmtId="0" fontId="10" fillId="0" borderId="159" xfId="0" applyFont="1" applyFill="1" applyBorder="1" applyAlignment="1">
      <alignment horizontal="center" wrapText="1"/>
    </xf>
    <xf numFmtId="0" fontId="10" fillId="0" borderId="16" xfId="0" applyFont="1" applyFill="1" applyBorder="1" applyAlignment="1"/>
    <xf numFmtId="0" fontId="10" fillId="0" borderId="103" xfId="0" applyFont="1" applyFill="1" applyBorder="1" applyAlignment="1">
      <alignment horizontal="center" wrapText="1"/>
    </xf>
    <xf numFmtId="0" fontId="10" fillId="0" borderId="17" xfId="0" applyFont="1" applyFill="1" applyBorder="1" applyAlignment="1"/>
    <xf numFmtId="2" fontId="54" fillId="0" borderId="0" xfId="0" applyNumberFormat="1" applyFont="1"/>
    <xf numFmtId="164" fontId="54" fillId="0" borderId="0" xfId="0" applyNumberFormat="1" applyFont="1"/>
    <xf numFmtId="0" fontId="54" fillId="0" borderId="0" xfId="0" applyFont="1"/>
    <xf numFmtId="2" fontId="55" fillId="0" borderId="0" xfId="0" applyNumberFormat="1" applyFont="1"/>
    <xf numFmtId="0" fontId="55" fillId="0" borderId="0" xfId="0" applyFont="1"/>
    <xf numFmtId="1" fontId="55" fillId="0" borderId="0" xfId="0" applyNumberFormat="1" applyFont="1"/>
    <xf numFmtId="164" fontId="55" fillId="0" borderId="0" xfId="0" applyNumberFormat="1" applyFont="1"/>
    <xf numFmtId="171" fontId="55" fillId="0" borderId="0" xfId="0" applyNumberFormat="1" applyFont="1"/>
    <xf numFmtId="0" fontId="30" fillId="8" borderId="0" xfId="0" applyFont="1" applyFill="1" applyBorder="1" applyAlignment="1">
      <alignment wrapText="1"/>
    </xf>
    <xf numFmtId="0" fontId="30" fillId="8" borderId="0" xfId="0" applyFont="1" applyFill="1" applyBorder="1" applyAlignment="1">
      <alignment horizontal="center"/>
    </xf>
    <xf numFmtId="0" fontId="30" fillId="8" borderId="9" xfId="0" applyFont="1" applyFill="1" applyBorder="1" applyAlignment="1">
      <alignment horizontal="center" vertical="center"/>
    </xf>
    <xf numFmtId="0" fontId="30" fillId="8" borderId="56" xfId="0" applyFont="1" applyFill="1" applyBorder="1"/>
    <xf numFmtId="0" fontId="3" fillId="8" borderId="22" xfId="0" applyFont="1" applyFill="1" applyBorder="1" applyAlignment="1">
      <alignment horizontal="center"/>
    </xf>
    <xf numFmtId="0" fontId="27" fillId="8" borderId="22" xfId="0" applyFont="1" applyFill="1" applyBorder="1" applyAlignment="1">
      <alignment horizontal="center" vertical="center" wrapText="1"/>
    </xf>
    <xf numFmtId="170" fontId="30" fillId="8" borderId="120" xfId="4" applyNumberFormat="1" applyFont="1" applyFill="1" applyBorder="1" applyAlignment="1">
      <alignment horizontal="center" vertical="center" wrapText="1"/>
    </xf>
    <xf numFmtId="170" fontId="30" fillId="8" borderId="22" xfId="4" applyNumberFormat="1" applyFont="1" applyFill="1" applyBorder="1" applyAlignment="1">
      <alignment horizontal="center" vertical="center" wrapText="1"/>
    </xf>
    <xf numFmtId="0" fontId="27" fillId="8" borderId="122" xfId="0" applyFont="1" applyFill="1" applyBorder="1" applyAlignment="1">
      <alignment horizontal="center" vertical="center" wrapText="1"/>
    </xf>
    <xf numFmtId="170" fontId="30" fillId="8" borderId="122" xfId="4" applyNumberFormat="1" applyFont="1" applyFill="1" applyBorder="1" applyAlignment="1">
      <alignment horizontal="center" vertical="center" wrapText="1"/>
    </xf>
    <xf numFmtId="0" fontId="3" fillId="8" borderId="22" xfId="0" applyFont="1" applyFill="1" applyBorder="1" applyAlignment="1">
      <alignment horizontal="center" vertical="center" wrapText="1"/>
    </xf>
    <xf numFmtId="170" fontId="3" fillId="8" borderId="22" xfId="4" applyNumberFormat="1" applyFont="1" applyFill="1" applyBorder="1" applyAlignment="1">
      <alignment horizontal="left" vertical="top"/>
    </xf>
    <xf numFmtId="170" fontId="3" fillId="8" borderId="56" xfId="4" applyNumberFormat="1" applyFont="1" applyFill="1" applyBorder="1" applyAlignment="1">
      <alignment horizontal="left" vertical="top"/>
    </xf>
    <xf numFmtId="0" fontId="0" fillId="18" borderId="120" xfId="0" applyFont="1" applyFill="1" applyBorder="1" applyAlignment="1">
      <alignment horizontal="left"/>
    </xf>
    <xf numFmtId="0" fontId="30" fillId="8" borderId="160" xfId="0" applyFont="1" applyFill="1" applyBorder="1" applyAlignment="1">
      <alignment wrapText="1"/>
    </xf>
    <xf numFmtId="0" fontId="57" fillId="8" borderId="0" xfId="0" applyFont="1" applyFill="1"/>
    <xf numFmtId="14" fontId="0" fillId="0" borderId="0" xfId="0" applyNumberFormat="1"/>
    <xf numFmtId="170" fontId="30" fillId="18" borderId="93" xfId="4" applyNumberFormat="1" applyFont="1" applyFill="1" applyBorder="1" applyAlignment="1">
      <alignment horizontal="center" vertical="center" wrapText="1"/>
    </xf>
    <xf numFmtId="170" fontId="30" fillId="18" borderId="95" xfId="4" applyNumberFormat="1" applyFont="1" applyFill="1" applyBorder="1" applyAlignment="1">
      <alignment horizontal="center" vertical="center" wrapText="1"/>
    </xf>
    <xf numFmtId="170" fontId="30" fillId="18" borderId="0" xfId="0" applyNumberFormat="1" applyFont="1" applyFill="1"/>
    <xf numFmtId="170" fontId="30" fillId="18" borderId="95" xfId="0" applyNumberFormat="1" applyFont="1" applyFill="1" applyBorder="1"/>
    <xf numFmtId="164" fontId="0" fillId="21" borderId="0" xfId="0" applyNumberFormat="1" applyFill="1" applyBorder="1" applyAlignment="1">
      <alignment horizontal="right"/>
    </xf>
    <xf numFmtId="2" fontId="0" fillId="21" borderId="0" xfId="0" applyNumberFormat="1" applyFill="1" applyBorder="1" applyAlignment="1">
      <alignment horizontal="right"/>
    </xf>
    <xf numFmtId="176" fontId="0" fillId="0" borderId="0" xfId="0" applyNumberFormat="1" applyBorder="1" applyAlignment="1">
      <alignment horizontal="right"/>
    </xf>
    <xf numFmtId="0" fontId="0" fillId="0" borderId="0" xfId="0"/>
    <xf numFmtId="2" fontId="0" fillId="0" borderId="0" xfId="0" applyNumberFormat="1" applyBorder="1" applyAlignment="1">
      <alignment horizontal="right"/>
    </xf>
    <xf numFmtId="3" fontId="0" fillId="0" borderId="0" xfId="0" applyNumberFormat="1" applyBorder="1" applyAlignment="1">
      <alignment horizontal="right"/>
    </xf>
    <xf numFmtId="4" fontId="0" fillId="0" borderId="0" xfId="0" applyNumberFormat="1" applyBorder="1" applyAlignment="1">
      <alignment horizontal="right"/>
    </xf>
    <xf numFmtId="164" fontId="0" fillId="0" borderId="0" xfId="0" applyNumberFormat="1" applyBorder="1" applyAlignment="1">
      <alignment horizontal="right"/>
    </xf>
    <xf numFmtId="171" fontId="0" fillId="22" borderId="0" xfId="1" applyNumberFormat="1" applyFont="1" applyFill="1" applyBorder="1" applyAlignment="1">
      <alignment horizontal="right"/>
    </xf>
    <xf numFmtId="0" fontId="0" fillId="22" borderId="0" xfId="0" applyFill="1"/>
    <xf numFmtId="164" fontId="0" fillId="22" borderId="0" xfId="0" applyNumberFormat="1" applyFill="1" applyBorder="1" applyAlignment="1">
      <alignment horizontal="right"/>
    </xf>
    <xf numFmtId="0" fontId="61" fillId="8" borderId="22" xfId="0" applyFont="1" applyFill="1" applyBorder="1"/>
    <xf numFmtId="0" fontId="3" fillId="8" borderId="22" xfId="0" applyFont="1" applyFill="1" applyBorder="1" applyAlignment="1">
      <alignment wrapText="1"/>
    </xf>
    <xf numFmtId="0" fontId="30" fillId="8" borderId="22" xfId="0" applyFont="1" applyFill="1" applyBorder="1" applyAlignment="1">
      <alignment wrapText="1"/>
    </xf>
    <xf numFmtId="0" fontId="30" fillId="8" borderId="0" xfId="0" applyFont="1" applyFill="1" applyBorder="1" applyAlignment="1">
      <alignment horizontal="center"/>
    </xf>
    <xf numFmtId="0" fontId="30" fillId="8" borderId="0" xfId="0" applyFont="1" applyFill="1" applyBorder="1" applyAlignment="1">
      <alignment wrapText="1"/>
    </xf>
    <xf numFmtId="0" fontId="27" fillId="8" borderId="22" xfId="0" applyFont="1" applyFill="1" applyBorder="1" applyAlignment="1">
      <alignment wrapText="1"/>
    </xf>
    <xf numFmtId="0" fontId="30" fillId="8" borderId="22" xfId="0" applyFont="1" applyFill="1" applyBorder="1" applyAlignment="1">
      <alignment horizontal="center"/>
    </xf>
    <xf numFmtId="0" fontId="30" fillId="8" borderId="9" xfId="0" applyFont="1" applyFill="1" applyBorder="1" applyAlignment="1">
      <alignment horizontal="center" wrapText="1"/>
    </xf>
    <xf numFmtId="0" fontId="30" fillId="8" borderId="56" xfId="0" applyFont="1" applyFill="1" applyBorder="1" applyAlignment="1">
      <alignment horizontal="center" wrapText="1"/>
    </xf>
    <xf numFmtId="0" fontId="30" fillId="8" borderId="10" xfId="0" applyFont="1" applyFill="1" applyBorder="1" applyAlignment="1">
      <alignment horizontal="center" wrapText="1"/>
    </xf>
    <xf numFmtId="0" fontId="30" fillId="18" borderId="22" xfId="0" applyFont="1" applyFill="1" applyBorder="1" applyAlignment="1">
      <alignment horizontal="center"/>
    </xf>
    <xf numFmtId="0" fontId="30" fillId="8" borderId="0" xfId="0" applyFont="1" applyFill="1" applyBorder="1" applyAlignment="1">
      <alignment horizontal="right" vertical="center" wrapText="1"/>
    </xf>
    <xf numFmtId="0" fontId="30" fillId="8" borderId="0" xfId="0" applyFont="1" applyFill="1" applyBorder="1" applyAlignment="1">
      <alignment horizontal="left" vertical="top" wrapText="1"/>
    </xf>
    <xf numFmtId="0" fontId="41" fillId="8" borderId="0" xfId="1" applyNumberFormat="1" applyFont="1" applyFill="1" applyBorder="1" applyAlignment="1">
      <alignment horizontal="left" vertical="top" wrapText="1"/>
    </xf>
    <xf numFmtId="0" fontId="27" fillId="8" borderId="0" xfId="0" applyFont="1" applyFill="1" applyBorder="1" applyAlignment="1">
      <alignment horizontal="left" vertical="top" wrapText="1"/>
    </xf>
    <xf numFmtId="0" fontId="30" fillId="18" borderId="22" xfId="0" applyFont="1" applyFill="1" applyBorder="1" applyAlignment="1">
      <alignment horizontal="center" vertical="center"/>
    </xf>
    <xf numFmtId="0" fontId="5" fillId="10" borderId="0" xfId="2" applyFont="1" applyFill="1" applyBorder="1" applyAlignment="1" applyProtection="1">
      <alignment horizontal="center" vertical="center"/>
      <protection hidden="1"/>
    </xf>
    <xf numFmtId="0" fontId="13" fillId="3" borderId="6" xfId="0" applyFont="1" applyFill="1" applyBorder="1" applyAlignment="1">
      <alignment vertical="center"/>
    </xf>
    <xf numFmtId="0" fontId="0" fillId="3" borderId="7" xfId="0" applyFill="1" applyBorder="1" applyAlignment="1">
      <alignment vertical="center"/>
    </xf>
    <xf numFmtId="0" fontId="5" fillId="4" borderId="15" xfId="2" applyFont="1" applyFill="1" applyBorder="1" applyAlignment="1" applyProtection="1">
      <alignment horizontal="center" vertical="center"/>
      <protection locked="0"/>
    </xf>
    <xf numFmtId="0" fontId="5" fillId="0" borderId="0" xfId="2" applyFont="1" applyFill="1" applyBorder="1" applyAlignment="1" applyProtection="1">
      <alignment horizontal="center" vertical="center"/>
      <protection locked="0"/>
    </xf>
    <xf numFmtId="0" fontId="14" fillId="3" borderId="7" xfId="0" applyFont="1" applyFill="1" applyBorder="1" applyAlignment="1">
      <alignment vertical="center"/>
    </xf>
    <xf numFmtId="0" fontId="14" fillId="3" borderId="8" xfId="0" applyFont="1" applyFill="1" applyBorder="1" applyAlignment="1">
      <alignment vertical="center"/>
    </xf>
    <xf numFmtId="0" fontId="10" fillId="0" borderId="0" xfId="0" applyFont="1" applyFill="1" applyAlignment="1">
      <alignment vertical="center"/>
    </xf>
    <xf numFmtId="0" fontId="0" fillId="0" borderId="0" xfId="0" applyAlignment="1">
      <alignment vertical="center"/>
    </xf>
    <xf numFmtId="0" fontId="10" fillId="0" borderId="0" xfId="0" applyFont="1" applyFill="1" applyBorder="1" applyAlignment="1">
      <alignment vertical="center"/>
    </xf>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0" fontId="13" fillId="3" borderId="7" xfId="0" applyFont="1" applyFill="1" applyBorder="1" applyAlignment="1">
      <alignment vertical="center"/>
    </xf>
    <xf numFmtId="0" fontId="0" fillId="3" borderId="8" xfId="0" applyFill="1" applyBorder="1" applyAlignment="1">
      <alignment vertical="center"/>
    </xf>
    <xf numFmtId="0" fontId="13" fillId="3" borderId="19" xfId="0" applyFont="1" applyFill="1" applyBorder="1" applyAlignment="1">
      <alignment vertical="center"/>
    </xf>
    <xf numFmtId="0" fontId="0" fillId="0" borderId="0" xfId="0" applyFill="1" applyBorder="1" applyAlignment="1">
      <alignment vertical="center"/>
    </xf>
    <xf numFmtId="0" fontId="10" fillId="10" borderId="0" xfId="0" applyFont="1" applyFill="1" applyAlignment="1">
      <alignment vertical="center"/>
    </xf>
    <xf numFmtId="0" fontId="5" fillId="2" borderId="29" xfId="6" applyFont="1" applyFill="1" applyBorder="1" applyAlignment="1">
      <alignment horizontal="center" vertical="center" wrapText="1"/>
    </xf>
    <xf numFmtId="0" fontId="5" fillId="2" borderId="8" xfId="0" applyFont="1" applyFill="1" applyBorder="1" applyAlignment="1">
      <alignment horizontal="center" vertical="center" wrapText="1"/>
    </xf>
    <xf numFmtId="0" fontId="30" fillId="8" borderId="22" xfId="0" applyFont="1" applyFill="1" applyBorder="1" applyAlignment="1">
      <alignment horizontal="center"/>
    </xf>
    <xf numFmtId="0" fontId="26" fillId="8" borderId="9" xfId="0" applyFont="1" applyFill="1" applyBorder="1" applyAlignment="1">
      <alignment horizontal="left"/>
    </xf>
    <xf numFmtId="0" fontId="26" fillId="8" borderId="56" xfId="0" applyFont="1" applyFill="1" applyBorder="1" applyAlignment="1">
      <alignment horizontal="left"/>
    </xf>
    <xf numFmtId="0" fontId="26" fillId="8" borderId="10" xfId="0" applyFont="1" applyFill="1" applyBorder="1" applyAlignment="1">
      <alignment horizontal="left"/>
    </xf>
    <xf numFmtId="0" fontId="56" fillId="8" borderId="22" xfId="0" applyFont="1" applyFill="1" applyBorder="1" applyAlignment="1">
      <alignment horizontal="center" vertical="center" wrapText="1"/>
    </xf>
    <xf numFmtId="0" fontId="3" fillId="8" borderId="22" xfId="0" applyFont="1" applyFill="1" applyBorder="1" applyAlignment="1">
      <alignment wrapText="1"/>
    </xf>
    <xf numFmtId="0" fontId="30" fillId="8" borderId="9" xfId="0" applyFont="1" applyFill="1" applyBorder="1" applyAlignment="1">
      <alignment horizontal="center" wrapText="1"/>
    </xf>
    <xf numFmtId="0" fontId="30" fillId="8" borderId="56" xfId="0" applyFont="1" applyFill="1" applyBorder="1" applyAlignment="1">
      <alignment horizontal="center" wrapText="1"/>
    </xf>
    <xf numFmtId="0" fontId="30" fillId="8" borderId="10" xfId="0" applyFont="1" applyFill="1" applyBorder="1" applyAlignment="1">
      <alignment horizontal="center" wrapText="1"/>
    </xf>
    <xf numFmtId="0" fontId="30" fillId="18" borderId="9" xfId="0" applyFont="1" applyFill="1" applyBorder="1" applyAlignment="1">
      <alignment horizontal="center"/>
    </xf>
    <xf numFmtId="0" fontId="30" fillId="18" borderId="56" xfId="0" applyFont="1" applyFill="1" applyBorder="1" applyAlignment="1">
      <alignment horizontal="center"/>
    </xf>
    <xf numFmtId="0" fontId="30" fillId="18" borderId="10" xfId="0" applyFont="1" applyFill="1" applyBorder="1" applyAlignment="1">
      <alignment horizontal="center"/>
    </xf>
    <xf numFmtId="0" fontId="30" fillId="18" borderId="22" xfId="0" applyFont="1" applyFill="1" applyBorder="1" applyAlignment="1">
      <alignment horizontal="center"/>
    </xf>
    <xf numFmtId="0" fontId="30" fillId="8" borderId="22" xfId="0" applyFont="1" applyFill="1" applyBorder="1" applyAlignment="1">
      <alignment horizontal="center" wrapText="1"/>
    </xf>
    <xf numFmtId="0" fontId="30" fillId="8" borderId="22" xfId="0" applyFont="1" applyFill="1" applyBorder="1" applyAlignment="1">
      <alignment wrapText="1"/>
    </xf>
    <xf numFmtId="0" fontId="30" fillId="8" borderId="0" xfId="0" applyFont="1" applyFill="1" applyBorder="1" applyAlignment="1">
      <alignment wrapText="1"/>
    </xf>
    <xf numFmtId="0" fontId="27" fillId="8" borderId="22" xfId="0" applyFont="1" applyFill="1" applyBorder="1" applyAlignment="1">
      <alignment wrapText="1"/>
    </xf>
    <xf numFmtId="0" fontId="30" fillId="9" borderId="9" xfId="0" applyFont="1" applyFill="1" applyBorder="1" applyAlignment="1">
      <alignment horizontal="center"/>
    </xf>
    <xf numFmtId="0" fontId="30" fillId="9" borderId="56" xfId="0" applyFont="1" applyFill="1" applyBorder="1" applyAlignment="1">
      <alignment horizontal="center"/>
    </xf>
    <xf numFmtId="0" fontId="30" fillId="9" borderId="10" xfId="0" applyFont="1" applyFill="1" applyBorder="1" applyAlignment="1">
      <alignment horizontal="center"/>
    </xf>
    <xf numFmtId="0" fontId="30" fillId="8" borderId="0" xfId="0" applyFont="1" applyFill="1" applyBorder="1" applyAlignment="1">
      <alignment horizontal="center"/>
    </xf>
    <xf numFmtId="49" fontId="30" fillId="8" borderId="22" xfId="0" applyNumberFormat="1" applyFont="1" applyFill="1" applyBorder="1" applyAlignment="1">
      <alignment wrapText="1"/>
    </xf>
    <xf numFmtId="49" fontId="27" fillId="8" borderId="22" xfId="0" applyNumberFormat="1" applyFont="1" applyFill="1" applyBorder="1" applyAlignment="1">
      <alignment wrapText="1"/>
    </xf>
    <xf numFmtId="0" fontId="27" fillId="0" borderId="22" xfId="0" applyFont="1" applyBorder="1" applyAlignment="1">
      <alignment horizontal="center" vertical="center" wrapText="1"/>
    </xf>
    <xf numFmtId="0" fontId="30" fillId="8" borderId="0" xfId="0" applyFont="1" applyFill="1" applyBorder="1" applyAlignment="1">
      <alignment horizontal="right" vertical="center" wrapText="1"/>
    </xf>
    <xf numFmtId="0" fontId="30" fillId="8" borderId="0" xfId="0" applyFont="1" applyFill="1" applyBorder="1" applyAlignment="1">
      <alignment horizontal="left" vertical="top" wrapText="1"/>
    </xf>
    <xf numFmtId="0" fontId="41" fillId="8" borderId="123" xfId="1" applyNumberFormat="1" applyFont="1" applyFill="1" applyBorder="1" applyAlignment="1">
      <alignment horizontal="left" vertical="top" wrapText="1"/>
    </xf>
    <xf numFmtId="0" fontId="41" fillId="8" borderId="0" xfId="1" applyNumberFormat="1" applyFont="1" applyFill="1" applyBorder="1" applyAlignment="1">
      <alignment horizontal="left" vertical="top" wrapText="1"/>
    </xf>
    <xf numFmtId="0" fontId="27" fillId="8" borderId="126" xfId="0" applyFont="1" applyFill="1" applyBorder="1" applyAlignment="1">
      <alignment horizontal="left" vertical="top" wrapText="1"/>
    </xf>
    <xf numFmtId="0" fontId="27" fillId="8" borderId="127" xfId="0" applyFont="1" applyFill="1" applyBorder="1" applyAlignment="1">
      <alignment horizontal="left" vertical="top" wrapText="1"/>
    </xf>
    <xf numFmtId="0" fontId="27" fillId="8" borderId="105" xfId="0" applyFont="1" applyFill="1" applyBorder="1" applyAlignment="1">
      <alignment horizontal="left" vertical="top" wrapText="1"/>
    </xf>
    <xf numFmtId="0" fontId="27" fillId="8" borderId="43" xfId="0" applyFont="1" applyFill="1" applyBorder="1" applyAlignment="1">
      <alignment horizontal="left" vertical="top" wrapText="1"/>
    </xf>
    <xf numFmtId="0" fontId="27" fillId="8" borderId="0" xfId="0" applyFont="1" applyFill="1" applyBorder="1" applyAlignment="1">
      <alignment horizontal="left" vertical="top" wrapText="1"/>
    </xf>
    <xf numFmtId="0" fontId="27" fillId="8" borderId="104" xfId="0" applyFont="1" applyFill="1" applyBorder="1" applyAlignment="1">
      <alignment horizontal="left" vertical="top" wrapText="1"/>
    </xf>
    <xf numFmtId="0" fontId="27" fillId="8" borderId="129" xfId="0" applyFont="1" applyFill="1" applyBorder="1" applyAlignment="1">
      <alignment horizontal="left" vertical="top" wrapText="1"/>
    </xf>
    <xf numFmtId="0" fontId="27" fillId="8" borderId="50" xfId="0" applyFont="1" applyFill="1" applyBorder="1" applyAlignment="1">
      <alignment horizontal="left" vertical="top" wrapText="1"/>
    </xf>
    <xf numFmtId="0" fontId="27" fillId="8" borderId="4" xfId="0" applyFont="1" applyFill="1" applyBorder="1" applyAlignment="1">
      <alignment horizontal="left" vertical="top" wrapText="1"/>
    </xf>
    <xf numFmtId="0" fontId="30" fillId="18" borderId="22" xfId="0" applyFont="1" applyFill="1" applyBorder="1" applyAlignment="1">
      <alignment horizontal="center" vertical="center"/>
    </xf>
    <xf numFmtId="0" fontId="30" fillId="18" borderId="125" xfId="0" applyFont="1" applyFill="1" applyBorder="1" applyAlignment="1">
      <alignment horizontal="center" wrapText="1"/>
    </xf>
    <xf numFmtId="0" fontId="30" fillId="18" borderId="123" xfId="0" applyFont="1" applyFill="1" applyBorder="1" applyAlignment="1">
      <alignment horizontal="center" wrapText="1"/>
    </xf>
    <xf numFmtId="0" fontId="30" fillId="18" borderId="124" xfId="0" applyFont="1" applyFill="1" applyBorder="1" applyAlignment="1">
      <alignment horizontal="center" wrapText="1"/>
    </xf>
    <xf numFmtId="0" fontId="30" fillId="18" borderId="93" xfId="0" applyFont="1" applyFill="1" applyBorder="1" applyAlignment="1">
      <alignment horizontal="center" wrapText="1"/>
    </xf>
    <xf numFmtId="0" fontId="30" fillId="18" borderId="0" xfId="0" applyFont="1" applyFill="1" applyBorder="1" applyAlignment="1">
      <alignment horizontal="center" wrapText="1"/>
    </xf>
    <xf numFmtId="0" fontId="30" fillId="18" borderId="23" xfId="0" applyFont="1" applyFill="1" applyBorder="1" applyAlignment="1">
      <alignment horizontal="center" wrapText="1"/>
    </xf>
    <xf numFmtId="0" fontId="30" fillId="18" borderId="121" xfId="0" applyFont="1" applyFill="1" applyBorder="1" applyAlignment="1">
      <alignment horizontal="center" wrapText="1"/>
    </xf>
    <xf numFmtId="0" fontId="30" fillId="18" borderId="37" xfId="0" applyFont="1" applyFill="1" applyBorder="1" applyAlignment="1">
      <alignment horizontal="center" wrapText="1"/>
    </xf>
    <xf numFmtId="0" fontId="30" fillId="18" borderId="39" xfId="0" applyFont="1" applyFill="1" applyBorder="1" applyAlignment="1">
      <alignment horizontal="center" wrapText="1"/>
    </xf>
    <xf numFmtId="0" fontId="5" fillId="2" borderId="127" xfId="0" applyFont="1" applyFill="1" applyBorder="1" applyAlignment="1" applyProtection="1">
      <alignment vertical="center"/>
      <protection hidden="1"/>
    </xf>
    <xf numFmtId="0" fontId="0" fillId="0" borderId="127" xfId="0" applyBorder="1" applyAlignment="1" applyProtection="1">
      <alignment vertical="center"/>
      <protection hidden="1"/>
    </xf>
    <xf numFmtId="0" fontId="5" fillId="10" borderId="0" xfId="2" applyFont="1" applyFill="1" applyBorder="1" applyAlignment="1" applyProtection="1">
      <alignment horizontal="center" vertical="center"/>
      <protection hidden="1"/>
    </xf>
    <xf numFmtId="0" fontId="13" fillId="3" borderId="6" xfId="0" applyFont="1" applyFill="1" applyBorder="1" applyAlignment="1">
      <alignment vertical="center"/>
    </xf>
    <xf numFmtId="0" fontId="0" fillId="3" borderId="7" xfId="0" applyFill="1" applyBorder="1" applyAlignment="1">
      <alignment vertical="center"/>
    </xf>
    <xf numFmtId="0" fontId="5" fillId="10" borderId="9" xfId="0" applyFont="1" applyFill="1" applyBorder="1" applyAlignment="1" applyProtection="1">
      <alignment horizontal="center" vertical="center"/>
      <protection hidden="1"/>
    </xf>
    <xf numFmtId="0" fontId="5" fillId="10" borderId="10" xfId="0" applyFont="1" applyFill="1" applyBorder="1" applyAlignment="1" applyProtection="1">
      <alignment horizontal="center" vertical="center"/>
      <protection hidden="1"/>
    </xf>
    <xf numFmtId="17" fontId="10" fillId="0" borderId="13" xfId="0" applyNumberFormat="1" applyFont="1" applyFill="1" applyBorder="1" applyAlignment="1">
      <alignment horizontal="center" vertical="center"/>
    </xf>
    <xf numFmtId="17" fontId="10" fillId="0" borderId="14" xfId="0" applyNumberFormat="1" applyFont="1" applyFill="1" applyBorder="1" applyAlignment="1">
      <alignment horizontal="center" vertical="center"/>
    </xf>
    <xf numFmtId="0" fontId="5" fillId="4" borderId="15" xfId="2" applyFont="1" applyFill="1" applyBorder="1" applyAlignment="1" applyProtection="1">
      <alignment horizontal="center" vertical="center"/>
      <protection locked="0" hidden="1"/>
    </xf>
    <xf numFmtId="0" fontId="5" fillId="4" borderId="2" xfId="2" applyFont="1" applyFill="1" applyBorder="1" applyAlignment="1" applyProtection="1">
      <alignment horizontal="center" vertical="center"/>
      <protection locked="0" hidden="1"/>
    </xf>
    <xf numFmtId="0" fontId="0" fillId="0" borderId="2" xfId="0" applyBorder="1" applyAlignment="1" applyProtection="1">
      <alignment vertical="center"/>
      <protection locked="0" hidden="1"/>
    </xf>
    <xf numFmtId="0" fontId="5" fillId="4" borderId="15" xfId="2" applyFont="1" applyFill="1" applyBorder="1" applyAlignment="1" applyProtection="1">
      <alignment horizontal="center" vertical="center"/>
      <protection locked="0"/>
    </xf>
    <xf numFmtId="0" fontId="5" fillId="5" borderId="2" xfId="2" applyFont="1" applyFill="1" applyBorder="1" applyAlignment="1" applyProtection="1">
      <alignment horizontal="center" vertical="center"/>
      <protection locked="0"/>
    </xf>
    <xf numFmtId="0" fontId="5" fillId="0" borderId="0" xfId="2" applyFont="1" applyFill="1" applyBorder="1" applyAlignment="1" applyProtection="1">
      <alignment horizontal="center" vertical="center"/>
      <protection locked="0"/>
    </xf>
    <xf numFmtId="0" fontId="5" fillId="2" borderId="19" xfId="0" applyFont="1" applyFill="1" applyBorder="1" applyAlignment="1">
      <alignment horizontal="center" vertical="center"/>
    </xf>
    <xf numFmtId="0" fontId="0" fillId="0" borderId="21" xfId="0" applyBorder="1" applyAlignment="1">
      <alignment vertical="center"/>
    </xf>
    <xf numFmtId="0" fontId="14" fillId="3" borderId="7" xfId="0" applyFont="1" applyFill="1" applyBorder="1" applyAlignment="1">
      <alignment vertical="center"/>
    </xf>
    <xf numFmtId="0" fontId="14" fillId="3" borderId="8" xfId="0" applyFont="1" applyFill="1" applyBorder="1" applyAlignment="1">
      <alignment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2" xfId="2" applyFont="1" applyBorder="1" applyAlignment="1" applyProtection="1">
      <alignment vertical="center"/>
      <protection locked="0"/>
    </xf>
    <xf numFmtId="0" fontId="5" fillId="4" borderId="2" xfId="2" applyFont="1" applyFill="1" applyBorder="1" applyAlignment="1" applyProtection="1">
      <alignment horizontal="center" vertical="center"/>
      <protection locked="0"/>
    </xf>
    <xf numFmtId="17" fontId="10" fillId="0" borderId="9" xfId="0" applyNumberFormat="1" applyFont="1" applyFill="1" applyBorder="1" applyAlignment="1">
      <alignment horizontal="center" vertical="center"/>
    </xf>
    <xf numFmtId="17" fontId="10" fillId="0" borderId="10" xfId="0" applyNumberFormat="1" applyFont="1" applyFill="1" applyBorder="1" applyAlignment="1">
      <alignment horizontal="center" vertical="center"/>
    </xf>
    <xf numFmtId="165" fontId="5" fillId="2" borderId="6" xfId="0" applyNumberFormat="1" applyFont="1" applyFill="1"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10" fillId="0" borderId="0" xfId="0" applyFont="1" applyFill="1" applyAlignment="1">
      <alignment vertical="center"/>
    </xf>
    <xf numFmtId="0" fontId="14" fillId="3" borderId="0" xfId="0" applyFont="1" applyFill="1" applyBorder="1" applyAlignment="1">
      <alignment vertical="center"/>
    </xf>
    <xf numFmtId="0" fontId="0" fillId="0" borderId="2" xfId="0" applyBorder="1" applyAlignment="1" applyProtection="1">
      <alignment vertical="center"/>
      <protection locked="0"/>
    </xf>
    <xf numFmtId="0" fontId="0" fillId="0" borderId="0" xfId="0" applyAlignment="1">
      <alignment vertical="center"/>
    </xf>
    <xf numFmtId="0" fontId="10" fillId="0" borderId="0" xfId="0" applyFont="1" applyFill="1" applyBorder="1" applyAlignment="1">
      <alignment vertical="center"/>
    </xf>
    <xf numFmtId="0" fontId="5" fillId="4" borderId="9" xfId="2" applyFont="1" applyFill="1" applyBorder="1" applyAlignment="1" applyProtection="1">
      <alignment horizontal="center" vertical="center"/>
      <protection locked="0"/>
    </xf>
    <xf numFmtId="0" fontId="5" fillId="0" borderId="10" xfId="2" applyFont="1" applyBorder="1" applyAlignment="1" applyProtection="1">
      <alignment horizontal="center" vertical="center"/>
      <protection locked="0"/>
    </xf>
    <xf numFmtId="0" fontId="0" fillId="0" borderId="7" xfId="0" applyBorder="1" applyAlignment="1">
      <alignment vertical="center"/>
    </xf>
    <xf numFmtId="0" fontId="0" fillId="0" borderId="8" xfId="0" applyBorder="1" applyAlignment="1">
      <alignment vertical="center"/>
    </xf>
    <xf numFmtId="165" fontId="5" fillId="2" borderId="47" xfId="0" applyNumberFormat="1" applyFont="1" applyFill="1" applyBorder="1" applyAlignment="1">
      <alignment horizontal="left" vertical="center"/>
    </xf>
    <xf numFmtId="0" fontId="0" fillId="0" borderId="48" xfId="0" applyBorder="1" applyAlignment="1">
      <alignment vertical="center"/>
    </xf>
    <xf numFmtId="0" fontId="0" fillId="0" borderId="49" xfId="0" applyBorder="1" applyAlignment="1">
      <alignment vertical="center"/>
    </xf>
    <xf numFmtId="165" fontId="5" fillId="2" borderId="47" xfId="0" applyNumberFormat="1" applyFont="1" applyFill="1" applyBorder="1" applyAlignment="1">
      <alignment vertical="center"/>
    </xf>
    <xf numFmtId="165" fontId="5" fillId="2" borderId="48" xfId="0" applyNumberFormat="1" applyFont="1" applyFill="1" applyBorder="1" applyAlignment="1">
      <alignment horizontal="left" vertical="center"/>
    </xf>
    <xf numFmtId="0" fontId="18" fillId="2" borderId="0"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5" fillId="0" borderId="0" xfId="0" applyFont="1" applyFill="1" applyBorder="1" applyAlignment="1" applyProtection="1">
      <alignment horizontal="center" vertical="center"/>
      <protection locked="0"/>
    </xf>
    <xf numFmtId="0" fontId="10" fillId="0" borderId="0" xfId="0" applyFont="1" applyFill="1" applyAlignment="1"/>
    <xf numFmtId="0" fontId="13" fillId="3" borderId="7" xfId="0" applyFont="1" applyFill="1" applyBorder="1" applyAlignment="1">
      <alignment vertical="center"/>
    </xf>
    <xf numFmtId="0" fontId="13" fillId="3" borderId="8" xfId="0" applyFont="1" applyFill="1" applyBorder="1" applyAlignment="1">
      <alignment vertical="center"/>
    </xf>
    <xf numFmtId="0" fontId="5" fillId="2" borderId="20" xfId="0" applyFont="1" applyFill="1" applyBorder="1" applyAlignment="1">
      <alignment horizontal="center" vertical="center"/>
    </xf>
    <xf numFmtId="0" fontId="5" fillId="2" borderId="21" xfId="0" applyFont="1" applyFill="1" applyBorder="1" applyAlignment="1">
      <alignment horizontal="center" vertical="center"/>
    </xf>
    <xf numFmtId="0" fontId="18" fillId="2" borderId="19" xfId="0" applyFont="1" applyFill="1" applyBorder="1" applyAlignment="1">
      <alignment horizontal="center" vertical="center"/>
    </xf>
    <xf numFmtId="0" fontId="18" fillId="2" borderId="20" xfId="0" applyFont="1" applyFill="1" applyBorder="1" applyAlignment="1">
      <alignment horizontal="center" vertical="center"/>
    </xf>
    <xf numFmtId="0" fontId="18" fillId="2" borderId="21" xfId="0" applyFont="1" applyFill="1" applyBorder="1" applyAlignment="1">
      <alignment horizontal="center" vertical="center"/>
    </xf>
    <xf numFmtId="0" fontId="0" fillId="3" borderId="0" xfId="0" applyFill="1" applyBorder="1" applyAlignment="1">
      <alignment vertical="center"/>
    </xf>
    <xf numFmtId="0" fontId="0" fillId="3" borderId="8" xfId="0" applyFill="1" applyBorder="1" applyAlignment="1">
      <alignment vertical="center"/>
    </xf>
    <xf numFmtId="0" fontId="18" fillId="2" borderId="6" xfId="0" applyFont="1" applyFill="1" applyBorder="1" applyAlignment="1">
      <alignment vertical="center"/>
    </xf>
    <xf numFmtId="0" fontId="18" fillId="2" borderId="19" xfId="0" applyFont="1" applyFill="1" applyBorder="1" applyAlignment="1">
      <alignment horizontal="center" vertical="center" wrapText="1"/>
    </xf>
    <xf numFmtId="0" fontId="10" fillId="2" borderId="21" xfId="0" applyFont="1" applyFill="1" applyBorder="1" applyAlignment="1">
      <alignment horizontal="center" vertical="center"/>
    </xf>
    <xf numFmtId="0" fontId="13" fillId="3" borderId="19" xfId="0" applyFont="1" applyFill="1" applyBorder="1" applyAlignment="1">
      <alignment vertical="center"/>
    </xf>
    <xf numFmtId="0" fontId="0" fillId="0" borderId="20" xfId="0" applyBorder="1" applyAlignment="1"/>
    <xf numFmtId="0" fontId="0" fillId="0" borderId="21" xfId="0" applyBorder="1" applyAlignment="1"/>
    <xf numFmtId="0" fontId="5" fillId="2" borderId="139" xfId="6" applyFont="1" applyFill="1" applyBorder="1" applyAlignment="1">
      <alignment horizontal="center" vertical="center" wrapText="1"/>
    </xf>
    <xf numFmtId="0" fontId="5" fillId="2" borderId="140" xfId="6" applyFont="1" applyFill="1" applyBorder="1" applyAlignment="1">
      <alignment horizontal="center" vertical="center" wrapText="1"/>
    </xf>
    <xf numFmtId="0" fontId="5" fillId="2" borderId="141" xfId="6" applyFont="1" applyFill="1" applyBorder="1" applyAlignment="1">
      <alignment horizontal="center" vertical="center" wrapText="1"/>
    </xf>
    <xf numFmtId="0" fontId="5" fillId="2" borderId="139" xfId="0" applyFont="1" applyFill="1" applyBorder="1" applyAlignment="1">
      <alignment horizontal="center" vertical="center" wrapText="1"/>
    </xf>
    <xf numFmtId="0" fontId="5" fillId="2" borderId="14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33" xfId="6" applyFont="1" applyFill="1" applyBorder="1" applyAlignment="1">
      <alignment horizontal="center" vertical="center" wrapText="1"/>
    </xf>
    <xf numFmtId="0" fontId="5" fillId="2" borderId="29" xfId="6" applyFont="1" applyFill="1" applyBorder="1" applyAlignment="1">
      <alignment horizontal="center" vertical="center" wrapText="1"/>
    </xf>
    <xf numFmtId="0" fontId="5" fillId="10" borderId="11" xfId="5" applyFont="1" applyFill="1" applyBorder="1" applyAlignment="1">
      <alignment horizontal="center" vertical="center"/>
    </xf>
    <xf numFmtId="0" fontId="10" fillId="10" borderId="0" xfId="0" applyFont="1" applyFill="1" applyAlignment="1">
      <alignment vertical="center"/>
    </xf>
    <xf numFmtId="0" fontId="5" fillId="20" borderId="9" xfId="0" applyFont="1" applyFill="1" applyBorder="1" applyAlignment="1">
      <alignment wrapText="1"/>
    </xf>
    <xf numFmtId="0" fontId="5" fillId="20" borderId="161" xfId="0" applyFont="1" applyFill="1" applyBorder="1" applyAlignment="1">
      <alignment wrapText="1"/>
    </xf>
    <xf numFmtId="17" fontId="10" fillId="0" borderId="9" xfId="0" applyNumberFormat="1" applyFont="1" applyFill="1" applyBorder="1" applyAlignment="1">
      <alignment wrapText="1"/>
    </xf>
    <xf numFmtId="0" fontId="10" fillId="0" borderId="161" xfId="0" applyFont="1" applyFill="1" applyBorder="1" applyAlignment="1">
      <alignment wrapText="1"/>
    </xf>
    <xf numFmtId="0" fontId="0" fillId="0" borderId="0" xfId="0" applyFill="1" applyBorder="1" applyAlignment="1">
      <alignment vertical="center"/>
    </xf>
  </cellXfs>
  <cellStyles count="16">
    <cellStyle name="Comma" xfId="4" builtinId="3"/>
    <cellStyle name="Comma 2" xfId="8" xr:uid="{00000000-0005-0000-0000-000001000000}"/>
    <cellStyle name="Hyperlink" xfId="2" builtinId="8"/>
    <cellStyle name="Hyperlink 2" xfId="9" xr:uid="{00000000-0005-0000-0000-000003000000}"/>
    <cellStyle name="Hyperlink 3" xfId="15" xr:uid="{00000000-0005-0000-0000-000004000000}"/>
    <cellStyle name="Normal" xfId="0" builtinId="0"/>
    <cellStyle name="Normal 2" xfId="3" xr:uid="{00000000-0005-0000-0000-000006000000}"/>
    <cellStyle name="Normal 2 2" xfId="10" xr:uid="{00000000-0005-0000-0000-000007000000}"/>
    <cellStyle name="Normal 3" xfId="11" xr:uid="{00000000-0005-0000-0000-000008000000}"/>
    <cellStyle name="Normal 4" xfId="12" xr:uid="{00000000-0005-0000-0000-000009000000}"/>
    <cellStyle name="Normal 5" xfId="7" xr:uid="{00000000-0005-0000-0000-00000A000000}"/>
    <cellStyle name="Normal_060216 External congestion costs tables" xfId="6" xr:uid="{00000000-0005-0000-0000-00000B000000}"/>
    <cellStyle name="Normal_ROADCONG" xfId="5" xr:uid="{00000000-0005-0000-0000-00000C000000}"/>
    <cellStyle name="Percent" xfId="1" builtinId="5"/>
    <cellStyle name="Percent 2" xfId="13" xr:uid="{00000000-0005-0000-0000-00000E000000}"/>
    <cellStyle name="Refdb standard" xfId="14" xr:uid="{00000000-0005-0000-0000-00000F000000}"/>
  </cellStyles>
  <dxfs count="29">
    <dxf>
      <font>
        <color theme="0" tint="-0.34998626667073579"/>
      </font>
      <fill>
        <patternFill>
          <bgColor theme="0" tint="-4.9989318521683403E-2"/>
        </patternFill>
      </fill>
    </dxf>
    <dxf>
      <font>
        <color theme="0" tint="-0.14996795556505021"/>
      </font>
    </dxf>
    <dxf>
      <font>
        <color theme="0" tint="-0.34998626667073579"/>
      </font>
      <fill>
        <patternFill>
          <bgColor theme="0" tint="-4.9989318521683403E-2"/>
        </patternFill>
      </fill>
    </dxf>
    <dxf>
      <font>
        <color theme="0" tint="-0.14996795556505021"/>
      </font>
      <fill>
        <patternFill>
          <bgColor theme="0"/>
        </patternFill>
      </fill>
    </dxf>
    <dxf>
      <font>
        <b/>
        <i val="0"/>
        <color rgb="FFFF0000"/>
      </font>
      <fill>
        <patternFill>
          <bgColor rgb="FFFF8181"/>
        </patternFill>
      </fill>
    </dxf>
    <dxf>
      <font>
        <color rgb="FF9C0006"/>
      </font>
      <fill>
        <patternFill>
          <bgColor rgb="FFFFC7CE"/>
        </patternFill>
      </fill>
    </dxf>
    <dxf>
      <fill>
        <patternFill>
          <bgColor theme="2"/>
        </patternFill>
      </fill>
    </dxf>
    <dxf>
      <font>
        <color rgb="FF9C0006"/>
      </font>
      <fill>
        <patternFill>
          <bgColor rgb="FFFFC7CE"/>
        </patternFill>
      </fill>
    </dxf>
    <dxf>
      <font>
        <b/>
        <i val="0"/>
        <color rgb="FFFF0000"/>
      </font>
      <fill>
        <patternFill>
          <bgColor rgb="FFFF8181"/>
        </patternFill>
      </fill>
    </dxf>
    <dxf>
      <font>
        <color rgb="FF9C0006"/>
      </font>
      <fill>
        <patternFill>
          <bgColor rgb="FFFFC7CE"/>
        </patternFill>
      </fill>
    </dxf>
    <dxf>
      <fill>
        <patternFill>
          <bgColor theme="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patternType="lightUp">
          <fgColor theme="4"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patternType="lightUp">
          <fgColor theme="4" tint="0.59996337778862885"/>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patternType="lightUp">
          <fgColor theme="4"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D1EAFC"/>
      <color rgb="FFFFFFCC"/>
      <color rgb="FFFF81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238125</xdr:colOff>
      <xdr:row>1</xdr:row>
      <xdr:rowOff>0</xdr:rowOff>
    </xdr:to>
    <xdr:pic>
      <xdr:nvPicPr>
        <xdr:cNvPr id="2" name="Picture 3" descr="DfT_3298_SML_AW">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0953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333375</xdr:colOff>
      <xdr:row>1</xdr:row>
      <xdr:rowOff>0</xdr:rowOff>
    </xdr:to>
    <xdr:pic>
      <xdr:nvPicPr>
        <xdr:cNvPr id="2" name="Picture 5" descr="DfT_3298_SML_AW">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190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342900</xdr:colOff>
      <xdr:row>1</xdr:row>
      <xdr:rowOff>0</xdr:rowOff>
    </xdr:to>
    <xdr:pic>
      <xdr:nvPicPr>
        <xdr:cNvPr id="3" name="Picture 5" descr="DfT_3298_SML_AW">
          <a:extLst>
            <a:ext uri="{FF2B5EF4-FFF2-40B4-BE49-F238E27FC236}">
              <a16:creationId xmlns:a16="http://schemas.microsoft.com/office/drawing/2014/main" id="{868609A7-F14A-4532-AB36-B6F6891BB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268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314325</xdr:colOff>
      <xdr:row>1</xdr:row>
      <xdr:rowOff>0</xdr:rowOff>
    </xdr:to>
    <xdr:pic>
      <xdr:nvPicPr>
        <xdr:cNvPr id="2" name="Picture 1" descr="DfT_3298_SML_AW">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171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320040</xdr:colOff>
      <xdr:row>1</xdr:row>
      <xdr:rowOff>0</xdr:rowOff>
    </xdr:to>
    <xdr:pic>
      <xdr:nvPicPr>
        <xdr:cNvPr id="3" name="Picture 1" descr="DfT_3298_SML_AW">
          <a:extLst>
            <a:ext uri="{FF2B5EF4-FFF2-40B4-BE49-F238E27FC236}">
              <a16:creationId xmlns:a16="http://schemas.microsoft.com/office/drawing/2014/main" id="{93680729-17EA-4379-BCE2-B0FDAECF3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039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361950</xdr:colOff>
      <xdr:row>1</xdr:row>
      <xdr:rowOff>0</xdr:rowOff>
    </xdr:to>
    <xdr:pic>
      <xdr:nvPicPr>
        <xdr:cNvPr id="2" name="Picture 1" descr="DfT_3298_SML_AW">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192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373380</xdr:colOff>
      <xdr:row>1</xdr:row>
      <xdr:rowOff>0</xdr:rowOff>
    </xdr:to>
    <xdr:pic>
      <xdr:nvPicPr>
        <xdr:cNvPr id="3" name="Picture 1" descr="DfT_3298_SML_AW">
          <a:extLst>
            <a:ext uri="{FF2B5EF4-FFF2-40B4-BE49-F238E27FC236}">
              <a16:creationId xmlns:a16="http://schemas.microsoft.com/office/drawing/2014/main" id="{F0B7B047-D6BF-4D54-8CB7-BF7169A39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5730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1" descr="DfT_3298_SML_AW">
          <a:extLst>
            <a:ext uri="{FF2B5EF4-FFF2-40B4-BE49-F238E27FC236}">
              <a16:creationId xmlns:a16="http://schemas.microsoft.com/office/drawing/2014/main" id="{C379CBE8-32CA-40C0-9062-1F3321798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268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731520</xdr:colOff>
      <xdr:row>22</xdr:row>
      <xdr:rowOff>22860</xdr:rowOff>
    </xdr:from>
    <xdr:to>
      <xdr:col>14</xdr:col>
      <xdr:colOff>701040</xdr:colOff>
      <xdr:row>31</xdr:row>
      <xdr:rowOff>15240</xdr:rowOff>
    </xdr:to>
    <xdr:sp macro="" textlink="">
      <xdr:nvSpPr>
        <xdr:cNvPr id="3" name="TextBox 2">
          <a:extLst>
            <a:ext uri="{FF2B5EF4-FFF2-40B4-BE49-F238E27FC236}">
              <a16:creationId xmlns:a16="http://schemas.microsoft.com/office/drawing/2014/main" id="{40F78717-F7C2-4CA1-BF8D-9A28274C08D2}"/>
            </a:ext>
          </a:extLst>
        </xdr:cNvPr>
        <xdr:cNvSpPr txBox="1"/>
      </xdr:nvSpPr>
      <xdr:spPr>
        <a:xfrm>
          <a:off x="7802880" y="3970020"/>
          <a:ext cx="5273040" cy="1546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400" b="1">
              <a:solidFill>
                <a:srgbClr val="FF0000"/>
              </a:solidFill>
              <a:latin typeface="Arial" panose="020B0604020202020204" pitchFamily="34" charset="0"/>
              <a:cs typeface="Arial" panose="020B0604020202020204" pitchFamily="34" charset="0"/>
            </a:rPr>
            <a:t>NOT</a:t>
          </a:r>
          <a:r>
            <a:rPr lang="en-GB" sz="2400" b="1" baseline="0">
              <a:solidFill>
                <a:srgbClr val="FF0000"/>
              </a:solidFill>
              <a:latin typeface="Arial" panose="020B0604020202020204" pitchFamily="34" charset="0"/>
              <a:cs typeface="Arial" panose="020B0604020202020204" pitchFamily="34" charset="0"/>
            </a:rPr>
            <a:t> CURRENTLY USED IN THE CALCULATIONS</a:t>
          </a:r>
          <a:endParaRPr lang="en-GB" sz="2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320040</xdr:colOff>
      <xdr:row>1</xdr:row>
      <xdr:rowOff>0</xdr:rowOff>
    </xdr:to>
    <xdr:pic>
      <xdr:nvPicPr>
        <xdr:cNvPr id="2" name="Picture 1" descr="DfT_3298_SML_AW">
          <a:extLst>
            <a:ext uri="{FF2B5EF4-FFF2-40B4-BE49-F238E27FC236}">
              <a16:creationId xmlns:a16="http://schemas.microsoft.com/office/drawing/2014/main" id="{CC901CC5-5064-4772-AAC6-B5B7B0A09D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039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295275</xdr:colOff>
      <xdr:row>1</xdr:row>
      <xdr:rowOff>0</xdr:rowOff>
    </xdr:to>
    <xdr:pic>
      <xdr:nvPicPr>
        <xdr:cNvPr id="2" name="Picture 1" descr="DfT_3298_SML_AW">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1525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29" descr="DfT_3298_SML_AW">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1" descr="DfT_3298_SML_AW">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342900</xdr:colOff>
      <xdr:row>1</xdr:row>
      <xdr:rowOff>0</xdr:rowOff>
    </xdr:to>
    <xdr:pic>
      <xdr:nvPicPr>
        <xdr:cNvPr id="3" name="Picture 1" descr="DfT_3298_SML_AW">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1" descr="DfT_3298_SML_AW">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350520</xdr:colOff>
      <xdr:row>1</xdr:row>
      <xdr:rowOff>0</xdr:rowOff>
    </xdr:to>
    <xdr:pic>
      <xdr:nvPicPr>
        <xdr:cNvPr id="3" name="Picture 1" descr="DfT_3298_SML_AW">
          <a:extLst>
            <a:ext uri="{FF2B5EF4-FFF2-40B4-BE49-F238E27FC236}">
              <a16:creationId xmlns:a16="http://schemas.microsoft.com/office/drawing/2014/main" id="{47042FCE-B207-49AE-9845-30F1C2B1A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344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342900</xdr:colOff>
      <xdr:row>1</xdr:row>
      <xdr:rowOff>0</xdr:rowOff>
    </xdr:to>
    <xdr:pic>
      <xdr:nvPicPr>
        <xdr:cNvPr id="2" name="Picture 3" descr="DfT_3298_SML_AW">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001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350520</xdr:colOff>
      <xdr:row>1</xdr:row>
      <xdr:rowOff>0</xdr:rowOff>
    </xdr:to>
    <xdr:pic>
      <xdr:nvPicPr>
        <xdr:cNvPr id="3" name="Picture 3" descr="DfT_3298_SML_AW">
          <a:extLst>
            <a:ext uri="{FF2B5EF4-FFF2-40B4-BE49-F238E27FC236}">
              <a16:creationId xmlns:a16="http://schemas.microsoft.com/office/drawing/2014/main" id="{6AEDEF14-DC71-4ED9-84D2-9A8FDF93B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3444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333375</xdr:colOff>
      <xdr:row>1</xdr:row>
      <xdr:rowOff>0</xdr:rowOff>
    </xdr:to>
    <xdr:pic>
      <xdr:nvPicPr>
        <xdr:cNvPr id="2" name="Picture 20" descr="DfT_3298_SML_AW">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190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342900</xdr:colOff>
      <xdr:row>1</xdr:row>
      <xdr:rowOff>0</xdr:rowOff>
    </xdr:to>
    <xdr:pic>
      <xdr:nvPicPr>
        <xdr:cNvPr id="3" name="Picture 20" descr="DfT_3298_SML_AW">
          <a:extLst>
            <a:ext uri="{FF2B5EF4-FFF2-40B4-BE49-F238E27FC236}">
              <a16:creationId xmlns:a16="http://schemas.microsoft.com/office/drawing/2014/main" id="{BC388784-52B9-41E5-AB79-3CCBCF7969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2268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295275</xdr:colOff>
      <xdr:row>1</xdr:row>
      <xdr:rowOff>0</xdr:rowOff>
    </xdr:to>
    <xdr:pic>
      <xdr:nvPicPr>
        <xdr:cNvPr id="2" name="Picture 9" descr="DfT_3298_SML_AW">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1525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304800</xdr:colOff>
      <xdr:row>1</xdr:row>
      <xdr:rowOff>0</xdr:rowOff>
    </xdr:to>
    <xdr:pic>
      <xdr:nvPicPr>
        <xdr:cNvPr id="3" name="Picture 9" descr="DfT_3298_SML_AW">
          <a:extLst>
            <a:ext uri="{FF2B5EF4-FFF2-40B4-BE49-F238E27FC236}">
              <a16:creationId xmlns:a16="http://schemas.microsoft.com/office/drawing/2014/main" id="{AFB10B85-9AB1-48D5-BB1E-53CF0DE6AE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0" y="0"/>
          <a:ext cx="11887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371475</xdr:colOff>
      <xdr:row>1</xdr:row>
      <xdr:rowOff>0</xdr:rowOff>
    </xdr:to>
    <xdr:pic>
      <xdr:nvPicPr>
        <xdr:cNvPr id="2" name="Picture 1" descr="DfT_3298_SML_AW">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942"/>
        <a:stretch>
          <a:fillRect/>
        </a:stretch>
      </xdr:blipFill>
      <xdr:spPr bwMode="auto">
        <a:xfrm>
          <a:off x="0" y="0"/>
          <a:ext cx="12287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381000</xdr:colOff>
      <xdr:row>1</xdr:row>
      <xdr:rowOff>0</xdr:rowOff>
    </xdr:to>
    <xdr:pic>
      <xdr:nvPicPr>
        <xdr:cNvPr id="3" name="Picture 1" descr="DfT_3298_SML_AW">
          <a:extLst>
            <a:ext uri="{FF2B5EF4-FFF2-40B4-BE49-F238E27FC236}">
              <a16:creationId xmlns:a16="http://schemas.microsoft.com/office/drawing/2014/main" id="{02A6CB7B-3D58-4BF3-948F-FE7543346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942"/>
        <a:stretch>
          <a:fillRect/>
        </a:stretch>
      </xdr:blipFill>
      <xdr:spPr bwMode="auto">
        <a:xfrm>
          <a:off x="0" y="0"/>
          <a:ext cx="126492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internal.dtlr.gov.uk\data\2005Publications\RoRo%20Q2_2005\Bulletin205draf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virago.internal.dtlr.gov.uk\data\Publications%20&amp;%20DataProvision\SR2\Annual%20Bulletin%20working%20version\work\Sect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irago.internal.dtlr.gov.uk\data\TSGB1998\SECTION1\1-13-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slan10\COMQ\TSGB00\8-01-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irago.internal.dtlr.gov.uk\data\IRHS\EXCEL\RORO\bulletins\2003\SA%20Changes\SA%20Changes%20to%20bulletin%20-%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epartmentfortransportuk.sharepoint.com/Road%20Freight%20Statistics%202006/CSRGT06/2006_CSRGT_REPORT_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ECTION1\1-15-9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3%20Maintenance\015%20Challenge%20Fund%202017\Toolkits\HwyChallengeFundToolkit_2A_Bid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epartmentfortransportuk.sharepoint.com/Users/htyndall/AppData/Local/Microsoft/Windows/Temporary%20Internet%20Files/Content.Outlook/BPMFPX9Q/Challenge%20fund%20toolkit%20IN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epartmentfortransportuk.sharepoint.com/temp/8-01-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epartmentfortransportuk-my.sharepoint.com/WINDATA/EXCEL/miche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Allvls\Vls99\Allvls\VLS98\TERE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AMAT%20update%20-%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2cont__8"/>
      <sheetName val="TABLE3"/>
      <sheetName val="TABLE3a"/>
      <sheetName val="TABLE3b"/>
      <sheetName val="TABLE4AL"/>
      <sheetName val="TABLE4a"/>
      <sheetName val="TABLE4b"/>
      <sheetName val="TABLE5"/>
      <sheetName val="Routes"/>
      <sheetName val="FiguresSA_-do_not_print8"/>
      <sheetName val="TABLE2cont__2"/>
      <sheetName val="FiguresSA_-do_not_print2"/>
      <sheetName val="TABLE2cont__"/>
      <sheetName val="FiguresSA_-do_not_print"/>
      <sheetName val="TABLE2cont__1"/>
      <sheetName val="FiguresSA_-do_not_print1"/>
      <sheetName val="TABLE2cont__4"/>
      <sheetName val="FiguresSA_-do_not_print4"/>
      <sheetName val="TABLE2cont__3"/>
      <sheetName val="FiguresSA_-do_not_print3"/>
      <sheetName val="TABLE2cont__5"/>
      <sheetName val="FiguresSA_-do_not_print5"/>
      <sheetName val="TABLE2cont__6"/>
      <sheetName val="FiguresSA_-do_not_print6"/>
      <sheetName val="TABLE2cont__7"/>
      <sheetName val="FiguresSA_-do_not_print7"/>
      <sheetName val="TABLE2cont__12"/>
      <sheetName val="FiguresSA_-do_not_print12"/>
      <sheetName val="TABLE2cont__10"/>
      <sheetName val="FiguresSA_-do_not_print10"/>
      <sheetName val="TABLE2cont__9"/>
      <sheetName val="FiguresSA_-do_not_print9"/>
      <sheetName val="TABLE2cont__11"/>
      <sheetName val="FiguresSA_-do_not_print11"/>
      <sheetName val="TABLE2cont__13"/>
      <sheetName val="FiguresSA_-do_not_print13"/>
    </sheetNames>
    <sheetDataSet>
      <sheetData sheetId="0"/>
      <sheetData sheetId="1">
        <row r="1">
          <cell r="A1" t="str">
            <v>Table 1a   Road goods vehicles travelling to mainland Europe</v>
          </cell>
        </row>
        <row r="2">
          <cell r="A2" t="str">
            <v xml:space="preserve"> </v>
          </cell>
        </row>
        <row r="3">
          <cell r="O3" t="str">
            <v>Thousands</v>
          </cell>
        </row>
        <row r="4">
          <cell r="E4" t="str">
            <v xml:space="preserve">          Powered vehicles by country of registration </v>
          </cell>
          <cell r="M4" t="str">
            <v xml:space="preserve"> </v>
          </cell>
          <cell r="O4" t="str">
            <v xml:space="preserve"> </v>
          </cell>
        </row>
        <row r="5">
          <cell r="M5" t="str">
            <v>Unaccompanied</v>
          </cell>
          <cell r="O5" t="str">
            <v>All</v>
          </cell>
        </row>
        <row r="6">
          <cell r="A6" t="str">
            <v>Year</v>
          </cell>
          <cell r="E6" t="str">
            <v xml:space="preserve">      UK</v>
          </cell>
          <cell r="G6" t="str">
            <v>Foreign</v>
          </cell>
          <cell r="I6" t="str">
            <v>Unknown</v>
          </cell>
          <cell r="K6" t="str">
            <v xml:space="preserve">   Total</v>
          </cell>
          <cell r="M6" t="str">
            <v>trailers</v>
          </cell>
          <cell r="O6" t="str">
            <v>vehicles</v>
          </cell>
        </row>
        <row r="8">
          <cell r="A8" t="str">
            <v>1990</v>
          </cell>
          <cell r="E8">
            <v>338.98700000000002</v>
          </cell>
          <cell r="G8">
            <v>382.94099999999997</v>
          </cell>
          <cell r="I8">
            <v>1.7490000000000001</v>
          </cell>
          <cell r="K8">
            <v>723.67700000000002</v>
          </cell>
          <cell r="M8">
            <v>583.88400000000001</v>
          </cell>
          <cell r="O8">
            <v>1307.5609999999999</v>
          </cell>
        </row>
        <row r="9">
          <cell r="A9" t="str">
            <v>1991</v>
          </cell>
          <cell r="E9">
            <v>360.2</v>
          </cell>
          <cell r="G9">
            <v>362.9</v>
          </cell>
          <cell r="I9">
            <v>2.4</v>
          </cell>
          <cell r="K9">
            <v>725.5</v>
          </cell>
          <cell r="M9">
            <v>601.20000000000005</v>
          </cell>
          <cell r="O9">
            <v>1326.7</v>
          </cell>
        </row>
        <row r="10">
          <cell r="A10" t="str">
            <v>1992</v>
          </cell>
          <cell r="E10">
            <v>373.7</v>
          </cell>
          <cell r="G10">
            <v>394.1</v>
          </cell>
          <cell r="I10">
            <v>2.1</v>
          </cell>
          <cell r="K10">
            <v>769.8</v>
          </cell>
          <cell r="M10">
            <v>629.29999999999995</v>
          </cell>
          <cell r="O10">
            <v>1399.1</v>
          </cell>
        </row>
        <row r="11">
          <cell r="A11" t="str">
            <v>1993</v>
          </cell>
          <cell r="E11">
            <v>398</v>
          </cell>
          <cell r="G11">
            <v>392.4</v>
          </cell>
          <cell r="I11">
            <v>5.8</v>
          </cell>
          <cell r="J11"/>
          <cell r="K11">
            <v>796.2</v>
          </cell>
          <cell r="L11"/>
          <cell r="M11">
            <v>539.4</v>
          </cell>
          <cell r="N11"/>
          <cell r="O11">
            <v>1335.6</v>
          </cell>
        </row>
        <row r="12">
          <cell r="A12" t="str">
            <v>1994</v>
          </cell>
          <cell r="E12">
            <v>453.1</v>
          </cell>
          <cell r="G12">
            <v>439.3</v>
          </cell>
          <cell r="I12">
            <v>4</v>
          </cell>
          <cell r="J12"/>
          <cell r="K12">
            <v>896.5</v>
          </cell>
          <cell r="L12"/>
          <cell r="M12">
            <v>701.6</v>
          </cell>
          <cell r="N12"/>
          <cell r="O12">
            <v>1598.1</v>
          </cell>
        </row>
        <row r="13">
          <cell r="A13" t="str">
            <v>1995</v>
          </cell>
          <cell r="E13">
            <v>486</v>
          </cell>
          <cell r="F13" t="str">
            <v xml:space="preserve"> </v>
          </cell>
          <cell r="G13">
            <v>461.2</v>
          </cell>
          <cell r="H13" t="str">
            <v xml:space="preserve"> </v>
          </cell>
          <cell r="I13">
            <v>3</v>
          </cell>
          <cell r="J13" t="str">
            <v xml:space="preserve"> </v>
          </cell>
          <cell r="K13">
            <v>950.2</v>
          </cell>
          <cell r="L13" t="str">
            <v xml:space="preserve"> </v>
          </cell>
          <cell r="M13">
            <v>677.4</v>
          </cell>
          <cell r="N13" t="str">
            <v xml:space="preserve"> </v>
          </cell>
          <cell r="O13">
            <v>1627.6</v>
          </cell>
        </row>
        <row r="14">
          <cell r="A14">
            <v>1996</v>
          </cell>
          <cell r="E14">
            <v>531.08299999999997</v>
          </cell>
          <cell r="G14">
            <v>484.42899999999997</v>
          </cell>
          <cell r="I14">
            <v>2.2130000000000001</v>
          </cell>
          <cell r="J14" t="str">
            <v xml:space="preserve"> </v>
          </cell>
          <cell r="K14">
            <v>1017.725</v>
          </cell>
          <cell r="M14">
            <v>626.40899999999999</v>
          </cell>
          <cell r="N14" t="str">
            <v xml:space="preserve"> </v>
          </cell>
          <cell r="O14">
            <v>1644.134</v>
          </cell>
        </row>
        <row r="15">
          <cell r="A15" t="str">
            <v xml:space="preserve">1997 </v>
          </cell>
          <cell r="E15">
            <v>543.20000000000005</v>
          </cell>
          <cell r="G15">
            <v>597.6</v>
          </cell>
          <cell r="I15">
            <v>5.7</v>
          </cell>
          <cell r="K15">
            <v>1146.4000000000001</v>
          </cell>
          <cell r="M15">
            <v>740</v>
          </cell>
          <cell r="O15">
            <v>1886.4</v>
          </cell>
        </row>
        <row r="16">
          <cell r="A16" t="str">
            <v xml:space="preserve">1998 </v>
          </cell>
          <cell r="E16">
            <v>544.29999999999995</v>
          </cell>
          <cell r="G16">
            <v>725.7</v>
          </cell>
          <cell r="I16">
            <v>4.5</v>
          </cell>
          <cell r="K16">
            <v>1274.5</v>
          </cell>
          <cell r="M16">
            <v>737.5</v>
          </cell>
          <cell r="O16">
            <v>2012.3</v>
          </cell>
        </row>
        <row r="17">
          <cell r="A17" t="str">
            <v>1999</v>
          </cell>
          <cell r="E17">
            <v>562.70000000000005</v>
          </cell>
          <cell r="G17">
            <v>884.6</v>
          </cell>
          <cell r="I17">
            <v>6.3</v>
          </cell>
          <cell r="K17">
            <v>1453.7</v>
          </cell>
          <cell r="M17">
            <v>737.8</v>
          </cell>
          <cell r="O17">
            <v>2191.4</v>
          </cell>
        </row>
        <row r="18">
          <cell r="A18" t="str">
            <v xml:space="preserve">2000  </v>
          </cell>
          <cell r="E18">
            <v>544.79999999999995</v>
          </cell>
          <cell r="G18">
            <v>1042.9000000000001</v>
          </cell>
          <cell r="I18">
            <v>17.7</v>
          </cell>
          <cell r="K18">
            <v>1605.4</v>
          </cell>
          <cell r="M18">
            <v>712.9</v>
          </cell>
          <cell r="O18">
            <v>2318.3000000000002</v>
          </cell>
        </row>
        <row r="19">
          <cell r="A19" t="str">
            <v>2001</v>
          </cell>
          <cell r="E19">
            <v>517.57000000000005</v>
          </cell>
          <cell r="G19">
            <v>1173.873</v>
          </cell>
          <cell r="I19">
            <v>20.495999999999999</v>
          </cell>
          <cell r="K19">
            <v>1711.9390000000001</v>
          </cell>
          <cell r="M19">
            <v>686.37400000000002</v>
          </cell>
          <cell r="O19">
            <v>2398.3130000000001</v>
          </cell>
        </row>
        <row r="20">
          <cell r="A20" t="str">
            <v>2002</v>
          </cell>
          <cell r="E20">
            <v>493.33800000000002</v>
          </cell>
          <cell r="G20">
            <v>1290.115</v>
          </cell>
          <cell r="I20">
            <v>18.069000000000003</v>
          </cell>
          <cell r="K20">
            <v>1801.5219999999999</v>
          </cell>
          <cell r="M20">
            <v>725.976</v>
          </cell>
          <cell r="O20">
            <v>2527.498</v>
          </cell>
        </row>
        <row r="21">
          <cell r="A21" t="str">
            <v>2003</v>
          </cell>
          <cell r="E21">
            <v>473.92600000000004</v>
          </cell>
          <cell r="G21">
            <v>1321.6379999999999</v>
          </cell>
          <cell r="I21">
            <v>19.129000000000001</v>
          </cell>
          <cell r="K21">
            <v>1814.69</v>
          </cell>
          <cell r="M21">
            <v>780.423</v>
          </cell>
          <cell r="O21">
            <v>2595.1130000000003</v>
          </cell>
        </row>
        <row r="22">
          <cell r="A22" t="str">
            <v>2004</v>
          </cell>
          <cell r="E22">
            <v>493.09900000000005</v>
          </cell>
          <cell r="G22">
            <v>1446.7440000000001</v>
          </cell>
          <cell r="I22">
            <v>16.983000000000001</v>
          </cell>
          <cell r="K22">
            <v>1956.826</v>
          </cell>
          <cell r="M22">
            <v>782.16700000000003</v>
          </cell>
          <cell r="O22">
            <v>2738.9929999999999</v>
          </cell>
        </row>
        <row r="24">
          <cell r="A24" t="str">
            <v>Four Quarters Ending</v>
          </cell>
        </row>
        <row r="25">
          <cell r="A25" t="str">
            <v>2005 Q2P</v>
          </cell>
          <cell r="E25">
            <v>508.60399999999998</v>
          </cell>
          <cell r="G25">
            <v>1484.979</v>
          </cell>
          <cell r="I25">
            <v>23.750999999999998</v>
          </cell>
          <cell r="K25">
            <v>2017.3340000000003</v>
          </cell>
          <cell r="M25">
            <v>768.22</v>
          </cell>
          <cell r="O25">
            <v>2785.5540000000001</v>
          </cell>
        </row>
        <row r="27">
          <cell r="A27" t="str">
            <v>Quarters</v>
          </cell>
        </row>
        <row r="28">
          <cell r="A28" t="str">
            <v>2003 Q2</v>
          </cell>
          <cell r="E28">
            <v>118.836</v>
          </cell>
          <cell r="G28">
            <v>332.07100000000003</v>
          </cell>
          <cell r="I28">
            <v>5.0519999999999996</v>
          </cell>
          <cell r="K28">
            <v>455.959</v>
          </cell>
          <cell r="M28">
            <v>200.72900000000001</v>
          </cell>
          <cell r="O28">
            <v>656.68799999999999</v>
          </cell>
        </row>
        <row r="29">
          <cell r="A29" t="str">
            <v xml:space="preserve">         Q3</v>
          </cell>
          <cell r="E29">
            <v>118.346</v>
          </cell>
          <cell r="G29">
            <v>321.35899999999998</v>
          </cell>
          <cell r="I29">
            <v>4.5460000000000003</v>
          </cell>
          <cell r="K29">
            <v>444.25099999999998</v>
          </cell>
          <cell r="M29">
            <v>200.73400000000001</v>
          </cell>
          <cell r="O29">
            <v>644.98500000000001</v>
          </cell>
        </row>
        <row r="30">
          <cell r="A30" t="str">
            <v xml:space="preserve">         Q4</v>
          </cell>
          <cell r="E30">
            <v>114.9</v>
          </cell>
          <cell r="G30">
            <v>338.57600000000002</v>
          </cell>
          <cell r="I30">
            <v>4.835</v>
          </cell>
          <cell r="K30">
            <v>458.30799999999999</v>
          </cell>
          <cell r="M30">
            <v>193.77099999999999</v>
          </cell>
          <cell r="O30">
            <v>652.07899999999995</v>
          </cell>
        </row>
        <row r="31">
          <cell r="A31" t="str">
            <v>2004 Q1</v>
          </cell>
          <cell r="E31">
            <v>118.19499999999999</v>
          </cell>
          <cell r="G31">
            <v>340.90100000000001</v>
          </cell>
          <cell r="I31">
            <v>4.5209999999999999</v>
          </cell>
          <cell r="K31">
            <v>463.61700000000002</v>
          </cell>
          <cell r="M31">
            <v>186.762</v>
          </cell>
          <cell r="O31">
            <v>650.37900000000002</v>
          </cell>
        </row>
        <row r="32">
          <cell r="A32" t="str">
            <v xml:space="preserve">         Q2</v>
          </cell>
          <cell r="E32">
            <v>121.959</v>
          </cell>
          <cell r="G32">
            <v>353.03300000000002</v>
          </cell>
          <cell r="I32">
            <v>4.5209999999999999</v>
          </cell>
          <cell r="K32">
            <v>479.51299999999998</v>
          </cell>
          <cell r="M32">
            <v>199.56</v>
          </cell>
          <cell r="O32">
            <v>679.07299999999998</v>
          </cell>
        </row>
        <row r="33">
          <cell r="A33" t="str">
            <v xml:space="preserve">         Q3</v>
          </cell>
          <cell r="E33">
            <v>121.989</v>
          </cell>
          <cell r="G33">
            <v>362.73599999999999</v>
          </cell>
          <cell r="I33">
            <v>4.4050000000000002</v>
          </cell>
          <cell r="K33">
            <v>489.13</v>
          </cell>
          <cell r="M33">
            <v>197.96600000000001</v>
          </cell>
          <cell r="O33">
            <v>687.096</v>
          </cell>
        </row>
        <row r="34">
          <cell r="A34" t="str">
            <v xml:space="preserve">         Q4</v>
          </cell>
          <cell r="E34">
            <v>130.95599999999999</v>
          </cell>
          <cell r="G34">
            <v>390.07400000000001</v>
          </cell>
          <cell r="I34">
            <v>3.536</v>
          </cell>
          <cell r="K34">
            <v>524.56600000000003</v>
          </cell>
          <cell r="M34">
            <v>197.87899999999999</v>
          </cell>
          <cell r="O34">
            <v>722.44500000000005</v>
          </cell>
        </row>
        <row r="35">
          <cell r="A35" t="str">
            <v>2005 Q1</v>
          </cell>
          <cell r="E35">
            <v>124.902</v>
          </cell>
          <cell r="G35">
            <v>355.11900000000003</v>
          </cell>
          <cell r="I35">
            <v>8.0559999999999992</v>
          </cell>
          <cell r="K35">
            <v>488.077</v>
          </cell>
          <cell r="M35">
            <v>183.55199999999999</v>
          </cell>
          <cell r="O35">
            <v>671.62900000000002</v>
          </cell>
        </row>
        <row r="36">
          <cell r="A36" t="str">
            <v xml:space="preserve">         Q2P</v>
          </cell>
          <cell r="E36">
            <v>130.75700000000001</v>
          </cell>
          <cell r="G36">
            <v>377.05</v>
          </cell>
          <cell r="I36">
            <v>7.7539999999999996</v>
          </cell>
          <cell r="K36">
            <v>515.56100000000004</v>
          </cell>
          <cell r="M36">
            <v>188.82300000000001</v>
          </cell>
          <cell r="O36">
            <v>704.38400000000001</v>
          </cell>
        </row>
        <row r="37">
          <cell r="A37" t="str">
            <v>Percentage change on 1 year earlier</v>
          </cell>
        </row>
      </sheetData>
      <sheetData sheetId="2"/>
      <sheetData sheetId="3"/>
      <sheetData sheetId="4"/>
      <sheetData sheetId="5"/>
      <sheetData sheetId="6"/>
      <sheetData sheetId="7"/>
      <sheetData sheetId="8">
        <row r="6">
          <cell r="B6">
            <v>577.40200000000004</v>
          </cell>
          <cell r="D6">
            <v>582.44799999999998</v>
          </cell>
          <cell r="F6">
            <v>147.71100000000001</v>
          </cell>
        </row>
        <row r="7">
          <cell r="B7">
            <v>589.79999999999995</v>
          </cell>
          <cell r="D7">
            <v>589.5</v>
          </cell>
          <cell r="F7">
            <v>147.30000000000001</v>
          </cell>
        </row>
        <row r="8">
          <cell r="B8">
            <v>596.79999999999995</v>
          </cell>
          <cell r="D8">
            <v>630.9</v>
          </cell>
          <cell r="F8">
            <v>171.5</v>
          </cell>
        </row>
        <row r="9">
          <cell r="B9">
            <v>552.9</v>
          </cell>
          <cell r="D9">
            <v>662.8</v>
          </cell>
          <cell r="F9">
            <v>173.9</v>
          </cell>
        </row>
        <row r="10">
          <cell r="B10">
            <v>620.29999999999995</v>
          </cell>
          <cell r="D10">
            <v>751.1</v>
          </cell>
          <cell r="F10">
            <v>226.7</v>
          </cell>
        </row>
        <row r="11">
          <cell r="B11">
            <v>611.20000000000005</v>
          </cell>
          <cell r="D11">
            <v>816.4</v>
          </cell>
          <cell r="F11">
            <v>200</v>
          </cell>
        </row>
        <row r="12">
          <cell r="B12">
            <v>581.86400000000003</v>
          </cell>
          <cell r="D12">
            <v>873.72799999999995</v>
          </cell>
          <cell r="F12">
            <v>188.54199999999997</v>
          </cell>
        </row>
      </sheetData>
      <sheetData sheetId="9"/>
      <sheetData sheetId="10"/>
      <sheetData sheetId="11">
        <row r="6">
          <cell r="B6">
            <v>205.35400000000001</v>
          </cell>
          <cell r="D6">
            <v>97.811999999999998</v>
          </cell>
          <cell r="F6">
            <v>32.856999999999999</v>
          </cell>
          <cell r="J6">
            <v>1.86</v>
          </cell>
        </row>
        <row r="7">
          <cell r="B7">
            <v>228.5</v>
          </cell>
          <cell r="D7">
            <v>96.4</v>
          </cell>
          <cell r="F7">
            <v>33.200000000000003</v>
          </cell>
          <cell r="J7">
            <v>1.4</v>
          </cell>
        </row>
        <row r="8">
          <cell r="B8">
            <v>241</v>
          </cell>
          <cell r="D8">
            <v>96.6</v>
          </cell>
          <cell r="F8">
            <v>34</v>
          </cell>
          <cell r="J8">
            <v>1.5</v>
          </cell>
        </row>
        <row r="9">
          <cell r="B9">
            <v>271.3</v>
          </cell>
          <cell r="D9">
            <v>86.2</v>
          </cell>
          <cell r="F9">
            <v>38.799999999999997</v>
          </cell>
          <cell r="J9">
            <v>1.2</v>
          </cell>
        </row>
        <row r="10">
          <cell r="B10">
            <v>332.9</v>
          </cell>
          <cell r="D10">
            <v>77.2</v>
          </cell>
          <cell r="F10">
            <v>39.299999999999997</v>
          </cell>
          <cell r="J10">
            <v>3.5</v>
          </cell>
        </row>
        <row r="11">
          <cell r="B11">
            <v>368</v>
          </cell>
          <cell r="D11">
            <v>73.5</v>
          </cell>
          <cell r="F11">
            <v>41.7</v>
          </cell>
          <cell r="J11">
            <v>2.5</v>
          </cell>
        </row>
        <row r="12">
          <cell r="B12">
            <v>401.9</v>
          </cell>
          <cell r="D12">
            <v>80.2</v>
          </cell>
          <cell r="F12">
            <v>45.9</v>
          </cell>
          <cell r="J12">
            <v>2.8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sheetName val="Admin"/>
      <sheetName val="t11"/>
      <sheetName val="c11"/>
      <sheetName val="t12"/>
      <sheetName val="c12"/>
      <sheetName val="c12Pies"/>
      <sheetName val="t13_09-08"/>
      <sheetName val="t13_09_(probs)2"/>
      <sheetName val="t13_09"/>
      <sheetName val="t13_08"/>
      <sheetName val="t13_07"/>
      <sheetName val="t13_06"/>
      <sheetName val="t14_time_series2"/>
      <sheetName val="c14Pies"/>
      <sheetName val="t42_final2"/>
      <sheetName val="revised_Urban_Rural_data2"/>
      <sheetName val="t14_01"/>
      <sheetName val="t14_00"/>
      <sheetName val="t14_99"/>
      <sheetName val="t14_98"/>
      <sheetName val="t14_97"/>
      <sheetName val="t14_96"/>
      <sheetName val="t14_95"/>
      <sheetName val="t14_94"/>
      <sheetName val="t14_93"/>
      <sheetName val="t14_09-08"/>
      <sheetName val="t14_09"/>
      <sheetName val="t14_08"/>
      <sheetName val="t14_07"/>
      <sheetName val="t14_06"/>
      <sheetName val="t14_05"/>
      <sheetName val="t14_04"/>
      <sheetName val="t14_03"/>
      <sheetName val="t14_02"/>
      <sheetName val="t13_05"/>
      <sheetName val="t13_04"/>
      <sheetName val="t13_03"/>
      <sheetName val="t13_09_(probs)"/>
      <sheetName val="t14_time_series"/>
      <sheetName val="t42_final"/>
      <sheetName val="revised_Urban_Rural_data"/>
      <sheetName val="t13_09_(probs)1"/>
      <sheetName val="t14_time_series1"/>
      <sheetName val="t42_final1"/>
      <sheetName val="revised_Urban_Rural_data1"/>
      <sheetName val="t13_09_(probs)8"/>
      <sheetName val="t14_time_series8"/>
      <sheetName val="t42_final8"/>
      <sheetName val="revised_Urban_Rural_data8"/>
      <sheetName val="t13_09_(probs)3"/>
      <sheetName val="t14_time_series3"/>
      <sheetName val="t42_final3"/>
      <sheetName val="revised_Urban_Rural_data3"/>
      <sheetName val="t13_09_(probs)4"/>
      <sheetName val="t14_time_series4"/>
      <sheetName val="t42_final4"/>
      <sheetName val="revised_Urban_Rural_data4"/>
      <sheetName val="t13_09_(probs)5"/>
      <sheetName val="t14_time_series5"/>
      <sheetName val="t42_final5"/>
      <sheetName val="revised_Urban_Rural_data5"/>
      <sheetName val="t13_09_(probs)6"/>
      <sheetName val="t14_time_series6"/>
      <sheetName val="t42_final6"/>
      <sheetName val="revised_Urban_Rural_data6"/>
      <sheetName val="t13_09_(probs)7"/>
      <sheetName val="t14_time_series7"/>
      <sheetName val="t42_final7"/>
      <sheetName val="revised_Urban_Rural_data7"/>
      <sheetName val="t13_09_(probs)12"/>
      <sheetName val="t14_time_series12"/>
      <sheetName val="t42_final12"/>
      <sheetName val="revised_Urban_Rural_data12"/>
      <sheetName val="t13_09_(probs)10"/>
      <sheetName val="t14_time_series10"/>
      <sheetName val="t42_final10"/>
      <sheetName val="revised_Urban_Rural_data10"/>
      <sheetName val="t13_09_(probs)9"/>
      <sheetName val="t14_time_series9"/>
      <sheetName val="t42_final9"/>
      <sheetName val="revised_Urban_Rural_data9"/>
      <sheetName val="t13_09_(probs)11"/>
      <sheetName val="t14_time_series11"/>
      <sheetName val="t42_final11"/>
      <sheetName val="revised_Urban_Rural_data11"/>
      <sheetName val="t13_09_(probs)13"/>
      <sheetName val="t14_time_series13"/>
      <sheetName val="t42_final13"/>
      <sheetName val="revised_Urban_Rural_data13"/>
    </sheetNames>
    <sheetDataSet>
      <sheetData sheetId="0">
        <row r="3">
          <cell r="B3">
            <v>2008</v>
          </cell>
        </row>
      </sheetData>
      <sheetData sheetId="1"/>
      <sheetData sheetId="2"/>
      <sheetData sheetId="3">
        <row r="42">
          <cell r="D42" t="str">
            <v>2007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S-INDEX"/>
    </sheetNames>
    <sheetDataSet>
      <sheetData sheetId="0">
        <row r="9">
          <cell r="E9">
            <v>1983</v>
          </cell>
          <cell r="F9">
            <v>1984</v>
          </cell>
          <cell r="G9">
            <v>1985</v>
          </cell>
          <cell r="H9">
            <v>1986</v>
          </cell>
          <cell r="I9">
            <v>1987</v>
          </cell>
          <cell r="J9">
            <v>1988</v>
          </cell>
          <cell r="K9">
            <v>1989</v>
          </cell>
          <cell r="L9">
            <v>1990</v>
          </cell>
          <cell r="M9">
            <v>1991</v>
          </cell>
          <cell r="N9">
            <v>1992</v>
          </cell>
          <cell r="O9">
            <v>1993</v>
          </cell>
          <cell r="P9">
            <v>1994</v>
          </cell>
          <cell r="Q9">
            <v>1995</v>
          </cell>
          <cell r="R9">
            <v>1996</v>
          </cell>
        </row>
        <row r="13">
          <cell r="B13" t="str">
            <v>Road 1</v>
          </cell>
          <cell r="E13">
            <v>4.2</v>
          </cell>
          <cell r="F13">
            <v>4</v>
          </cell>
          <cell r="G13">
            <v>4.3</v>
          </cell>
          <cell r="H13">
            <v>3.7</v>
          </cell>
          <cell r="I13">
            <v>4.0999999999999996</v>
          </cell>
          <cell r="J13">
            <v>4.9000000000000004</v>
          </cell>
          <cell r="K13">
            <v>4.5</v>
          </cell>
          <cell r="L13">
            <v>4.9000000000000004</v>
          </cell>
          <cell r="M13">
            <v>4.9000000000000004</v>
          </cell>
          <cell r="N13">
            <v>4.5</v>
          </cell>
          <cell r="O13">
            <v>5</v>
          </cell>
          <cell r="P13">
            <v>5.0999999999999996</v>
          </cell>
          <cell r="Q13">
            <v>5.7</v>
          </cell>
        </row>
        <row r="14">
          <cell r="B14" t="str">
            <v xml:space="preserve">Rail </v>
          </cell>
          <cell r="E14">
            <v>2.2999999999999998</v>
          </cell>
          <cell r="F14">
            <v>2.2000000000000002</v>
          </cell>
          <cell r="G14">
            <v>2</v>
          </cell>
          <cell r="H14">
            <v>2.1</v>
          </cell>
          <cell r="I14">
            <v>2</v>
          </cell>
          <cell r="J14">
            <v>2.2000000000000002</v>
          </cell>
          <cell r="K14">
            <v>2.2000000000000002</v>
          </cell>
          <cell r="L14">
            <v>2.1</v>
          </cell>
          <cell r="M14">
            <v>2</v>
          </cell>
          <cell r="N14">
            <v>2</v>
          </cell>
          <cell r="O14">
            <v>1.91</v>
          </cell>
          <cell r="P14">
            <v>1.8220000000000001</v>
          </cell>
          <cell r="Q14">
            <v>1.7</v>
          </cell>
        </row>
        <row r="15">
          <cell r="B15" t="str">
            <v xml:space="preserve">Water </v>
          </cell>
          <cell r="E15">
            <v>51.4</v>
          </cell>
          <cell r="F15">
            <v>53.1</v>
          </cell>
          <cell r="G15">
            <v>50.9</v>
          </cell>
          <cell r="H15">
            <v>46</v>
          </cell>
          <cell r="I15">
            <v>43.9</v>
          </cell>
          <cell r="J15">
            <v>49.3</v>
          </cell>
          <cell r="K15">
            <v>47.9</v>
          </cell>
          <cell r="L15">
            <v>45.4</v>
          </cell>
          <cell r="M15">
            <v>46</v>
          </cell>
          <cell r="N15">
            <v>42.7</v>
          </cell>
          <cell r="O15">
            <v>41.7</v>
          </cell>
          <cell r="P15">
            <v>43</v>
          </cell>
          <cell r="Q15">
            <v>42.5</v>
          </cell>
        </row>
        <row r="16">
          <cell r="B16" t="str">
            <v>ow:  coastwise</v>
          </cell>
          <cell r="E16">
            <v>40.200000000000003</v>
          </cell>
          <cell r="F16">
            <v>41</v>
          </cell>
          <cell r="G16">
            <v>38.9</v>
          </cell>
          <cell r="H16">
            <v>33.9</v>
          </cell>
          <cell r="I16">
            <v>31.4</v>
          </cell>
          <cell r="J16">
            <v>34.200000000000003</v>
          </cell>
          <cell r="K16">
            <v>34.1</v>
          </cell>
          <cell r="L16">
            <v>32.1</v>
          </cell>
          <cell r="M16">
            <v>31.2</v>
          </cell>
          <cell r="N16">
            <v>29.4</v>
          </cell>
          <cell r="O16">
            <v>28.9</v>
          </cell>
          <cell r="P16">
            <v>28.9</v>
          </cell>
          <cell r="Q16">
            <v>31.4</v>
          </cell>
        </row>
        <row r="17">
          <cell r="B17" t="str">
            <v xml:space="preserve">Pipeline </v>
          </cell>
          <cell r="H17">
            <v>10.4</v>
          </cell>
          <cell r="I17">
            <v>10.5</v>
          </cell>
          <cell r="J17">
            <v>11.1</v>
          </cell>
          <cell r="K17">
            <v>9.8000000000000007</v>
          </cell>
          <cell r="L17">
            <v>11.1</v>
          </cell>
          <cell r="M17">
            <v>11.1</v>
          </cell>
          <cell r="N17">
            <v>11</v>
          </cell>
          <cell r="O17">
            <v>11.6</v>
          </cell>
          <cell r="P17">
            <v>12</v>
          </cell>
          <cell r="Q17">
            <v>12.2</v>
          </cell>
        </row>
        <row r="18">
          <cell r="B18" t="str">
            <v>Pipeline</v>
          </cell>
          <cell r="E18">
            <v>9.9</v>
          </cell>
          <cell r="F18">
            <v>10.4</v>
          </cell>
          <cell r="G18">
            <v>11.2</v>
          </cell>
          <cell r="H18">
            <v>10.4</v>
          </cell>
          <cell r="I18">
            <v>10.5</v>
          </cell>
          <cell r="J18">
            <v>11.1</v>
          </cell>
          <cell r="K18">
            <v>9.8000000000000007</v>
          </cell>
          <cell r="L18">
            <v>11</v>
          </cell>
          <cell r="M18">
            <v>11.1</v>
          </cell>
          <cell r="N18">
            <v>11</v>
          </cell>
          <cell r="O18">
            <v>11.6</v>
          </cell>
          <cell r="P18">
            <v>12</v>
          </cell>
          <cell r="Q18">
            <v>12.2</v>
          </cell>
        </row>
        <row r="19">
          <cell r="B19" t="str">
            <v>All modes</v>
          </cell>
          <cell r="E19">
            <v>67.8</v>
          </cell>
          <cell r="F19">
            <v>69.7</v>
          </cell>
          <cell r="G19">
            <v>68.400000000000006</v>
          </cell>
          <cell r="H19">
            <v>62.2</v>
          </cell>
          <cell r="I19">
            <v>60.5</v>
          </cell>
          <cell r="J19">
            <v>67.5</v>
          </cell>
          <cell r="K19">
            <v>64.400000000000006</v>
          </cell>
          <cell r="L19">
            <v>63.5</v>
          </cell>
          <cell r="M19">
            <v>64</v>
          </cell>
          <cell r="N19">
            <v>60.2</v>
          </cell>
          <cell r="O19">
            <v>60.21</v>
          </cell>
          <cell r="P19">
            <v>61.921999999999997</v>
          </cell>
          <cell r="Q19">
            <v>62.099999999999994</v>
          </cell>
        </row>
        <row r="22">
          <cell r="B22" t="str">
            <v>Road 1</v>
          </cell>
          <cell r="E22">
            <v>3.2</v>
          </cell>
          <cell r="F22">
            <v>3.3</v>
          </cell>
          <cell r="G22">
            <v>4.2</v>
          </cell>
          <cell r="H22">
            <v>3.7</v>
          </cell>
          <cell r="I22">
            <v>3.7</v>
          </cell>
          <cell r="J22">
            <v>3.9</v>
          </cell>
          <cell r="K22">
            <v>4</v>
          </cell>
          <cell r="L22">
            <v>4.2</v>
          </cell>
          <cell r="M22">
            <v>3.7</v>
          </cell>
          <cell r="N22">
            <v>3.5</v>
          </cell>
          <cell r="O22">
            <v>3.1</v>
          </cell>
          <cell r="P22">
            <v>2.9</v>
          </cell>
          <cell r="Q22">
            <v>2.7</v>
          </cell>
        </row>
        <row r="23">
          <cell r="B23" t="str">
            <v xml:space="preserve">Rail </v>
          </cell>
          <cell r="E23">
            <v>5.9</v>
          </cell>
          <cell r="F23">
            <v>1.6</v>
          </cell>
          <cell r="G23">
            <v>4.0999999999999996</v>
          </cell>
          <cell r="H23">
            <v>5.0999999999999996</v>
          </cell>
          <cell r="I23">
            <v>4.7</v>
          </cell>
          <cell r="J23">
            <v>4.5999999999999996</v>
          </cell>
          <cell r="K23">
            <v>4.8</v>
          </cell>
          <cell r="L23">
            <v>5</v>
          </cell>
          <cell r="M23">
            <v>5</v>
          </cell>
          <cell r="N23">
            <v>5.4</v>
          </cell>
          <cell r="O23">
            <v>3.9449999999999998</v>
          </cell>
          <cell r="P23">
            <v>3.2719999999999998</v>
          </cell>
          <cell r="Q23">
            <v>3.1</v>
          </cell>
        </row>
        <row r="24">
          <cell r="B24" t="str">
            <v xml:space="preserve">Water </v>
          </cell>
          <cell r="E24">
            <v>3.8</v>
          </cell>
          <cell r="F24">
            <v>1.1000000000000001</v>
          </cell>
          <cell r="G24">
            <v>3.1</v>
          </cell>
          <cell r="H24">
            <v>3.7</v>
          </cell>
          <cell r="I24">
            <v>2.9</v>
          </cell>
          <cell r="J24">
            <v>2.9</v>
          </cell>
          <cell r="K24">
            <v>2.6</v>
          </cell>
          <cell r="L24">
            <v>1.4</v>
          </cell>
          <cell r="M24">
            <v>1.8</v>
          </cell>
          <cell r="N24">
            <v>1.8</v>
          </cell>
          <cell r="O24">
            <v>1.5</v>
          </cell>
          <cell r="P24">
            <v>1.4</v>
          </cell>
          <cell r="Q24">
            <v>1.8</v>
          </cell>
        </row>
        <row r="25">
          <cell r="B25" t="str">
            <v>All modes</v>
          </cell>
          <cell r="E25">
            <v>12.900000000000002</v>
          </cell>
          <cell r="F25">
            <v>6</v>
          </cell>
          <cell r="G25">
            <v>11.4</v>
          </cell>
          <cell r="H25">
            <v>12.5</v>
          </cell>
          <cell r="I25">
            <v>11.3</v>
          </cell>
          <cell r="J25">
            <v>11.4</v>
          </cell>
          <cell r="K25">
            <v>11.4</v>
          </cell>
          <cell r="L25">
            <v>10.6</v>
          </cell>
          <cell r="M25">
            <v>10.5</v>
          </cell>
          <cell r="N25">
            <v>10.700000000000001</v>
          </cell>
          <cell r="O25">
            <v>8.5449999999999999</v>
          </cell>
          <cell r="P25">
            <v>7.5719999999999992</v>
          </cell>
          <cell r="Q25">
            <v>7.6000000000000005</v>
          </cell>
        </row>
        <row r="28">
          <cell r="B28" t="str">
            <v>Road 1</v>
          </cell>
          <cell r="E28">
            <v>88.5</v>
          </cell>
          <cell r="F28">
            <v>93.1</v>
          </cell>
          <cell r="G28">
            <v>94.7</v>
          </cell>
          <cell r="H28">
            <v>98</v>
          </cell>
          <cell r="I28">
            <v>105.5</v>
          </cell>
          <cell r="J28">
            <v>121.4</v>
          </cell>
          <cell r="K28">
            <v>129.30000000000001</v>
          </cell>
          <cell r="L28">
            <v>127.2</v>
          </cell>
          <cell r="M28">
            <v>121.4</v>
          </cell>
          <cell r="N28">
            <v>118.5</v>
          </cell>
          <cell r="O28">
            <v>126.4</v>
          </cell>
          <cell r="P28">
            <v>135.69999999999999</v>
          </cell>
          <cell r="Q28">
            <v>141.19999999999999</v>
          </cell>
        </row>
        <row r="29">
          <cell r="B29" t="str">
            <v xml:space="preserve">Rail </v>
          </cell>
          <cell r="E29">
            <v>8.9</v>
          </cell>
          <cell r="F29">
            <v>8.9</v>
          </cell>
          <cell r="G29">
            <v>9.1999999999999993</v>
          </cell>
          <cell r="H29">
            <v>9.4</v>
          </cell>
          <cell r="I29">
            <v>10.6</v>
          </cell>
          <cell r="J29">
            <v>11.4</v>
          </cell>
          <cell r="K29">
            <v>10.3</v>
          </cell>
          <cell r="L29">
            <v>8.6999999999999993</v>
          </cell>
          <cell r="M29">
            <v>8.3000000000000007</v>
          </cell>
          <cell r="N29">
            <v>8.1</v>
          </cell>
          <cell r="O29">
            <v>7.91</v>
          </cell>
          <cell r="P29">
            <v>7.8839999999999995</v>
          </cell>
          <cell r="Q29">
            <v>8.5</v>
          </cell>
        </row>
        <row r="30">
          <cell r="B30" t="str">
            <v xml:space="preserve">Water </v>
          </cell>
          <cell r="E30">
            <v>5.0999999999999996</v>
          </cell>
          <cell r="F30">
            <v>5.5</v>
          </cell>
          <cell r="G30">
            <v>3.6</v>
          </cell>
          <cell r="H30">
            <v>5.0999999999999996</v>
          </cell>
          <cell r="I30">
            <v>7.3</v>
          </cell>
          <cell r="J30">
            <v>7.1</v>
          </cell>
          <cell r="K30">
            <v>7.4</v>
          </cell>
          <cell r="L30">
            <v>8.6999999999999993</v>
          </cell>
          <cell r="M30">
            <v>9.9</v>
          </cell>
          <cell r="N30">
            <v>10.4</v>
          </cell>
          <cell r="O30">
            <v>8</v>
          </cell>
          <cell r="P30">
            <v>7.8</v>
          </cell>
          <cell r="Q30">
            <v>8.3000000000000007</v>
          </cell>
        </row>
        <row r="31">
          <cell r="B31" t="str">
            <v>All modes</v>
          </cell>
          <cell r="E31">
            <v>102.5</v>
          </cell>
          <cell r="F31">
            <v>107.5</v>
          </cell>
          <cell r="G31">
            <v>107.5</v>
          </cell>
          <cell r="H31">
            <v>112.5</v>
          </cell>
          <cell r="I31">
            <v>123.39999999999999</v>
          </cell>
          <cell r="J31">
            <v>139.9</v>
          </cell>
          <cell r="K31">
            <v>147.00000000000003</v>
          </cell>
          <cell r="L31">
            <v>144.6</v>
          </cell>
          <cell r="M31">
            <v>139.60000000000002</v>
          </cell>
          <cell r="N31">
            <v>137</v>
          </cell>
          <cell r="O31">
            <v>142.31</v>
          </cell>
          <cell r="P31">
            <v>151.38399999999999</v>
          </cell>
          <cell r="Q31">
            <v>158</v>
          </cell>
        </row>
        <row r="34">
          <cell r="B34" t="str">
            <v>Road 1</v>
          </cell>
          <cell r="E34">
            <v>95.9</v>
          </cell>
          <cell r="F34">
            <v>100.39999999999999</v>
          </cell>
          <cell r="G34">
            <v>103.2</v>
          </cell>
          <cell r="H34">
            <v>105.4</v>
          </cell>
          <cell r="I34">
            <v>113.3</v>
          </cell>
          <cell r="J34">
            <v>130.20000000000002</v>
          </cell>
          <cell r="K34">
            <v>137.80000000000001</v>
          </cell>
          <cell r="L34">
            <v>136.30000000000001</v>
          </cell>
          <cell r="M34">
            <v>130</v>
          </cell>
          <cell r="N34">
            <v>126.5</v>
          </cell>
          <cell r="O34">
            <v>134.5</v>
          </cell>
          <cell r="P34">
            <v>143.69999999999999</v>
          </cell>
          <cell r="Q34">
            <v>149.6</v>
          </cell>
        </row>
        <row r="35">
          <cell r="B35" t="str">
            <v xml:space="preserve">Rail </v>
          </cell>
          <cell r="E35">
            <v>17.100000000000001</v>
          </cell>
          <cell r="F35">
            <v>12.700000000000001</v>
          </cell>
          <cell r="G35">
            <v>15.299999999999999</v>
          </cell>
          <cell r="H35">
            <v>16.600000000000001</v>
          </cell>
          <cell r="I35">
            <v>17.3</v>
          </cell>
          <cell r="J35">
            <v>18.2</v>
          </cell>
          <cell r="K35">
            <v>17.3</v>
          </cell>
          <cell r="L35">
            <v>15.799999999999999</v>
          </cell>
          <cell r="M35">
            <v>15.3</v>
          </cell>
          <cell r="N35">
            <v>15.5</v>
          </cell>
          <cell r="O35">
            <v>13.765000000000001</v>
          </cell>
          <cell r="P35">
            <v>12.977999999999998</v>
          </cell>
          <cell r="Q35">
            <v>13.3</v>
          </cell>
        </row>
        <row r="36">
          <cell r="B36" t="str">
            <v xml:space="preserve">Water </v>
          </cell>
          <cell r="E36">
            <v>60.3</v>
          </cell>
          <cell r="F36">
            <v>59.7</v>
          </cell>
          <cell r="G36">
            <v>57.6</v>
          </cell>
          <cell r="H36">
            <v>54.800000000000004</v>
          </cell>
          <cell r="I36">
            <v>54.099999999999994</v>
          </cell>
          <cell r="J36">
            <v>59.3</v>
          </cell>
          <cell r="K36">
            <v>57.9</v>
          </cell>
          <cell r="L36">
            <v>55.7</v>
          </cell>
          <cell r="M36">
            <v>57.699999999999996</v>
          </cell>
          <cell r="N36">
            <v>54.900000000000006</v>
          </cell>
          <cell r="O36">
            <v>51.2</v>
          </cell>
          <cell r="P36">
            <v>52.2</v>
          </cell>
          <cell r="Q36">
            <v>52.6</v>
          </cell>
        </row>
        <row r="37">
          <cell r="B37" t="str">
            <v xml:space="preserve">Pipeline </v>
          </cell>
          <cell r="E37">
            <v>9.9</v>
          </cell>
          <cell r="F37">
            <v>10.4</v>
          </cell>
          <cell r="G37">
            <v>11.2</v>
          </cell>
          <cell r="H37">
            <v>10.4</v>
          </cell>
          <cell r="I37">
            <v>10.5</v>
          </cell>
          <cell r="J37">
            <v>11.1</v>
          </cell>
          <cell r="K37">
            <v>9.8000000000000007</v>
          </cell>
          <cell r="L37">
            <v>11</v>
          </cell>
          <cell r="M37">
            <v>11.1</v>
          </cell>
          <cell r="N37">
            <v>11</v>
          </cell>
          <cell r="O37">
            <v>11.6</v>
          </cell>
          <cell r="P37">
            <v>12</v>
          </cell>
          <cell r="Q37">
            <v>12.2</v>
          </cell>
        </row>
        <row r="38">
          <cell r="B38" t="str">
            <v xml:space="preserve">All modes </v>
          </cell>
          <cell r="E38">
            <v>183.20000000000002</v>
          </cell>
          <cell r="F38">
            <v>183.20000000000002</v>
          </cell>
          <cell r="G38">
            <v>187.29999999999998</v>
          </cell>
          <cell r="H38">
            <v>187.20000000000002</v>
          </cell>
          <cell r="I38">
            <v>195.2</v>
          </cell>
          <cell r="J38">
            <v>218.79999999999998</v>
          </cell>
          <cell r="K38">
            <v>222.80000000000004</v>
          </cell>
          <cell r="L38">
            <v>218.8</v>
          </cell>
          <cell r="M38">
            <v>214.1</v>
          </cell>
          <cell r="N38">
            <v>207.9</v>
          </cell>
          <cell r="O38">
            <v>211.06499999999997</v>
          </cell>
          <cell r="P38">
            <v>220.87799999999999</v>
          </cell>
          <cell r="Q38">
            <v>227.7</v>
          </cell>
        </row>
        <row r="41">
          <cell r="B41" t="str">
            <v>Road 1</v>
          </cell>
          <cell r="E41">
            <v>52.3471615720524</v>
          </cell>
          <cell r="F41">
            <v>54.803493449781648</v>
          </cell>
          <cell r="G41">
            <v>55.098772023491726</v>
          </cell>
          <cell r="H41">
            <v>56.303418803418801</v>
          </cell>
          <cell r="I41">
            <v>58.043032786885249</v>
          </cell>
          <cell r="J41">
            <v>59.506398537477153</v>
          </cell>
          <cell r="K41">
            <v>61.849192100538595</v>
          </cell>
          <cell r="L41">
            <v>62.294332723948806</v>
          </cell>
          <cell r="M41">
            <v>60.719290051377861</v>
          </cell>
          <cell r="N41">
            <v>60.846560846560848</v>
          </cell>
          <cell r="O41">
            <v>63.724445076161388</v>
          </cell>
          <cell r="P41">
            <v>65.058539103034249</v>
          </cell>
          <cell r="Q41">
            <v>65.700483091787447</v>
          </cell>
        </row>
        <row r="42">
          <cell r="B42" t="str">
            <v xml:space="preserve">Rail </v>
          </cell>
          <cell r="E42">
            <v>9.3340611353711793</v>
          </cell>
          <cell r="F42">
            <v>6.9323144104803491</v>
          </cell>
          <cell r="G42">
            <v>8.1687132941804581</v>
          </cell>
          <cell r="H42">
            <v>8.867521367521368</v>
          </cell>
          <cell r="I42">
            <v>8.8627049180327884</v>
          </cell>
          <cell r="J42">
            <v>8.3180987202925056</v>
          </cell>
          <cell r="K42">
            <v>7.7648114901256724</v>
          </cell>
          <cell r="L42">
            <v>7.221206581352833</v>
          </cell>
          <cell r="M42">
            <v>7.1461933675852407</v>
          </cell>
          <cell r="N42">
            <v>7.4555074555074556</v>
          </cell>
          <cell r="O42">
            <v>6.5216876317722035</v>
          </cell>
          <cell r="P42">
            <v>5.8756417569880197</v>
          </cell>
          <cell r="Q42">
            <v>5.8410188844971467</v>
          </cell>
        </row>
        <row r="43">
          <cell r="B43" t="str">
            <v xml:space="preserve">Water </v>
          </cell>
          <cell r="E43">
            <v>32.914847161572048</v>
          </cell>
          <cell r="F43">
            <v>32.587336244541483</v>
          </cell>
          <cell r="G43">
            <v>30.752802989855848</v>
          </cell>
          <cell r="H43">
            <v>29.273504273504276</v>
          </cell>
          <cell r="I43">
            <v>27.715163934426229</v>
          </cell>
          <cell r="J43">
            <v>27.102376599634368</v>
          </cell>
          <cell r="K43">
            <v>25.987432675044879</v>
          </cell>
          <cell r="L43">
            <v>25.457038391224863</v>
          </cell>
          <cell r="M43">
            <v>26.950023353573094</v>
          </cell>
          <cell r="N43">
            <v>26.406926406926406</v>
          </cell>
          <cell r="O43">
            <v>24.257930021557346</v>
          </cell>
          <cell r="P43">
            <v>23.632955749327685</v>
          </cell>
          <cell r="Q43">
            <v>23.100570926657884</v>
          </cell>
        </row>
        <row r="44">
          <cell r="B44" t="str">
            <v>Pipeline</v>
          </cell>
          <cell r="E44">
            <v>5.4039301310043664</v>
          </cell>
          <cell r="F44">
            <v>5.676855895196506</v>
          </cell>
          <cell r="G44">
            <v>5.9797116924719704</v>
          </cell>
          <cell r="H44">
            <v>5.5555555555555554</v>
          </cell>
          <cell r="I44">
            <v>5.3790983606557381</v>
          </cell>
          <cell r="J44">
            <v>5.0731261425959779</v>
          </cell>
          <cell r="K44">
            <v>4.3985637342908435</v>
          </cell>
          <cell r="L44">
            <v>5.0274223034734913</v>
          </cell>
          <cell r="M44">
            <v>5.1844932274638014</v>
          </cell>
          <cell r="N44">
            <v>5.2910052910052912</v>
          </cell>
          <cell r="O44">
            <v>5.495937270509085</v>
          </cell>
          <cell r="P44">
            <v>5.4328633906500423</v>
          </cell>
          <cell r="Q44">
            <v>5.3579270970575319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SA"/>
      <sheetName val="TABLE1a"/>
      <sheetName val="TABLE1b"/>
      <sheetName val="TABLE2"/>
      <sheetName val="TABLE3"/>
      <sheetName val="TABLE3a"/>
      <sheetName val="TABLE3b"/>
      <sheetName val="TABLE4AL"/>
      <sheetName val="TABLE4a"/>
      <sheetName val="TABLE4b"/>
      <sheetName val="TABLE5"/>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_1"/>
      <sheetName val="Table1_2_-_Lifted"/>
      <sheetName val="Table1_2_-_Moved"/>
      <sheetName val="Table1_3"/>
      <sheetName val="Table1_4"/>
      <sheetName val="Table1_5"/>
      <sheetName val="Table1_6"/>
      <sheetName val="Table1_7"/>
      <sheetName val="Table1_8"/>
      <sheetName val="Table1_9"/>
      <sheetName val="TABLE1_10"/>
      <sheetName val="TABLE1_11"/>
      <sheetName val="TABLE1_12"/>
      <sheetName val="TABLE1_13"/>
      <sheetName val="TABLE1_14"/>
      <sheetName val="TABLE1_15"/>
      <sheetName val="TABLE1_16"/>
      <sheetName val="T1_17_2005"/>
      <sheetName val="T1_17_2006"/>
      <sheetName val="TABLE1_18_-_2006"/>
      <sheetName val="TABLE1_19_-_2006"/>
      <sheetName val="TABLE1_20_-_2006"/>
      <sheetName val="TABLE1_20_-_2006_NEW"/>
      <sheetName val="TABLE1_21_-_2006"/>
      <sheetName val="TABLE1_21_-_2006_NEW"/>
      <sheetName val="TABLE1_22_-_2006"/>
      <sheetName val="TABLE1_23_-_2006"/>
      <sheetName val="TABLE1_24_-_2006"/>
      <sheetName val="TABLE1_25_-_2006"/>
      <sheetName val="TABLE1_26_-_2006"/>
      <sheetName val="TABLE1_27_-_2006"/>
      <sheetName val="TABLE1_28_-_2006"/>
      <sheetName val="TABLE1_29_-_2006"/>
      <sheetName val="TABLE1_30_-_2006"/>
      <sheetName val="TABLE1_31_-_2006"/>
      <sheetName val="TABLE1_32_-_2006"/>
      <sheetName val="TABLE1_33_-_2006"/>
      <sheetName val="TABLE1_34_-_2006"/>
      <sheetName val="TABLE1_35_-_2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s>
    <sheetDataSet>
      <sheetData sheetId="0">
        <row r="2">
          <cell r="J2">
            <v>1986</v>
          </cell>
          <cell r="L2" t="str">
            <v>1996/97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cheme info"/>
      <sheetName val="Pro-Forma submitted "/>
      <sheetName val="PVC_Costs submitted"/>
      <sheetName val="PVB_Benefits_submit"/>
      <sheetName val="BCRcalc submitted (L-redundant)"/>
      <sheetName val="Assumption log"/>
      <sheetName val="Vfm_submitted"/>
      <sheetName val="Pro-Forma Scrutiny"/>
      <sheetName val="PVC_Maint scrutiny"/>
      <sheetName val="Assumptions Scrutiny"/>
      <sheetName val="PVB_Light(incomplete)"/>
      <sheetName val="Assessment"/>
      <sheetName val="PVC_Light scrutiny"/>
      <sheetName val="PVB_scrutiny"/>
      <sheetName val="OUTPUT -Vfm assessment "/>
      <sheetName val="AST "/>
      <sheetName val="GDP deflator"/>
      <sheetName val="Parameters"/>
      <sheetName val="LookUp"/>
      <sheetName val="GDP deflator(old) (2)"/>
    </sheetNames>
    <sheetDataSet>
      <sheetData sheetId="0"/>
      <sheetData sheetId="1"/>
      <sheetData sheetId="2">
        <row r="40">
          <cell r="D40" t="str">
            <v xml:space="preserve"> </v>
          </cell>
        </row>
      </sheetData>
      <sheetData sheetId="3">
        <row r="11">
          <cell r="D11">
            <v>30</v>
          </cell>
        </row>
        <row r="21">
          <cell r="F21">
            <v>5415</v>
          </cell>
        </row>
      </sheetData>
      <sheetData sheetId="4"/>
      <sheetData sheetId="5"/>
      <sheetData sheetId="6"/>
      <sheetData sheetId="7"/>
      <sheetData sheetId="8">
        <row r="9">
          <cell r="D9">
            <v>5.0170000000000003</v>
          </cell>
        </row>
        <row r="10">
          <cell r="D10">
            <v>7933.333333333333</v>
          </cell>
        </row>
      </sheetData>
      <sheetData sheetId="9">
        <row r="18">
          <cell r="J18">
            <v>4639.9073940281287</v>
          </cell>
        </row>
      </sheetData>
      <sheetData sheetId="10"/>
      <sheetData sheetId="11"/>
      <sheetData sheetId="12"/>
      <sheetData sheetId="13"/>
      <sheetData sheetId="14">
        <row r="14">
          <cell r="N14">
            <v>0</v>
          </cell>
        </row>
      </sheetData>
      <sheetData sheetId="15"/>
      <sheetData sheetId="16"/>
      <sheetData sheetId="17"/>
      <sheetData sheetId="18"/>
      <sheetData sheetId="19">
        <row r="16">
          <cell r="B16" t="str">
            <v>&lt;please select&gt;</v>
          </cell>
        </row>
        <row r="17">
          <cell r="B17" t="str">
            <v>R</v>
          </cell>
        </row>
        <row r="18">
          <cell r="B18" t="str">
            <v>A</v>
          </cell>
        </row>
        <row r="19">
          <cell r="B19" t="str">
            <v>G</v>
          </cell>
        </row>
        <row r="31">
          <cell r="B31" t="str">
            <v>&lt;please select&gt;</v>
          </cell>
        </row>
        <row r="32">
          <cell r="B32" t="str">
            <v>poor VfM</v>
          </cell>
        </row>
        <row r="33">
          <cell r="B33" t="str">
            <v xml:space="preserve">low VfM </v>
          </cell>
        </row>
        <row r="34">
          <cell r="B34" t="str">
            <v xml:space="preserve">medium VfM </v>
          </cell>
        </row>
        <row r="35">
          <cell r="B35" t="str">
            <v xml:space="preserve">high VfM </v>
          </cell>
        </row>
        <row r="36">
          <cell r="B36" t="str">
            <v>very high VfM</v>
          </cell>
        </row>
        <row r="39">
          <cell r="B39" t="str">
            <v>&lt;please select&gt;</v>
          </cell>
        </row>
        <row r="40">
          <cell r="B40" t="str">
            <v>G</v>
          </cell>
        </row>
        <row r="41">
          <cell r="B41" t="str">
            <v>AG</v>
          </cell>
        </row>
        <row r="42">
          <cell r="B42" t="str">
            <v>A</v>
          </cell>
        </row>
        <row r="43">
          <cell r="B43" t="str">
            <v>AR</v>
          </cell>
        </row>
        <row r="44">
          <cell r="B44" t="str">
            <v>R</v>
          </cell>
        </row>
      </sheetData>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Workbook Guide"/>
      <sheetName val="Scheme Info"/>
      <sheetName val="Proforma"/>
      <sheetName val="Proforma Scrutiny"/>
      <sheetName val="VfM Scrutiny"/>
      <sheetName val="HDM-4 Output"/>
      <sheetName val="Carraigeways"/>
      <sheetName val="Cycleways"/>
      <sheetName val="Diversion"/>
      <sheetName val="Table A1.3.11"/>
      <sheetName val="Bridges"/>
      <sheetName val="Drainage"/>
      <sheetName val="PVB calculations"/>
      <sheetName val="PVC Calculations"/>
      <sheetName val="Look Up Values"/>
      <sheetName val="Annual Parameters"/>
      <sheetName val="National Traffic Model"/>
      <sheetName val="Table A1.1.1"/>
      <sheetName val="Table A.1.3.4"/>
      <sheetName val="Table A1.3.6"/>
      <sheetName val="Table A1.3.7"/>
      <sheetName val="Table A1.3.9"/>
      <sheetName val="Table A1.3.12"/>
      <sheetName val="Table A1.3.13"/>
      <sheetName val="Table A.3.14"/>
      <sheetName val="Table 1.3.15"/>
      <sheetName val="Table A3.3"/>
      <sheetName val="Table A.3.4"/>
      <sheetName val="Table A5.4.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ow r="27">
          <cell r="B27">
            <v>2010</v>
          </cell>
          <cell r="D27">
            <v>1.180114976286128</v>
          </cell>
          <cell r="E27">
            <v>4.6394755347269515E-2</v>
          </cell>
          <cell r="F27">
            <v>-8.5803541308631211E-5</v>
          </cell>
          <cell r="G27">
            <v>2.582097775733862E-6</v>
          </cell>
          <cell r="H27">
            <v>0.51887494595916128</v>
          </cell>
          <cell r="I27">
            <v>6.5559191279250639E-2</v>
          </cell>
          <cell r="J27">
            <v>-6.2308156326426232E-4</v>
          </cell>
          <cell r="K27">
            <v>4.8992721130348154E-6</v>
          </cell>
          <cell r="L27"/>
          <cell r="M27">
            <v>0.15077083357405516</v>
          </cell>
          <cell r="N27"/>
          <cell r="O27"/>
          <cell r="P27">
            <v>2.0567863033665263</v>
          </cell>
          <cell r="Q27">
            <v>3.6403260467395997E-2</v>
          </cell>
          <cell r="R27">
            <v>7.1679253957251945E-5</v>
          </cell>
          <cell r="S27">
            <v>3.9166630317538334E-6</v>
          </cell>
          <cell r="T27">
            <v>1.4727509642628025</v>
          </cell>
          <cell r="U27">
            <v>3.5295623272879925E-2</v>
          </cell>
          <cell r="V27">
            <v>-2.4246843636030222E-4</v>
          </cell>
          <cell r="W27">
            <v>8.0899458558350612E-6</v>
          </cell>
          <cell r="Y27">
            <v>0.33636067438799133</v>
          </cell>
          <cell r="AB27">
            <v>1.9113656808586978</v>
          </cell>
          <cell r="AC27">
            <v>0.34453272782664107</v>
          </cell>
          <cell r="AD27">
            <v>-5.2165511085860393E-3</v>
          </cell>
          <cell r="AE27">
            <v>4.48970555813548E-5</v>
          </cell>
          <cell r="AF27">
            <v>3.0504318139360054</v>
          </cell>
          <cell r="AG27">
            <v>0.63625724830034991</v>
          </cell>
          <cell r="AH27">
            <v>-9.1060147599352284E-3</v>
          </cell>
          <cell r="AI27">
            <v>6.8638646161859237E-5</v>
          </cell>
          <cell r="AJ27">
            <v>6.3048434048502084</v>
          </cell>
          <cell r="AK27">
            <v>0.25859987106781779</v>
          </cell>
          <cell r="AL27">
            <v>-3.2314515820759102E-3</v>
          </cell>
          <cell r="AM27">
            <v>3.2277528763177472E-5</v>
          </cell>
        </row>
        <row r="28">
          <cell r="B28">
            <v>2011</v>
          </cell>
          <cell r="D28">
            <v>1.1745512278528973</v>
          </cell>
          <cell r="E28">
            <v>4.6176023484221868E-2</v>
          </cell>
          <cell r="F28">
            <v>-8.5399013505735335E-5</v>
          </cell>
          <cell r="G28">
            <v>2.5699242648956227E-6</v>
          </cell>
          <cell r="H28">
            <v>0.51433132878339727</v>
          </cell>
          <cell r="I28">
            <v>6.4985111012231839E-2</v>
          </cell>
          <cell r="J28">
            <v>-6.1762544302797673E-4</v>
          </cell>
          <cell r="K28">
            <v>4.8563707991539206E-6</v>
          </cell>
          <cell r="L28"/>
          <cell r="M28">
            <v>0.15077083357405516</v>
          </cell>
          <cell r="N28"/>
          <cell r="O28"/>
          <cell r="P28">
            <v>2.0640175219640757</v>
          </cell>
          <cell r="Q28">
            <v>3.6531246507400444E-2</v>
          </cell>
          <cell r="R28">
            <v>7.193126280884035E-5</v>
          </cell>
          <cell r="S28">
            <v>3.9304331772031668E-6</v>
          </cell>
          <cell r="T28">
            <v>1.4704512106811356</v>
          </cell>
          <cell r="U28">
            <v>3.5240507888128096E-2</v>
          </cell>
          <cell r="V28">
            <v>-2.4208981317926776E-4</v>
          </cell>
          <cell r="W28">
            <v>8.0773131145170065E-6</v>
          </cell>
          <cell r="Y28">
            <v>0.33636067438799133</v>
          </cell>
          <cell r="AB28">
            <v>1.9113656808586978</v>
          </cell>
          <cell r="AC28">
            <v>0.34453272782664107</v>
          </cell>
          <cell r="AD28">
            <v>-5.2165511085860393E-3</v>
          </cell>
          <cell r="AE28">
            <v>4.48970555813548E-5</v>
          </cell>
          <cell r="AF28">
            <v>3.0504318139360054</v>
          </cell>
          <cell r="AG28">
            <v>0.63625724830034991</v>
          </cell>
          <cell r="AH28">
            <v>-9.1060147599352284E-3</v>
          </cell>
          <cell r="AI28">
            <v>6.8638646161859237E-5</v>
          </cell>
          <cell r="AJ28">
            <v>6.3048434048502084</v>
          </cell>
          <cell r="AK28">
            <v>0.25859987106781779</v>
          </cell>
          <cell r="AL28">
            <v>-3.2314515820759102E-3</v>
          </cell>
          <cell r="AM28">
            <v>3.2277528763177472E-5</v>
          </cell>
        </row>
        <row r="29">
          <cell r="B29">
            <v>2012</v>
          </cell>
          <cell r="D29">
            <v>1.165925740983575</v>
          </cell>
          <cell r="E29">
            <v>4.5836923175273443E-2</v>
          </cell>
          <cell r="F29">
            <v>-8.477187349499837E-5</v>
          </cell>
          <cell r="G29">
            <v>2.5510516542539131E-6</v>
          </cell>
          <cell r="H29">
            <v>0.50897308564747634</v>
          </cell>
          <cell r="I29">
            <v>6.4308103788421458E-2</v>
          </cell>
          <cell r="J29">
            <v>-6.1119109398977437E-4</v>
          </cell>
          <cell r="K29">
            <v>4.8057777008069749E-6</v>
          </cell>
          <cell r="L29"/>
          <cell r="M29">
            <v>0.15102162817112577</v>
          </cell>
          <cell r="N29"/>
          <cell r="O29"/>
          <cell r="P29">
            <v>2.0690513743935965</v>
          </cell>
          <cell r="Q29">
            <v>3.6620341150264579E-2</v>
          </cell>
          <cell r="R29">
            <v>7.2106693181012878E-5</v>
          </cell>
          <cell r="S29">
            <v>3.9400189585192599E-6</v>
          </cell>
          <cell r="T29">
            <v>1.4657510191154033</v>
          </cell>
          <cell r="U29">
            <v>3.5127864138546516E-2</v>
          </cell>
          <cell r="V29">
            <v>-2.4131599049831813E-4</v>
          </cell>
          <cell r="W29">
            <v>8.0514945639259635E-6</v>
          </cell>
          <cell r="Y29">
            <v>0.33636067438799133</v>
          </cell>
          <cell r="AB29">
            <v>1.9113656808586978</v>
          </cell>
          <cell r="AC29">
            <v>0.34453272782664107</v>
          </cell>
          <cell r="AD29">
            <v>-5.2165511085860393E-3</v>
          </cell>
          <cell r="AE29">
            <v>4.48970555813548E-5</v>
          </cell>
          <cell r="AF29">
            <v>3.0504318139360054</v>
          </cell>
          <cell r="AG29">
            <v>0.63625724830034991</v>
          </cell>
          <cell r="AH29">
            <v>-9.1060147599352284E-3</v>
          </cell>
          <cell r="AI29">
            <v>6.8638646161859237E-5</v>
          </cell>
          <cell r="AJ29">
            <v>6.3048434048502084</v>
          </cell>
          <cell r="AK29">
            <v>0.25859987106781779</v>
          </cell>
          <cell r="AL29">
            <v>-3.2314515820759102E-3</v>
          </cell>
          <cell r="AM29">
            <v>3.2277528763177472E-5</v>
          </cell>
        </row>
        <row r="30">
          <cell r="B30">
            <v>2013</v>
          </cell>
          <cell r="D30">
            <v>1.154255882499867</v>
          </cell>
          <cell r="E30">
            <v>4.5378137175461145E-2</v>
          </cell>
          <cell r="F30">
            <v>-8.3923383979490378E-5</v>
          </cell>
          <cell r="G30">
            <v>2.5255179425059775E-6</v>
          </cell>
          <cell r="H30">
            <v>0.50291626619565144</v>
          </cell>
          <cell r="I30">
            <v>6.3542832333173108E-2</v>
          </cell>
          <cell r="J30">
            <v>-6.0391787225910038E-4</v>
          </cell>
          <cell r="K30">
            <v>4.7485885710077731E-6</v>
          </cell>
          <cell r="L30"/>
          <cell r="M30">
            <v>0.15049593329477051</v>
          </cell>
          <cell r="N30"/>
          <cell r="O30"/>
          <cell r="P30">
            <v>2.0713007549299185</v>
          </cell>
          <cell r="Q30">
            <v>3.6660153154759158E-2</v>
          </cell>
          <cell r="R30">
            <v>7.2185084367518547E-5</v>
          </cell>
          <cell r="S30">
            <v>3.944302371714174E-6</v>
          </cell>
          <cell r="T30">
            <v>1.4643056116370587</v>
          </cell>
          <cell r="U30">
            <v>3.5093223823198301E-2</v>
          </cell>
          <cell r="V30">
            <v>-2.4107802379540503E-4</v>
          </cell>
          <cell r="W30">
            <v>8.0435548181555167E-6</v>
          </cell>
          <cell r="Y30">
            <v>0.33567012898965209</v>
          </cell>
          <cell r="AB30">
            <v>1.9113656808586978</v>
          </cell>
          <cell r="AC30">
            <v>0.34453272782664107</v>
          </cell>
          <cell r="AD30">
            <v>-5.2165511085860393E-3</v>
          </cell>
          <cell r="AE30">
            <v>4.48970555813548E-5</v>
          </cell>
          <cell r="AF30">
            <v>3.0504318139360054</v>
          </cell>
          <cell r="AG30">
            <v>0.63625724830034991</v>
          </cell>
          <cell r="AH30">
            <v>-9.1060147599352284E-3</v>
          </cell>
          <cell r="AI30">
            <v>6.8638646161859237E-5</v>
          </cell>
          <cell r="AJ30">
            <v>6.3048434048502084</v>
          </cell>
          <cell r="AK30">
            <v>0.25859987106781779</v>
          </cell>
          <cell r="AL30">
            <v>-3.2314515820759102E-3</v>
          </cell>
          <cell r="AM30">
            <v>3.2277528763177472E-5</v>
          </cell>
        </row>
        <row r="31">
          <cell r="B31">
            <v>2014</v>
          </cell>
          <cell r="D31">
            <v>1.1382963522844369</v>
          </cell>
          <cell r="E31">
            <v>4.4750708056535443E-2</v>
          </cell>
          <cell r="F31">
            <v>-8.2763001950939634E-5</v>
          </cell>
          <cell r="G31">
            <v>2.4905984064445795E-6</v>
          </cell>
          <cell r="H31">
            <v>0.49696327302910404</v>
          </cell>
          <cell r="I31">
            <v>6.2790679197375979E-2</v>
          </cell>
          <cell r="J31">
            <v>-5.967693284390529E-4</v>
          </cell>
          <cell r="K31">
            <v>4.6923797799742435E-6</v>
          </cell>
          <cell r="L31"/>
          <cell r="M31">
            <v>0.15129307779200288</v>
          </cell>
          <cell r="N31"/>
          <cell r="O31"/>
          <cell r="P31">
            <v>2.0744979973797433</v>
          </cell>
          <cell r="Q31">
            <v>3.6716741459284462E-2</v>
          </cell>
          <cell r="R31">
            <v>7.2296508657513462E-5</v>
          </cell>
          <cell r="S31">
            <v>3.9503907637295655E-6</v>
          </cell>
          <cell r="T31">
            <v>1.4605135728339222</v>
          </cell>
          <cell r="U31">
            <v>3.500234466149383E-2</v>
          </cell>
          <cell r="V31">
            <v>-2.404537161279683E-4</v>
          </cell>
          <cell r="W31">
            <v>8.022724827651347E-6</v>
          </cell>
          <cell r="Y31">
            <v>0.33497670711198274</v>
          </cell>
          <cell r="AB31">
            <v>1.9113656808586978</v>
          </cell>
          <cell r="AC31">
            <v>0.34453272782664107</v>
          </cell>
          <cell r="AD31">
            <v>-5.2165511085860393E-3</v>
          </cell>
          <cell r="AE31">
            <v>4.48970555813548E-5</v>
          </cell>
          <cell r="AF31">
            <v>3.0504318139360054</v>
          </cell>
          <cell r="AG31">
            <v>0.63625724830034991</v>
          </cell>
          <cell r="AH31">
            <v>-9.1060147599352284E-3</v>
          </cell>
          <cell r="AI31">
            <v>6.8638646161859237E-5</v>
          </cell>
          <cell r="AJ31">
            <v>6.3048434048502084</v>
          </cell>
          <cell r="AK31">
            <v>0.25859987106781779</v>
          </cell>
          <cell r="AL31">
            <v>-3.2314515820759102E-3</v>
          </cell>
          <cell r="AM31">
            <v>3.2277528763177472E-5</v>
          </cell>
        </row>
        <row r="32">
          <cell r="B32">
            <v>2015</v>
          </cell>
          <cell r="D32">
            <v>1.12043503805786</v>
          </cell>
          <cell r="E32">
            <v>4.4048512660006707E-2</v>
          </cell>
          <cell r="F32">
            <v>-8.1464345426903679E-5</v>
          </cell>
          <cell r="G32">
            <v>2.4515177569630618E-6</v>
          </cell>
          <cell r="H32">
            <v>0.48938074979747098</v>
          </cell>
          <cell r="I32">
            <v>6.1832637004756559E-2</v>
          </cell>
          <cell r="J32">
            <v>-5.876639930100701E-4</v>
          </cell>
          <cell r="K32">
            <v>4.6207847937362631E-6</v>
          </cell>
          <cell r="L32"/>
          <cell r="M32">
            <v>0.15248115805721735</v>
          </cell>
          <cell r="N32"/>
          <cell r="O32"/>
          <cell r="P32">
            <v>2.0774574923710296</v>
          </cell>
          <cell r="Q32">
            <v>3.676912184845927E-2</v>
          </cell>
          <cell r="R32">
            <v>7.2399647419531867E-5</v>
          </cell>
          <cell r="S32">
            <v>3.9560264219435751E-6</v>
          </cell>
          <cell r="T32">
            <v>1.4547912363733713</v>
          </cell>
          <cell r="U32">
            <v>3.4865204413852997E-2</v>
          </cell>
          <cell r="V32">
            <v>-2.3951161117771836E-4</v>
          </cell>
          <cell r="W32">
            <v>7.9912915485307994E-6</v>
          </cell>
          <cell r="Y32">
            <v>0.33428200433768512</v>
          </cell>
          <cell r="AB32">
            <v>1.9113656808586978</v>
          </cell>
          <cell r="AC32">
            <v>0.34453272782664107</v>
          </cell>
          <cell r="AD32">
            <v>-5.2165511085860393E-3</v>
          </cell>
          <cell r="AE32">
            <v>4.48970555813548E-5</v>
          </cell>
          <cell r="AF32">
            <v>3.0504318139360054</v>
          </cell>
          <cell r="AG32">
            <v>0.63625724830034991</v>
          </cell>
          <cell r="AH32">
            <v>-9.1060147599352284E-3</v>
          </cell>
          <cell r="AI32">
            <v>6.8638646161859237E-5</v>
          </cell>
          <cell r="AJ32">
            <v>6.3048434048502084</v>
          </cell>
          <cell r="AK32">
            <v>0.25859987106781779</v>
          </cell>
          <cell r="AL32">
            <v>-3.2314515820759102E-3</v>
          </cell>
          <cell r="AM32">
            <v>3.2277528763177472E-5</v>
          </cell>
        </row>
        <row r="33">
          <cell r="B33">
            <v>2016</v>
          </cell>
          <cell r="D33">
            <v>1.0979751949563825</v>
          </cell>
          <cell r="E33">
            <v>4.3165531809182839E-2</v>
          </cell>
          <cell r="F33">
            <v>-7.9831340072283256E-5</v>
          </cell>
          <cell r="G33">
            <v>2.4023755021141618E-6</v>
          </cell>
          <cell r="H33">
            <v>0.48141242535746293</v>
          </cell>
          <cell r="I33">
            <v>6.0825849318810493E-2</v>
          </cell>
          <cell r="J33">
            <v>-5.7809537520082282E-4</v>
          </cell>
          <cell r="K33">
            <v>4.5455470316886471E-6</v>
          </cell>
          <cell r="L33"/>
          <cell r="M33">
            <v>0.15236971124261492</v>
          </cell>
          <cell r="N33"/>
          <cell r="O33"/>
          <cell r="P33">
            <v>2.0604991407649247</v>
          </cell>
          <cell r="Q33">
            <v>3.6468974336972895E-2</v>
          </cell>
          <cell r="R33">
            <v>7.1808646794196734E-5</v>
          </cell>
          <cell r="S33">
            <v>3.9237332523972798E-6</v>
          </cell>
          <cell r="T33">
            <v>1.4509902305392239</v>
          </cell>
          <cell r="U33">
            <v>3.4774110350270275E-2</v>
          </cell>
          <cell r="V33">
            <v>-2.3888582721045857E-4</v>
          </cell>
          <cell r="W33">
            <v>7.9704123013653732E-6</v>
          </cell>
          <cell r="Y33">
            <v>0.33358739186474184</v>
          </cell>
          <cell r="AB33">
            <v>1.9113656808586978</v>
          </cell>
          <cell r="AC33">
            <v>0.34453272782664107</v>
          </cell>
          <cell r="AD33">
            <v>-5.2165511085860393E-3</v>
          </cell>
          <cell r="AE33">
            <v>4.48970555813548E-5</v>
          </cell>
          <cell r="AF33">
            <v>3.0504318139360054</v>
          </cell>
          <cell r="AG33">
            <v>0.63625724830034991</v>
          </cell>
          <cell r="AH33">
            <v>-9.1060147599352284E-3</v>
          </cell>
          <cell r="AI33">
            <v>6.8638646161859237E-5</v>
          </cell>
          <cell r="AJ33">
            <v>6.3048434048502084</v>
          </cell>
          <cell r="AK33">
            <v>0.25859987106781779</v>
          </cell>
          <cell r="AL33">
            <v>-3.2314515820759102E-3</v>
          </cell>
          <cell r="AM33">
            <v>3.2277528763177472E-5</v>
          </cell>
        </row>
        <row r="34">
          <cell r="B34">
            <v>2017</v>
          </cell>
          <cell r="D34">
            <v>1.0753691478054102</v>
          </cell>
          <cell r="E34">
            <v>4.2276803127644688E-2</v>
          </cell>
          <cell r="F34">
            <v>-7.8187704545643657E-5</v>
          </cell>
          <cell r="G34">
            <v>2.3529133520359067E-6</v>
          </cell>
          <cell r="H34">
            <v>0.47343201548192904</v>
          </cell>
          <cell r="I34">
            <v>5.9817534653414939E-2</v>
          </cell>
          <cell r="J34">
            <v>-5.6851224481562867E-4</v>
          </cell>
          <cell r="K34">
            <v>4.470195157680708E-6</v>
          </cell>
          <cell r="L34"/>
          <cell r="M34">
            <v>0.15121857670269931</v>
          </cell>
          <cell r="N34"/>
          <cell r="O34"/>
          <cell r="P34">
            <v>2.0363524535417006</v>
          </cell>
          <cell r="Q34">
            <v>3.6041599775516027E-2</v>
          </cell>
          <cell r="R34">
            <v>7.0967131794380354E-5</v>
          </cell>
          <cell r="S34">
            <v>3.8777515978949496E-6</v>
          </cell>
          <cell r="T34">
            <v>1.4482801534855525</v>
          </cell>
          <cell r="U34">
            <v>3.4709161244109103E-2</v>
          </cell>
          <cell r="V34">
            <v>-2.3843964984472275E-4</v>
          </cell>
          <cell r="W34">
            <v>7.9555256184424941E-6</v>
          </cell>
          <cell r="Y34">
            <v>0.33289404780441856</v>
          </cell>
          <cell r="AB34">
            <v>1.9113656808586978</v>
          </cell>
          <cell r="AC34">
            <v>0.34453272782664107</v>
          </cell>
          <cell r="AD34">
            <v>-5.2165511085860393E-3</v>
          </cell>
          <cell r="AE34">
            <v>4.48970555813548E-5</v>
          </cell>
          <cell r="AF34">
            <v>3.0504318139360054</v>
          </cell>
          <cell r="AG34">
            <v>0.63625724830034991</v>
          </cell>
          <cell r="AH34">
            <v>-9.1060147599352284E-3</v>
          </cell>
          <cell r="AI34">
            <v>6.8638646161859237E-5</v>
          </cell>
          <cell r="AJ34">
            <v>6.3048434048502084</v>
          </cell>
          <cell r="AK34">
            <v>0.25859987106781779</v>
          </cell>
          <cell r="AL34">
            <v>-3.2314515820759102E-3</v>
          </cell>
          <cell r="AM34">
            <v>3.2277528763177472E-5</v>
          </cell>
        </row>
        <row r="35">
          <cell r="B35">
            <v>2018</v>
          </cell>
          <cell r="D35">
            <v>1.0539602987171355</v>
          </cell>
          <cell r="E35">
            <v>4.1435140801789838E-2</v>
          </cell>
          <cell r="F35">
            <v>-7.6631114633619144E-5</v>
          </cell>
          <cell r="G35">
            <v>2.3060706776163144E-6</v>
          </cell>
          <cell r="H35">
            <v>0.46564482123516993</v>
          </cell>
          <cell r="I35">
            <v>5.8833632537639742E-2</v>
          </cell>
          <cell r="J35">
            <v>-5.5916113391212582E-4</v>
          </cell>
          <cell r="K35">
            <v>4.3966676460730561E-6</v>
          </cell>
          <cell r="L35"/>
          <cell r="M35">
            <v>0.14988421304729319</v>
          </cell>
          <cell r="N35"/>
          <cell r="O35"/>
          <cell r="P35">
            <v>2.002528402442191</v>
          </cell>
          <cell r="Q35">
            <v>3.5442944611281141E-2</v>
          </cell>
          <cell r="R35">
            <v>6.9788359481157329E-5</v>
          </cell>
          <cell r="S35">
            <v>3.8133416928363815E-6</v>
          </cell>
          <cell r="T35">
            <v>1.4474228301563858</v>
          </cell>
          <cell r="U35">
            <v>3.4688614823170608E-2</v>
          </cell>
          <cell r="V35">
            <v>-2.3829850320681691E-4</v>
          </cell>
          <cell r="W35">
            <v>7.9508162687410152E-6</v>
          </cell>
          <cell r="Y35">
            <v>0.33220298370436363</v>
          </cell>
          <cell r="AB35">
            <v>1.9113656808586978</v>
          </cell>
          <cell r="AC35">
            <v>0.34453272782664107</v>
          </cell>
          <cell r="AD35">
            <v>-5.2165511085860393E-3</v>
          </cell>
          <cell r="AE35">
            <v>4.48970555813548E-5</v>
          </cell>
          <cell r="AF35">
            <v>3.0504318139360054</v>
          </cell>
          <cell r="AG35">
            <v>0.63625724830034991</v>
          </cell>
          <cell r="AH35">
            <v>-9.1060147599352284E-3</v>
          </cell>
          <cell r="AI35">
            <v>6.8638646161859237E-5</v>
          </cell>
          <cell r="AJ35">
            <v>6.3048434048502084</v>
          </cell>
          <cell r="AK35">
            <v>0.25859987106781779</v>
          </cell>
          <cell r="AL35">
            <v>-3.2314515820759102E-3</v>
          </cell>
          <cell r="AM35">
            <v>3.2277528763177472E-5</v>
          </cell>
        </row>
        <row r="36">
          <cell r="B36">
            <v>2019</v>
          </cell>
          <cell r="D36">
            <v>1.0266714340545293</v>
          </cell>
          <cell r="E36">
            <v>4.0362312962835788E-2</v>
          </cell>
          <cell r="F36">
            <v>-7.4647001836650574E-5</v>
          </cell>
          <cell r="G36">
            <v>2.2463624981901317E-6</v>
          </cell>
          <cell r="H36">
            <v>0.455887516405935</v>
          </cell>
          <cell r="I36">
            <v>5.7600809448663477E-2</v>
          </cell>
          <cell r="J36">
            <v>-5.4744425146561028E-4</v>
          </cell>
          <cell r="K36">
            <v>4.3045381419978813E-6</v>
          </cell>
          <cell r="L36"/>
          <cell r="M36">
            <v>0.14916819362367367</v>
          </cell>
          <cell r="N36"/>
          <cell r="O36"/>
          <cell r="P36">
            <v>1.9664102130447374</v>
          </cell>
          <cell r="Q36">
            <v>3.480368527058339E-2</v>
          </cell>
          <cell r="R36">
            <v>6.8529636167967867E-5</v>
          </cell>
          <cell r="S36">
            <v>3.7445631440122547E-6</v>
          </cell>
          <cell r="T36">
            <v>1.4381272908301126</v>
          </cell>
          <cell r="U36">
            <v>3.4465839987411047E-2</v>
          </cell>
          <cell r="V36">
            <v>-2.3676811895295542E-4</v>
          </cell>
          <cell r="W36">
            <v>7.8997550834658952E-6</v>
          </cell>
          <cell r="Y36">
            <v>0.3315150671041413</v>
          </cell>
          <cell r="AB36">
            <v>1.9113656808586978</v>
          </cell>
          <cell r="AC36">
            <v>0.34453272782664107</v>
          </cell>
          <cell r="AD36">
            <v>-5.2165511085860393E-3</v>
          </cell>
          <cell r="AE36">
            <v>4.48970555813548E-5</v>
          </cell>
          <cell r="AF36">
            <v>3.0504318139360054</v>
          </cell>
          <cell r="AG36">
            <v>0.63625724830034991</v>
          </cell>
          <cell r="AH36">
            <v>-9.1060147599352284E-3</v>
          </cell>
          <cell r="AI36">
            <v>6.8638646161859237E-5</v>
          </cell>
          <cell r="AJ36">
            <v>6.3048434048502084</v>
          </cell>
          <cell r="AK36">
            <v>0.25859987106781779</v>
          </cell>
          <cell r="AL36">
            <v>-3.2314515820759102E-3</v>
          </cell>
          <cell r="AM36">
            <v>3.2277528763177472E-5</v>
          </cell>
        </row>
        <row r="37">
          <cell r="B37">
            <v>2020</v>
          </cell>
          <cell r="D37">
            <v>1.0026473269276743</v>
          </cell>
          <cell r="E37">
            <v>3.9417835013666212E-2</v>
          </cell>
          <cell r="F37">
            <v>-7.2900262315769959E-5</v>
          </cell>
          <cell r="G37">
            <v>2.193797625425392E-6</v>
          </cell>
          <cell r="H37">
            <v>0.44875565943373641</v>
          </cell>
          <cell r="I37">
            <v>5.6699708366297043E-2</v>
          </cell>
          <cell r="J37">
            <v>-5.3888009043640461E-4</v>
          </cell>
          <cell r="K37">
            <v>4.237198394241405E-6</v>
          </cell>
          <cell r="L37"/>
          <cell r="M37">
            <v>0.14872258535747154</v>
          </cell>
          <cell r="N37"/>
          <cell r="O37"/>
          <cell r="P37">
            <v>1.9114977609469566</v>
          </cell>
          <cell r="Q37">
            <v>3.3831784449702293E-2</v>
          </cell>
          <cell r="R37">
            <v>6.6615930503509814E-5</v>
          </cell>
          <cell r="S37">
            <v>3.6399953672032097E-6</v>
          </cell>
          <cell r="T37">
            <v>1.4077317234936315</v>
          </cell>
          <cell r="U37">
            <v>3.3737386555767294E-2</v>
          </cell>
          <cell r="V37">
            <v>-2.317639017681105E-4</v>
          </cell>
          <cell r="W37">
            <v>7.7327896561965223E-6</v>
          </cell>
          <cell r="Y37">
            <v>0.33083104077994763</v>
          </cell>
          <cell r="AB37">
            <v>1.9113656808586978</v>
          </cell>
          <cell r="AC37">
            <v>0.34453272782664107</v>
          </cell>
          <cell r="AD37">
            <v>-5.2165511085860393E-3</v>
          </cell>
          <cell r="AE37">
            <v>4.48970555813548E-5</v>
          </cell>
          <cell r="AF37">
            <v>3.0504318139360054</v>
          </cell>
          <cell r="AG37">
            <v>0.63625724830034991</v>
          </cell>
          <cell r="AH37">
            <v>-9.1060147599352284E-3</v>
          </cell>
          <cell r="AI37">
            <v>6.8638646161859237E-5</v>
          </cell>
          <cell r="AJ37">
            <v>6.3048434048502084</v>
          </cell>
          <cell r="AK37">
            <v>0.25859987106781779</v>
          </cell>
          <cell r="AL37">
            <v>-3.2314515820759102E-3</v>
          </cell>
          <cell r="AM37">
            <v>3.2277528763177472E-5</v>
          </cell>
        </row>
        <row r="38">
          <cell r="B38">
            <v>2021</v>
          </cell>
          <cell r="D38">
            <v>0.97668946273265411</v>
          </cell>
          <cell r="E38">
            <v>3.839733380584693E-2</v>
          </cell>
          <cell r="F38">
            <v>-7.1012923609374925E-5</v>
          </cell>
          <cell r="G38">
            <v>2.137001682023592E-6</v>
          </cell>
          <cell r="H38">
            <v>0.44182368974499869</v>
          </cell>
          <cell r="I38">
            <v>5.5823862788658203E-2</v>
          </cell>
          <cell r="J38">
            <v>-5.3055596042435522E-4</v>
          </cell>
          <cell r="K38">
            <v>4.1717460033543176E-6</v>
          </cell>
          <cell r="L38"/>
          <cell r="M38">
            <v>0.14818979209153552</v>
          </cell>
          <cell r="N38"/>
          <cell r="O38"/>
          <cell r="P38">
            <v>1.8596760858924972</v>
          </cell>
          <cell r="Q38">
            <v>3.2914587591780557E-2</v>
          </cell>
          <cell r="R38">
            <v>6.4809938796622779E-5</v>
          </cell>
          <cell r="S38">
            <v>3.5413132442246853E-6</v>
          </cell>
          <cell r="T38">
            <v>1.3829108569613866</v>
          </cell>
          <cell r="U38">
            <v>3.3142535168338684E-2</v>
          </cell>
          <cell r="V38">
            <v>-2.2767748332859267E-4</v>
          </cell>
          <cell r="W38">
            <v>7.5964465328760892E-6</v>
          </cell>
          <cell r="Y38">
            <v>0.32073165790693048</v>
          </cell>
          <cell r="AB38">
            <v>1.9113656808586978</v>
          </cell>
          <cell r="AC38">
            <v>0.34453272782664107</v>
          </cell>
          <cell r="AD38">
            <v>-5.2165511085860393E-3</v>
          </cell>
          <cell r="AE38">
            <v>4.48970555813548E-5</v>
          </cell>
          <cell r="AF38">
            <v>3.0504318139360054</v>
          </cell>
          <cell r="AG38">
            <v>0.63625724830034991</v>
          </cell>
          <cell r="AH38">
            <v>-9.1060147599352284E-3</v>
          </cell>
          <cell r="AI38">
            <v>6.8638646161859237E-5</v>
          </cell>
          <cell r="AJ38">
            <v>6.3048434048502084</v>
          </cell>
          <cell r="AK38">
            <v>0.25859987106781779</v>
          </cell>
          <cell r="AL38">
            <v>-3.2314515820759102E-3</v>
          </cell>
          <cell r="AM38">
            <v>3.2277528763177472E-5</v>
          </cell>
        </row>
        <row r="39">
          <cell r="B39">
            <v>2022</v>
          </cell>
          <cell r="D39">
            <v>0.95067402121503963</v>
          </cell>
          <cell r="E39">
            <v>3.7374569017063944E-2</v>
          </cell>
          <cell r="F39">
            <v>-6.9121398583615323E-5</v>
          </cell>
          <cell r="G39">
            <v>2.0800797591370886E-6</v>
          </cell>
          <cell r="H39">
            <v>0.434554422937455</v>
          </cell>
          <cell r="I39">
            <v>5.4905400147887001E-2</v>
          </cell>
          <cell r="J39">
            <v>-5.2182679328783698E-4</v>
          </cell>
          <cell r="K39">
            <v>4.1031088174008226E-6</v>
          </cell>
          <cell r="L39"/>
          <cell r="M39">
            <v>0.14732766195498542</v>
          </cell>
          <cell r="N39"/>
          <cell r="O39"/>
          <cell r="P39">
            <v>1.8147029554150316</v>
          </cell>
          <cell r="Q39">
            <v>3.2118603789221357E-2</v>
          </cell>
          <cell r="R39">
            <v>6.3242619704955132E-5</v>
          </cell>
          <cell r="S39">
            <v>3.45567255453562E-6</v>
          </cell>
          <cell r="T39">
            <v>1.3622979685544796</v>
          </cell>
          <cell r="U39">
            <v>3.2648531252245323E-2</v>
          </cell>
          <cell r="V39">
            <v>-2.2428385131464663E-4</v>
          </cell>
          <cell r="W39">
            <v>7.4832181900056979E-6</v>
          </cell>
          <cell r="Y39">
            <v>0.31172491574988992</v>
          </cell>
          <cell r="AB39">
            <v>1.9113656808586978</v>
          </cell>
          <cell r="AC39">
            <v>0.34453272782664107</v>
          </cell>
          <cell r="AD39">
            <v>-5.2165511085860393E-3</v>
          </cell>
          <cell r="AE39">
            <v>4.48970555813548E-5</v>
          </cell>
          <cell r="AF39">
            <v>3.0504318139360054</v>
          </cell>
          <cell r="AG39">
            <v>0.63625724830034991</v>
          </cell>
          <cell r="AH39">
            <v>-9.1060147599352284E-3</v>
          </cell>
          <cell r="AI39">
            <v>6.8638646161859237E-5</v>
          </cell>
          <cell r="AJ39">
            <v>6.3048434048502084</v>
          </cell>
          <cell r="AK39">
            <v>0.25859987106781779</v>
          </cell>
          <cell r="AL39">
            <v>-3.2314515820759102E-3</v>
          </cell>
          <cell r="AM39">
            <v>3.2277528763177472E-5</v>
          </cell>
        </row>
        <row r="40">
          <cell r="B40">
            <v>2023</v>
          </cell>
          <cell r="D40">
            <v>0.92905367696089625</v>
          </cell>
          <cell r="E40">
            <v>3.6524592021304231E-2</v>
          </cell>
          <cell r="F40">
            <v>-6.7549431327377881E-5</v>
          </cell>
          <cell r="G40">
            <v>2.0327743321820722E-6</v>
          </cell>
          <cell r="H40">
            <v>0.42889870084710546</v>
          </cell>
          <cell r="I40">
            <v>5.4190806835507858E-2</v>
          </cell>
          <cell r="J40">
            <v>-5.1503522204531156E-4</v>
          </cell>
          <cell r="K40">
            <v>4.0497068913064659E-6</v>
          </cell>
          <cell r="L40"/>
          <cell r="M40">
            <v>0.14632834521270321</v>
          </cell>
          <cell r="N40"/>
          <cell r="O40"/>
          <cell r="P40">
            <v>1.7720081410871233</v>
          </cell>
          <cell r="Q40">
            <v>3.1362944125384623E-2</v>
          </cell>
          <cell r="R40">
            <v>6.1754700209449578E-5</v>
          </cell>
          <cell r="S40">
            <v>3.374370379072858E-6</v>
          </cell>
          <cell r="T40">
            <v>1.3448474917689521</v>
          </cell>
          <cell r="U40">
            <v>3.2230316992333141E-2</v>
          </cell>
          <cell r="V40">
            <v>-2.2141086740725085E-4</v>
          </cell>
          <cell r="W40">
            <v>7.3873612421719617E-6</v>
          </cell>
          <cell r="Y40">
            <v>0.30363689162747931</v>
          </cell>
          <cell r="AB40">
            <v>1.9113656808586978</v>
          </cell>
          <cell r="AC40">
            <v>0.34453272782664107</v>
          </cell>
          <cell r="AD40">
            <v>-5.2165511085860393E-3</v>
          </cell>
          <cell r="AE40">
            <v>4.48970555813548E-5</v>
          </cell>
          <cell r="AF40">
            <v>3.0504318139360054</v>
          </cell>
          <cell r="AG40">
            <v>0.63625724830034991</v>
          </cell>
          <cell r="AH40">
            <v>-9.1060147599352284E-3</v>
          </cell>
          <cell r="AI40">
            <v>6.8638646161859237E-5</v>
          </cell>
          <cell r="AJ40">
            <v>6.3048434048502084</v>
          </cell>
          <cell r="AK40">
            <v>0.25859987106781779</v>
          </cell>
          <cell r="AL40">
            <v>-3.2314515820759102E-3</v>
          </cell>
          <cell r="AM40">
            <v>3.2277528763177472E-5</v>
          </cell>
        </row>
        <row r="41">
          <cell r="B41">
            <v>2024</v>
          </cell>
          <cell r="D41">
            <v>0.90923356258225385</v>
          </cell>
          <cell r="E41">
            <v>3.5745388828369702E-2</v>
          </cell>
          <cell r="F41">
            <v>-6.6108354790766493E-5</v>
          </cell>
          <cell r="G41">
            <v>1.9894078176641897E-6</v>
          </cell>
          <cell r="H41">
            <v>0.42359337117196177</v>
          </cell>
          <cell r="I41">
            <v>5.3520485160351065E-2</v>
          </cell>
          <cell r="J41">
            <v>-5.0866441317630711E-4</v>
          </cell>
          <cell r="K41">
            <v>3.9996134074520088E-6</v>
          </cell>
          <cell r="L41"/>
          <cell r="M41">
            <v>0.14520721861489844</v>
          </cell>
          <cell r="N41"/>
          <cell r="O41"/>
          <cell r="P41">
            <v>1.7353800439358231</v>
          </cell>
          <cell r="Q41">
            <v>3.0714659877846894E-2</v>
          </cell>
          <cell r="R41">
            <v>6.0478206548741319E-5</v>
          </cell>
          <cell r="S41">
            <v>3.304620831537865E-6</v>
          </cell>
          <cell r="T41">
            <v>1.3297472666430787</v>
          </cell>
          <cell r="U41">
            <v>3.1868428342920314E-2</v>
          </cell>
          <cell r="V41">
            <v>-2.189248205033252E-4</v>
          </cell>
          <cell r="W41">
            <v>7.304414425878153E-6</v>
          </cell>
          <cell r="Y41">
            <v>0.29632974616115504</v>
          </cell>
          <cell r="AB41">
            <v>1.9113656808586978</v>
          </cell>
          <cell r="AC41">
            <v>0.34453272782664107</v>
          </cell>
          <cell r="AD41">
            <v>-5.2165511085860393E-3</v>
          </cell>
          <cell r="AE41">
            <v>4.48970555813548E-5</v>
          </cell>
          <cell r="AF41">
            <v>3.0504318139360054</v>
          </cell>
          <cell r="AG41">
            <v>0.63625724830034991</v>
          </cell>
          <cell r="AH41">
            <v>-9.1060147599352284E-3</v>
          </cell>
          <cell r="AI41">
            <v>6.8638646161859237E-5</v>
          </cell>
          <cell r="AJ41">
            <v>6.3048434048502084</v>
          </cell>
          <cell r="AK41">
            <v>0.25859987106781779</v>
          </cell>
          <cell r="AL41">
            <v>-3.2314515820759102E-3</v>
          </cell>
          <cell r="AM41">
            <v>3.2277528763177472E-5</v>
          </cell>
        </row>
        <row r="42">
          <cell r="B42">
            <v>2025</v>
          </cell>
          <cell r="D42">
            <v>0.88849838892723521</v>
          </cell>
          <cell r="E42">
            <v>3.4930211215900779E-2</v>
          </cell>
          <cell r="F42">
            <v>-6.4600746324641354E-5</v>
          </cell>
          <cell r="G42">
            <v>1.9440391486362171E-6</v>
          </cell>
          <cell r="H42">
            <v>0.4173220670912538</v>
          </cell>
          <cell r="I42">
            <v>5.2728113844296362E-2</v>
          </cell>
          <cell r="J42">
            <v>-5.0113363147111256E-4</v>
          </cell>
          <cell r="K42">
            <v>3.9403990911042077E-6</v>
          </cell>
          <cell r="L42"/>
          <cell r="M42">
            <v>0.14396575681022078</v>
          </cell>
          <cell r="N42"/>
          <cell r="O42"/>
          <cell r="P42">
            <v>1.6996075744572705</v>
          </cell>
          <cell r="Q42">
            <v>3.0081519467558163E-2</v>
          </cell>
          <cell r="R42">
            <v>5.9231531616963405E-5</v>
          </cell>
          <cell r="S42">
            <v>3.2365006245276079E-6</v>
          </cell>
          <cell r="T42">
            <v>1.3166126344997988</v>
          </cell>
          <cell r="U42">
            <v>3.1553646659386245E-2</v>
          </cell>
          <cell r="V42">
            <v>-2.1676238177795456E-4</v>
          </cell>
          <cell r="W42">
            <v>7.232264778413054E-6</v>
          </cell>
          <cell r="Y42">
            <v>0.28969261177785005</v>
          </cell>
          <cell r="AB42">
            <v>1.9113656808586978</v>
          </cell>
          <cell r="AC42">
            <v>0.34453272782664107</v>
          </cell>
          <cell r="AD42">
            <v>-5.2165511085860393E-3</v>
          </cell>
          <cell r="AE42">
            <v>4.48970555813548E-5</v>
          </cell>
          <cell r="AF42">
            <v>3.0504318139360054</v>
          </cell>
          <cell r="AG42">
            <v>0.63625724830034991</v>
          </cell>
          <cell r="AH42">
            <v>-9.1060147599352284E-3</v>
          </cell>
          <cell r="AI42">
            <v>6.8638646161859237E-5</v>
          </cell>
          <cell r="AJ42">
            <v>6.3048434048502084</v>
          </cell>
          <cell r="AK42">
            <v>0.25859987106781779</v>
          </cell>
          <cell r="AL42">
            <v>-3.2314515820759102E-3</v>
          </cell>
          <cell r="AM42">
            <v>3.2277528763177472E-5</v>
          </cell>
        </row>
        <row r="43">
          <cell r="B43">
            <v>2026</v>
          </cell>
          <cell r="D43">
            <v>0.87365735998634819</v>
          </cell>
          <cell r="E43">
            <v>3.4346754586122991E-2</v>
          </cell>
          <cell r="F43">
            <v>-6.3521688041863288E-5</v>
          </cell>
          <cell r="G43">
            <v>1.9115668992470396E-6</v>
          </cell>
          <cell r="H43">
            <v>0.41324733691930848</v>
          </cell>
          <cell r="I43">
            <v>5.2213276855472231E-2</v>
          </cell>
          <cell r="J43">
            <v>-4.9624056568486137E-4</v>
          </cell>
          <cell r="K43">
            <v>3.9019250579002144E-6</v>
          </cell>
          <cell r="L43"/>
          <cell r="M43">
            <v>0.14248147045738493</v>
          </cell>
          <cell r="N43"/>
          <cell r="O43"/>
          <cell r="P43">
            <v>1.6639331409514342</v>
          </cell>
          <cell r="Q43">
            <v>2.9450114205468409E-2</v>
          </cell>
          <cell r="R43">
            <v>5.7988273250812054E-5</v>
          </cell>
          <cell r="S43">
            <v>3.1685671038393531E-6</v>
          </cell>
          <cell r="T43">
            <v>1.3047810885513571</v>
          </cell>
          <cell r="U43">
            <v>3.1270094450855865E-2</v>
          </cell>
          <cell r="V43">
            <v>-2.1481447848985201E-4</v>
          </cell>
          <cell r="W43">
            <v>7.1672730938470013E-6</v>
          </cell>
          <cell r="Y43">
            <v>0.28969261177785</v>
          </cell>
          <cell r="AB43">
            <v>1.9113656808586978</v>
          </cell>
          <cell r="AC43">
            <v>0.34453272782664107</v>
          </cell>
          <cell r="AD43">
            <v>-5.2165511085860393E-3</v>
          </cell>
          <cell r="AE43">
            <v>4.48970555813548E-5</v>
          </cell>
          <cell r="AF43">
            <v>3.0504318139360054</v>
          </cell>
          <cell r="AG43">
            <v>0.63625724830034991</v>
          </cell>
          <cell r="AH43">
            <v>-9.1060147599352284E-3</v>
          </cell>
          <cell r="AI43">
            <v>6.8638646161859237E-5</v>
          </cell>
          <cell r="AJ43">
            <v>6.3048434048502084</v>
          </cell>
          <cell r="AK43">
            <v>0.25859987106781779</v>
          </cell>
          <cell r="AL43">
            <v>-3.2314515820759102E-3</v>
          </cell>
          <cell r="AM43">
            <v>3.2277528763177472E-5</v>
          </cell>
        </row>
        <row r="44">
          <cell r="B44">
            <v>2027</v>
          </cell>
          <cell r="D44">
            <v>0.86114495498967403</v>
          </cell>
          <cell r="E44">
            <v>3.385484491605547E-2</v>
          </cell>
          <cell r="F44">
            <v>-6.2611938838966842E-5</v>
          </cell>
          <cell r="G44">
            <v>1.8841896912967865E-6</v>
          </cell>
          <cell r="H44">
            <v>0.40981679566334139</v>
          </cell>
          <cell r="I44">
            <v>5.1779832319090606E-2</v>
          </cell>
          <cell r="J44">
            <v>-4.9212106246880355E-4</v>
          </cell>
          <cell r="K44">
            <v>3.8695335245666735E-6</v>
          </cell>
          <cell r="L44"/>
          <cell r="M44">
            <v>0.14083926840828284</v>
          </cell>
          <cell r="N44"/>
          <cell r="O44"/>
          <cell r="P44">
            <v>1.5009196391761719</v>
          </cell>
          <cell r="Q44">
            <v>2.656492241130189E-2</v>
          </cell>
          <cell r="R44">
            <v>5.2307232798002446E-5</v>
          </cell>
          <cell r="S44">
            <v>2.8581464466058479E-6</v>
          </cell>
          <cell r="T44">
            <v>1.2940043871529434</v>
          </cell>
          <cell r="U44">
            <v>3.1011822413075783E-2</v>
          </cell>
          <cell r="V44">
            <v>-2.1304024102499776E-4</v>
          </cell>
          <cell r="W44">
            <v>7.1080757597876691E-6</v>
          </cell>
          <cell r="Y44">
            <v>0.28969261177784994</v>
          </cell>
          <cell r="AB44">
            <v>1.9113656808586978</v>
          </cell>
          <cell r="AC44">
            <v>0.34453272782664107</v>
          </cell>
          <cell r="AD44">
            <v>-5.2165511085860393E-3</v>
          </cell>
          <cell r="AE44">
            <v>4.48970555813548E-5</v>
          </cell>
          <cell r="AF44">
            <v>3.0504318139360054</v>
          </cell>
          <cell r="AG44">
            <v>0.63625724830034991</v>
          </cell>
          <cell r="AH44">
            <v>-9.1060147599352284E-3</v>
          </cell>
          <cell r="AI44">
            <v>6.8638646161859237E-5</v>
          </cell>
          <cell r="AJ44">
            <v>6.3048434048502084</v>
          </cell>
          <cell r="AK44">
            <v>0.25859987106781779</v>
          </cell>
          <cell r="AL44">
            <v>-3.2314515820759102E-3</v>
          </cell>
          <cell r="AM44">
            <v>3.2277528763177472E-5</v>
          </cell>
        </row>
        <row r="45">
          <cell r="B45">
            <v>2028</v>
          </cell>
          <cell r="D45">
            <v>0.84750400135849913</v>
          </cell>
          <cell r="E45">
            <v>3.3318567757355672E-2</v>
          </cell>
          <cell r="F45">
            <v>-6.1620135369049815E-5</v>
          </cell>
          <cell r="G45">
            <v>1.8543432129978741E-6</v>
          </cell>
          <cell r="H45">
            <v>0.40545287864980223</v>
          </cell>
          <cell r="I45">
            <v>5.1228456939636638E-2</v>
          </cell>
          <cell r="J45">
            <v>-4.8688073191145676E-4</v>
          </cell>
          <cell r="K45">
            <v>3.8283289586215812E-6</v>
          </cell>
          <cell r="L45"/>
          <cell r="M45">
            <v>0.13903141390833137</v>
          </cell>
          <cell r="N45"/>
          <cell r="O45"/>
          <cell r="P45">
            <v>1.4819419556613307</v>
          </cell>
          <cell r="Q45">
            <v>2.6229034548314961E-2</v>
          </cell>
          <cell r="R45">
            <v>5.1645858208938862E-5</v>
          </cell>
          <cell r="S45">
            <v>2.8220079370634416E-6</v>
          </cell>
          <cell r="T45">
            <v>1.2846273436309545</v>
          </cell>
          <cell r="U45">
            <v>3.0787094265821654E-2</v>
          </cell>
          <cell r="V45">
            <v>-2.1149643821268915E-4</v>
          </cell>
          <cell r="W45">
            <v>7.0565668650583622E-6</v>
          </cell>
          <cell r="Y45">
            <v>0.28969261177784994</v>
          </cell>
          <cell r="AB45">
            <v>1.9113656808586978</v>
          </cell>
          <cell r="AC45">
            <v>0.34453272782664107</v>
          </cell>
          <cell r="AD45">
            <v>-5.2165511085860393E-3</v>
          </cell>
          <cell r="AE45">
            <v>4.48970555813548E-5</v>
          </cell>
          <cell r="AF45">
            <v>3.0504318139360054</v>
          </cell>
          <cell r="AG45">
            <v>0.63625724830034991</v>
          </cell>
          <cell r="AH45">
            <v>-9.1060147599352284E-3</v>
          </cell>
          <cell r="AI45">
            <v>6.8638646161859237E-5</v>
          </cell>
          <cell r="AJ45">
            <v>6.3048434048502084</v>
          </cell>
          <cell r="AK45">
            <v>0.25859987106781779</v>
          </cell>
          <cell r="AL45">
            <v>-3.2314515820759102E-3</v>
          </cell>
          <cell r="AM45">
            <v>3.2277528763177472E-5</v>
          </cell>
        </row>
        <row r="46">
          <cell r="B46">
            <v>2029</v>
          </cell>
          <cell r="D46">
            <v>0.8389148523919181</v>
          </cell>
          <cell r="E46">
            <v>3.2980896027945156E-2</v>
          </cell>
          <cell r="F46">
            <v>-6.0995637406589127E-5</v>
          </cell>
          <cell r="G46">
            <v>1.835550109878506E-6</v>
          </cell>
          <cell r="H46">
            <v>0.40315071269180702</v>
          </cell>
          <cell r="I46">
            <v>5.0937581190918825E-2</v>
          </cell>
          <cell r="J46">
            <v>-4.841162176962834E-4</v>
          </cell>
          <cell r="K46">
            <v>3.8065916641821006E-6</v>
          </cell>
          <cell r="L46"/>
          <cell r="M46">
            <v>0.13710110088250133</v>
          </cell>
          <cell r="N46"/>
          <cell r="O46"/>
          <cell r="P46">
            <v>1.4659978550947488</v>
          </cell>
          <cell r="Q46">
            <v>2.5946838364446164E-2</v>
          </cell>
          <cell r="R46">
            <v>5.1090204356245773E-5</v>
          </cell>
          <cell r="S46">
            <v>2.7916461687253874E-6</v>
          </cell>
          <cell r="T46">
            <v>1.2765500050471783</v>
          </cell>
          <cell r="U46">
            <v>3.0593514559124145E-2</v>
          </cell>
          <cell r="V46">
            <v>-2.101666141596855E-4</v>
          </cell>
          <cell r="W46">
            <v>7.0121973596989087E-6</v>
          </cell>
          <cell r="Y46">
            <v>0.28969261177784994</v>
          </cell>
          <cell r="AB46">
            <v>1.9113656808586978</v>
          </cell>
          <cell r="AC46">
            <v>0.34453272782664107</v>
          </cell>
          <cell r="AD46">
            <v>-5.2165511085860393E-3</v>
          </cell>
          <cell r="AE46">
            <v>4.48970555813548E-5</v>
          </cell>
          <cell r="AF46">
            <v>3.0504318139360054</v>
          </cell>
          <cell r="AG46">
            <v>0.63625724830034991</v>
          </cell>
          <cell r="AH46">
            <v>-9.1060147599352284E-3</v>
          </cell>
          <cell r="AI46">
            <v>6.8638646161859237E-5</v>
          </cell>
          <cell r="AJ46">
            <v>6.3048434048502084</v>
          </cell>
          <cell r="AK46">
            <v>0.25859987106781779</v>
          </cell>
          <cell r="AL46">
            <v>-3.2314515820759102E-3</v>
          </cell>
          <cell r="AM46">
            <v>3.2277528763177472E-5</v>
          </cell>
        </row>
        <row r="47">
          <cell r="B47">
            <v>2030</v>
          </cell>
          <cell r="D47">
            <v>0.83195587148151229</v>
          </cell>
          <cell r="E47">
            <v>3.2707312332040675E-2</v>
          </cell>
          <cell r="F47">
            <v>-6.0489665346230154E-5</v>
          </cell>
          <cell r="G47">
            <v>1.8203238230410306E-6</v>
          </cell>
          <cell r="H47">
            <v>0.40130286576155494</v>
          </cell>
          <cell r="I47">
            <v>5.0704108075096607E-2</v>
          </cell>
          <cell r="J47">
            <v>-4.8189726424142698E-4</v>
          </cell>
          <cell r="K47">
            <v>3.789144098048789E-6</v>
          </cell>
          <cell r="L47"/>
          <cell r="M47">
            <v>0.13507138906215221</v>
          </cell>
          <cell r="N47"/>
          <cell r="O47"/>
          <cell r="P47">
            <v>1.4523336060887415</v>
          </cell>
          <cell r="Q47">
            <v>2.570499349468849E-2</v>
          </cell>
          <cell r="R47">
            <v>5.0614003608976311E-5</v>
          </cell>
          <cell r="S47">
            <v>2.7656258384407538E-6</v>
          </cell>
          <cell r="T47">
            <v>1.2698545362579043</v>
          </cell>
          <cell r="U47">
            <v>3.0433052437722766E-2</v>
          </cell>
          <cell r="V47">
            <v>-2.0906429619322128E-4</v>
          </cell>
          <cell r="W47">
            <v>6.9754185822280204E-6</v>
          </cell>
          <cell r="Y47">
            <v>0.28969261177785016</v>
          </cell>
          <cell r="AB47">
            <v>1.9113656808586978</v>
          </cell>
          <cell r="AC47">
            <v>0.34453272782664107</v>
          </cell>
          <cell r="AD47">
            <v>-5.2165511085860393E-3</v>
          </cell>
          <cell r="AE47">
            <v>4.48970555813548E-5</v>
          </cell>
          <cell r="AF47">
            <v>3.0504318139360054</v>
          </cell>
          <cell r="AG47">
            <v>0.63625724830034991</v>
          </cell>
          <cell r="AH47">
            <v>-9.1060147599352284E-3</v>
          </cell>
          <cell r="AI47">
            <v>6.8638646161859237E-5</v>
          </cell>
          <cell r="AJ47">
            <v>6.3048434048502084</v>
          </cell>
          <cell r="AK47">
            <v>0.25859987106781779</v>
          </cell>
          <cell r="AL47">
            <v>-3.2314515820759102E-3</v>
          </cell>
          <cell r="AM47">
            <v>3.2277528763177472E-5</v>
          </cell>
        </row>
        <row r="48">
          <cell r="B48">
            <v>2031</v>
          </cell>
          <cell r="D48">
            <v>0.82319278483572389</v>
          </cell>
          <cell r="E48">
            <v>3.2362802458691088E-2</v>
          </cell>
          <cell r="F48">
            <v>-5.9852520761073467E-5</v>
          </cell>
          <cell r="G48">
            <v>1.8011501433646128E-6</v>
          </cell>
          <cell r="H48">
            <v>0.3982930110512144</v>
          </cell>
          <cell r="I48">
            <v>5.0323816750154703E-2</v>
          </cell>
          <cell r="J48">
            <v>-4.7828293482983714E-4</v>
          </cell>
          <cell r="K48">
            <v>3.7607247315684915E-6</v>
          </cell>
          <cell r="L48"/>
          <cell r="M48">
            <v>0.13335949413114495</v>
          </cell>
          <cell r="N48"/>
          <cell r="O48"/>
          <cell r="P48">
            <v>1.441211428972583</v>
          </cell>
          <cell r="Q48">
            <v>2.5508141002107555E-2</v>
          </cell>
          <cell r="R48">
            <v>5.0226394377642085E-5</v>
          </cell>
          <cell r="S48">
            <v>2.7444462828047718E-6</v>
          </cell>
          <cell r="T48">
            <v>1.2645608162756532</v>
          </cell>
          <cell r="U48">
            <v>3.0306184317626727E-2</v>
          </cell>
          <cell r="V48">
            <v>-2.0819275712261661E-4</v>
          </cell>
          <cell r="W48">
            <v>6.9463397297461271E-6</v>
          </cell>
          <cell r="Y48">
            <v>0.28969261177784994</v>
          </cell>
          <cell r="AB48">
            <v>1.9113656808586978</v>
          </cell>
          <cell r="AC48">
            <v>0.34453272782664107</v>
          </cell>
          <cell r="AD48">
            <v>-5.2165511085860393E-3</v>
          </cell>
          <cell r="AE48">
            <v>4.48970555813548E-5</v>
          </cell>
          <cell r="AF48">
            <v>3.0504318139360054</v>
          </cell>
          <cell r="AG48">
            <v>0.63625724830034991</v>
          </cell>
          <cell r="AH48">
            <v>-9.1060147599352284E-3</v>
          </cell>
          <cell r="AI48">
            <v>6.8638646161859237E-5</v>
          </cell>
          <cell r="AJ48">
            <v>6.3048434048502084</v>
          </cell>
          <cell r="AK48">
            <v>0.25859987106781779</v>
          </cell>
          <cell r="AL48">
            <v>-3.2314515820759102E-3</v>
          </cell>
          <cell r="AM48">
            <v>3.2277528763177472E-5</v>
          </cell>
        </row>
        <row r="49">
          <cell r="B49">
            <v>2032</v>
          </cell>
          <cell r="D49">
            <v>0.81902181502645688</v>
          </cell>
          <cell r="E49">
            <v>3.2198825958307392E-2</v>
          </cell>
          <cell r="F49">
            <v>-5.9549258801418672E-5</v>
          </cell>
          <cell r="G49">
            <v>1.7920240394818754E-6</v>
          </cell>
          <cell r="H49">
            <v>0.39722181988340294</v>
          </cell>
          <cell r="I49">
            <v>5.0188473104804121E-2</v>
          </cell>
          <cell r="J49">
            <v>-4.7699661435398325E-4</v>
          </cell>
          <cell r="K49">
            <v>3.7506104312788779E-6</v>
          </cell>
          <cell r="L49"/>
          <cell r="M49">
            <v>0.13190012337912307</v>
          </cell>
          <cell r="N49"/>
          <cell r="O49"/>
          <cell r="P49">
            <v>1.4323324361467324</v>
          </cell>
          <cell r="Q49">
            <v>2.5350990846061437E-2</v>
          </cell>
          <cell r="R49">
            <v>4.9916960392882931E-5</v>
          </cell>
          <cell r="S49">
            <v>2.7275383410787429E-6</v>
          </cell>
          <cell r="T49">
            <v>1.2606011656183023</v>
          </cell>
          <cell r="U49">
            <v>3.0211288207364097E-2</v>
          </cell>
          <cell r="V49">
            <v>-2.0754085444068456E-4</v>
          </cell>
          <cell r="W49">
            <v>6.924589033122393E-6</v>
          </cell>
          <cell r="Y49">
            <v>0.28969261177785005</v>
          </cell>
          <cell r="AB49">
            <v>1.9113656808586978</v>
          </cell>
          <cell r="AC49">
            <v>0.34453272782664107</v>
          </cell>
          <cell r="AD49">
            <v>-5.2165511085860393E-3</v>
          </cell>
          <cell r="AE49">
            <v>4.48970555813548E-5</v>
          </cell>
          <cell r="AF49">
            <v>3.0504318139360054</v>
          </cell>
          <cell r="AG49">
            <v>0.63625724830034991</v>
          </cell>
          <cell r="AH49">
            <v>-9.1060147599352284E-3</v>
          </cell>
          <cell r="AI49">
            <v>6.8638646161859237E-5</v>
          </cell>
          <cell r="AJ49">
            <v>6.3048434048502084</v>
          </cell>
          <cell r="AK49">
            <v>0.25859987106781779</v>
          </cell>
          <cell r="AL49">
            <v>-3.2314515820759102E-3</v>
          </cell>
          <cell r="AM49">
            <v>3.2277528763177472E-5</v>
          </cell>
        </row>
        <row r="50">
          <cell r="B50">
            <v>2033</v>
          </cell>
          <cell r="D50">
            <v>0.81607952005176121</v>
          </cell>
          <cell r="E50">
            <v>3.208315328381927E-2</v>
          </cell>
          <cell r="F50">
            <v>-5.9335331062616496E-5</v>
          </cell>
          <cell r="G50">
            <v>1.7855862826002337E-6</v>
          </cell>
          <cell r="H50">
            <v>0.39656782360468068</v>
          </cell>
          <cell r="I50">
            <v>5.0105841504518592E-2</v>
          </cell>
          <cell r="J50">
            <v>-4.7621127479020446E-4</v>
          </cell>
          <cell r="K50">
            <v>3.7444353292522234E-6</v>
          </cell>
          <cell r="L50"/>
          <cell r="M50">
            <v>0.13061804721824036</v>
          </cell>
          <cell r="N50"/>
          <cell r="O50"/>
          <cell r="P50">
            <v>1.4253094589453874</v>
          </cell>
          <cell r="Q50">
            <v>2.5226690490745624E-2</v>
          </cell>
          <cell r="R50">
            <v>4.9672208779393847E-5</v>
          </cell>
          <cell r="S50">
            <v>2.7141647421140204E-6</v>
          </cell>
          <cell r="T50">
            <v>1.2575479494842772</v>
          </cell>
          <cell r="U50">
            <v>3.013811550603698E-2</v>
          </cell>
          <cell r="V50">
            <v>-2.0703818388751493E-4</v>
          </cell>
          <cell r="W50">
            <v>6.9078174581516119E-6</v>
          </cell>
          <cell r="Y50">
            <v>0.28969261177784994</v>
          </cell>
          <cell r="AB50">
            <v>1.9113656808586978</v>
          </cell>
          <cell r="AC50">
            <v>0.34453272782664107</v>
          </cell>
          <cell r="AD50">
            <v>-5.2165511085860393E-3</v>
          </cell>
          <cell r="AE50">
            <v>4.48970555813548E-5</v>
          </cell>
          <cell r="AF50">
            <v>3.0504318139360054</v>
          </cell>
          <cell r="AG50">
            <v>0.63625724830034991</v>
          </cell>
          <cell r="AH50">
            <v>-9.1060147599352284E-3</v>
          </cell>
          <cell r="AI50">
            <v>6.8638646161859237E-5</v>
          </cell>
          <cell r="AJ50">
            <v>6.3048434048502084</v>
          </cell>
          <cell r="AK50">
            <v>0.25859987106781779</v>
          </cell>
          <cell r="AL50">
            <v>-3.2314515820759102E-3</v>
          </cell>
          <cell r="AM50">
            <v>3.2277528763177472E-5</v>
          </cell>
        </row>
        <row r="51">
          <cell r="B51">
            <v>2034</v>
          </cell>
          <cell r="D51">
            <v>0.81095225040984331</v>
          </cell>
          <cell r="E51">
            <v>3.1881581042625555E-2</v>
          </cell>
          <cell r="F51">
            <v>-5.8962538664111995E-5</v>
          </cell>
          <cell r="G51">
            <v>1.7743677896533447E-6</v>
          </cell>
          <cell r="H51">
            <v>0.39463768976469327</v>
          </cell>
          <cell r="I51">
            <v>4.9861971542024298E-2</v>
          </cell>
          <cell r="J51">
            <v>-4.7389350859298427E-4</v>
          </cell>
          <cell r="K51">
            <v>3.7262108014149912E-6</v>
          </cell>
          <cell r="L51"/>
          <cell r="M51">
            <v>0.12947648965247605</v>
          </cell>
          <cell r="N51"/>
          <cell r="O51"/>
          <cell r="P51">
            <v>1.4200992206107386</v>
          </cell>
          <cell r="Q51">
            <v>2.5134473976622121E-2</v>
          </cell>
          <cell r="R51">
            <v>4.9490631336877914E-5</v>
          </cell>
          <cell r="S51">
            <v>2.7042430755614261E-6</v>
          </cell>
          <cell r="T51">
            <v>1.2553829678157287</v>
          </cell>
          <cell r="U51">
            <v>3.0086230035091775E-2</v>
          </cell>
          <cell r="V51">
            <v>-2.066817490708625E-4</v>
          </cell>
          <cell r="W51">
            <v>6.8959250303736405E-6</v>
          </cell>
          <cell r="Y51">
            <v>0.28969261177784994</v>
          </cell>
          <cell r="AB51">
            <v>1.9113656808586978</v>
          </cell>
          <cell r="AC51">
            <v>0.34453272782664107</v>
          </cell>
          <cell r="AD51">
            <v>-5.2165511085860393E-3</v>
          </cell>
          <cell r="AE51">
            <v>4.48970555813548E-5</v>
          </cell>
          <cell r="AF51">
            <v>3.0504318139360054</v>
          </cell>
          <cell r="AG51">
            <v>0.63625724830034991</v>
          </cell>
          <cell r="AH51">
            <v>-9.1060147599352284E-3</v>
          </cell>
          <cell r="AI51">
            <v>6.8638646161859237E-5</v>
          </cell>
          <cell r="AJ51">
            <v>6.3048434048502084</v>
          </cell>
          <cell r="AK51">
            <v>0.25859987106781779</v>
          </cell>
          <cell r="AL51">
            <v>-3.2314515820759102E-3</v>
          </cell>
          <cell r="AM51">
            <v>3.2277528763177472E-5</v>
          </cell>
        </row>
        <row r="52">
          <cell r="B52">
            <v>2035</v>
          </cell>
          <cell r="D52">
            <v>0.80997952961970576</v>
          </cell>
          <cell r="E52">
            <v>3.184333973225624E-2</v>
          </cell>
          <cell r="F52">
            <v>-5.8891814293880713E-5</v>
          </cell>
          <cell r="G52">
            <v>1.7722394714478351E-6</v>
          </cell>
          <cell r="H52">
            <v>0.39456139819049602</v>
          </cell>
          <cell r="I52">
            <v>4.9852332198392968E-2</v>
          </cell>
          <cell r="J52">
            <v>-4.738018952405091E-4</v>
          </cell>
          <cell r="K52">
            <v>3.7254904483032546E-6</v>
          </cell>
          <cell r="L52"/>
          <cell r="M52">
            <v>0.12846896288836482</v>
          </cell>
          <cell r="N52"/>
          <cell r="O52"/>
          <cell r="P52">
            <v>1.4164716907344184</v>
          </cell>
          <cell r="Q52">
            <v>2.5070269973160603E-2</v>
          </cell>
          <cell r="R52">
            <v>4.936421147749987E-5</v>
          </cell>
          <cell r="S52">
            <v>2.6973353029163481E-6</v>
          </cell>
          <cell r="T52">
            <v>1.2538574561095259</v>
          </cell>
          <cell r="U52">
            <v>3.0049669959568447E-2</v>
          </cell>
          <cell r="V52">
            <v>-2.0643059429518903E-4</v>
          </cell>
          <cell r="W52">
            <v>6.8875452652910887E-6</v>
          </cell>
          <cell r="Y52">
            <v>0.28969261177784994</v>
          </cell>
          <cell r="AB52">
            <v>1.9113656808586978</v>
          </cell>
          <cell r="AC52">
            <v>0.34453272782664107</v>
          </cell>
          <cell r="AD52">
            <v>-5.2165511085860393E-3</v>
          </cell>
          <cell r="AE52">
            <v>4.48970555813548E-5</v>
          </cell>
          <cell r="AF52">
            <v>3.0504318139360054</v>
          </cell>
          <cell r="AG52">
            <v>0.63625724830034991</v>
          </cell>
          <cell r="AH52">
            <v>-9.1060147599352284E-3</v>
          </cell>
          <cell r="AI52">
            <v>6.8638646161859237E-5</v>
          </cell>
          <cell r="AJ52">
            <v>6.3048434048502084</v>
          </cell>
          <cell r="AK52">
            <v>0.25859987106781779</v>
          </cell>
          <cell r="AL52">
            <v>-3.2314515820759102E-3</v>
          </cell>
          <cell r="AM52">
            <v>3.2277528763177472E-5</v>
          </cell>
        </row>
        <row r="53">
          <cell r="B53">
            <v>2036</v>
          </cell>
          <cell r="D53">
            <v>0.80997952961970576</v>
          </cell>
          <cell r="E53">
            <v>3.184333973225624E-2</v>
          </cell>
          <cell r="F53">
            <v>-5.8891814293880713E-5</v>
          </cell>
          <cell r="G53">
            <v>1.7722394714478351E-6</v>
          </cell>
          <cell r="H53">
            <v>0.39456139819049602</v>
          </cell>
          <cell r="I53">
            <v>4.9852332198392968E-2</v>
          </cell>
          <cell r="J53">
            <v>-4.738018952405091E-4</v>
          </cell>
          <cell r="K53">
            <v>3.7254904483032546E-6</v>
          </cell>
          <cell r="L53"/>
          <cell r="M53">
            <v>0.12846896288836482</v>
          </cell>
          <cell r="N53"/>
          <cell r="O53"/>
          <cell r="P53">
            <v>1.4164716907344184</v>
          </cell>
          <cell r="Q53">
            <v>2.5070269973160603E-2</v>
          </cell>
          <cell r="R53">
            <v>4.936421147749987E-5</v>
          </cell>
          <cell r="S53">
            <v>2.6973353029163481E-6</v>
          </cell>
          <cell r="T53">
            <v>1.2538574561095259</v>
          </cell>
          <cell r="U53">
            <v>3.0049669959568447E-2</v>
          </cell>
          <cell r="V53">
            <v>-2.0643059429518903E-4</v>
          </cell>
          <cell r="W53">
            <v>6.8875452652910887E-6</v>
          </cell>
          <cell r="Y53">
            <v>0.28969261177784994</v>
          </cell>
          <cell r="AB53">
            <v>1.9113656808586978</v>
          </cell>
          <cell r="AC53">
            <v>0.34453272782664107</v>
          </cell>
          <cell r="AD53">
            <v>-5.2165511085860393E-3</v>
          </cell>
          <cell r="AE53">
            <v>4.48970555813548E-5</v>
          </cell>
          <cell r="AF53">
            <v>3.0504318139360054</v>
          </cell>
          <cell r="AG53">
            <v>0.63625724830034991</v>
          </cell>
          <cell r="AH53">
            <v>-9.1060147599352284E-3</v>
          </cell>
          <cell r="AI53">
            <v>6.8638646161859237E-5</v>
          </cell>
          <cell r="AJ53">
            <v>6.3048434048502084</v>
          </cell>
          <cell r="AK53">
            <v>0.25859987106781779</v>
          </cell>
          <cell r="AL53">
            <v>-3.2314515820759102E-3</v>
          </cell>
          <cell r="AM53">
            <v>3.2277528763177472E-5</v>
          </cell>
        </row>
        <row r="54">
          <cell r="B54">
            <v>2037</v>
          </cell>
          <cell r="D54">
            <v>0.80997952961970576</v>
          </cell>
          <cell r="E54">
            <v>3.184333973225624E-2</v>
          </cell>
          <cell r="F54">
            <v>-5.8891814293880713E-5</v>
          </cell>
          <cell r="G54">
            <v>1.7722394714478351E-6</v>
          </cell>
          <cell r="H54">
            <v>0.39456139819049602</v>
          </cell>
          <cell r="I54">
            <v>4.9852332198392968E-2</v>
          </cell>
          <cell r="J54">
            <v>-4.738018952405091E-4</v>
          </cell>
          <cell r="K54">
            <v>3.7254904483032546E-6</v>
          </cell>
          <cell r="L54"/>
          <cell r="M54">
            <v>0.12846896288836482</v>
          </cell>
          <cell r="N54"/>
          <cell r="O54"/>
          <cell r="P54">
            <v>1.4164716907344184</v>
          </cell>
          <cell r="Q54">
            <v>2.5070269973160603E-2</v>
          </cell>
          <cell r="R54">
            <v>4.936421147749987E-5</v>
          </cell>
          <cell r="S54">
            <v>2.6973353029163481E-6</v>
          </cell>
          <cell r="T54">
            <v>1.2538574561095259</v>
          </cell>
          <cell r="U54">
            <v>3.0049669959568447E-2</v>
          </cell>
          <cell r="V54">
            <v>-2.0643059429518903E-4</v>
          </cell>
          <cell r="W54">
            <v>6.8875452652910887E-6</v>
          </cell>
          <cell r="Y54">
            <v>0.28969261177784994</v>
          </cell>
          <cell r="AB54">
            <v>1.9113656808586978</v>
          </cell>
          <cell r="AC54">
            <v>0.34453272782664107</v>
          </cell>
          <cell r="AD54">
            <v>-5.2165511085860393E-3</v>
          </cell>
          <cell r="AE54">
            <v>4.48970555813548E-5</v>
          </cell>
          <cell r="AF54">
            <v>3.0504318139360054</v>
          </cell>
          <cell r="AG54">
            <v>0.63625724830034991</v>
          </cell>
          <cell r="AH54">
            <v>-9.1060147599352284E-3</v>
          </cell>
          <cell r="AI54">
            <v>6.8638646161859237E-5</v>
          </cell>
          <cell r="AJ54">
            <v>6.3048434048502084</v>
          </cell>
          <cell r="AK54">
            <v>0.25859987106781779</v>
          </cell>
          <cell r="AL54">
            <v>-3.2314515820759102E-3</v>
          </cell>
          <cell r="AM54">
            <v>3.2277528763177472E-5</v>
          </cell>
        </row>
        <row r="55">
          <cell r="B55">
            <v>2038</v>
          </cell>
          <cell r="D55">
            <v>0.80997952961970576</v>
          </cell>
          <cell r="E55">
            <v>3.184333973225624E-2</v>
          </cell>
          <cell r="F55">
            <v>-5.8891814293880713E-5</v>
          </cell>
          <cell r="G55">
            <v>1.7722394714478351E-6</v>
          </cell>
          <cell r="H55">
            <v>0.39456139819049602</v>
          </cell>
          <cell r="I55">
            <v>4.9852332198392968E-2</v>
          </cell>
          <cell r="J55">
            <v>-4.738018952405091E-4</v>
          </cell>
          <cell r="K55">
            <v>3.7254904483032546E-6</v>
          </cell>
          <cell r="L55"/>
          <cell r="M55">
            <v>0.12846896288836482</v>
          </cell>
          <cell r="N55"/>
          <cell r="O55"/>
          <cell r="P55">
            <v>1.4164716907344184</v>
          </cell>
          <cell r="Q55">
            <v>2.5070269973160603E-2</v>
          </cell>
          <cell r="R55">
            <v>4.936421147749987E-5</v>
          </cell>
          <cell r="S55">
            <v>2.6973353029163481E-6</v>
          </cell>
          <cell r="T55">
            <v>1.2538574561095259</v>
          </cell>
          <cell r="U55">
            <v>3.0049669959568447E-2</v>
          </cell>
          <cell r="V55">
            <v>-2.0643059429518903E-4</v>
          </cell>
          <cell r="W55">
            <v>6.8875452652910887E-6</v>
          </cell>
          <cell r="Y55">
            <v>0.28969261177784994</v>
          </cell>
          <cell r="AB55">
            <v>1.9113656808586978</v>
          </cell>
          <cell r="AC55">
            <v>0.34453272782664107</v>
          </cell>
          <cell r="AD55">
            <v>-5.2165511085860393E-3</v>
          </cell>
          <cell r="AE55">
            <v>4.48970555813548E-5</v>
          </cell>
          <cell r="AF55">
            <v>3.0504318139360054</v>
          </cell>
          <cell r="AG55">
            <v>0.63625724830034991</v>
          </cell>
          <cell r="AH55">
            <v>-9.1060147599352284E-3</v>
          </cell>
          <cell r="AI55">
            <v>6.8638646161859237E-5</v>
          </cell>
          <cell r="AJ55">
            <v>6.3048434048502084</v>
          </cell>
          <cell r="AK55">
            <v>0.25859987106781779</v>
          </cell>
          <cell r="AL55">
            <v>-3.2314515820759102E-3</v>
          </cell>
          <cell r="AM55">
            <v>3.2277528763177472E-5</v>
          </cell>
        </row>
        <row r="56">
          <cell r="B56">
            <v>2039</v>
          </cell>
          <cell r="D56">
            <v>0.80997952961970576</v>
          </cell>
          <cell r="E56">
            <v>3.184333973225624E-2</v>
          </cell>
          <cell r="F56">
            <v>-5.8891814293880713E-5</v>
          </cell>
          <cell r="G56">
            <v>1.7722394714478351E-6</v>
          </cell>
          <cell r="H56">
            <v>0.39456139819049602</v>
          </cell>
          <cell r="I56">
            <v>4.9852332198392968E-2</v>
          </cell>
          <cell r="J56">
            <v>-4.738018952405091E-4</v>
          </cell>
          <cell r="K56">
            <v>3.7254904483032546E-6</v>
          </cell>
          <cell r="L56"/>
          <cell r="M56">
            <v>0.12846896288836482</v>
          </cell>
          <cell r="N56"/>
          <cell r="O56"/>
          <cell r="P56">
            <v>1.4164716907344184</v>
          </cell>
          <cell r="Q56">
            <v>2.5070269973160603E-2</v>
          </cell>
          <cell r="R56">
            <v>4.936421147749987E-5</v>
          </cell>
          <cell r="S56">
            <v>2.6973353029163481E-6</v>
          </cell>
          <cell r="T56">
            <v>1.2538574561095259</v>
          </cell>
          <cell r="U56">
            <v>3.0049669959568447E-2</v>
          </cell>
          <cell r="V56">
            <v>-2.0643059429518903E-4</v>
          </cell>
          <cell r="W56">
            <v>6.8875452652910887E-6</v>
          </cell>
          <cell r="Y56">
            <v>0.28969261177784994</v>
          </cell>
          <cell r="AB56">
            <v>1.9113656808586978</v>
          </cell>
          <cell r="AC56">
            <v>0.34453272782664107</v>
          </cell>
          <cell r="AD56">
            <v>-5.2165511085860393E-3</v>
          </cell>
          <cell r="AE56">
            <v>4.48970555813548E-5</v>
          </cell>
          <cell r="AF56">
            <v>3.0504318139360054</v>
          </cell>
          <cell r="AG56">
            <v>0.63625724830034991</v>
          </cell>
          <cell r="AH56">
            <v>-9.1060147599352284E-3</v>
          </cell>
          <cell r="AI56">
            <v>6.8638646161859237E-5</v>
          </cell>
          <cell r="AJ56">
            <v>6.3048434048502084</v>
          </cell>
          <cell r="AK56">
            <v>0.25859987106781779</v>
          </cell>
          <cell r="AL56">
            <v>-3.2314515820759102E-3</v>
          </cell>
          <cell r="AM56">
            <v>3.2277528763177472E-5</v>
          </cell>
        </row>
        <row r="57">
          <cell r="B57">
            <v>2040</v>
          </cell>
          <cell r="D57">
            <v>0.80997952961970576</v>
          </cell>
          <cell r="E57">
            <v>3.184333973225624E-2</v>
          </cell>
          <cell r="F57">
            <v>-5.8891814293880713E-5</v>
          </cell>
          <cell r="G57">
            <v>1.7722394714478351E-6</v>
          </cell>
          <cell r="H57">
            <v>0.39456139819049602</v>
          </cell>
          <cell r="I57">
            <v>4.9852332198392968E-2</v>
          </cell>
          <cell r="J57">
            <v>-4.738018952405091E-4</v>
          </cell>
          <cell r="K57">
            <v>3.7254904483032546E-6</v>
          </cell>
          <cell r="L57"/>
          <cell r="M57">
            <v>0.12846896288836482</v>
          </cell>
          <cell r="N57"/>
          <cell r="O57"/>
          <cell r="P57">
            <v>1.4164716907344184</v>
          </cell>
          <cell r="Q57">
            <v>2.5070269973160603E-2</v>
          </cell>
          <cell r="R57">
            <v>4.936421147749987E-5</v>
          </cell>
          <cell r="S57">
            <v>2.6973353029163481E-6</v>
          </cell>
          <cell r="T57">
            <v>1.2538574561095259</v>
          </cell>
          <cell r="U57">
            <v>3.0049669959568447E-2</v>
          </cell>
          <cell r="V57">
            <v>-2.0643059429518903E-4</v>
          </cell>
          <cell r="W57">
            <v>6.8875452652910887E-6</v>
          </cell>
          <cell r="Y57">
            <v>0.28969261177784994</v>
          </cell>
          <cell r="AB57">
            <v>1.9113656808586978</v>
          </cell>
          <cell r="AC57">
            <v>0.34453272782664107</v>
          </cell>
          <cell r="AD57">
            <v>-5.2165511085860393E-3</v>
          </cell>
          <cell r="AE57">
            <v>4.48970555813548E-5</v>
          </cell>
          <cell r="AF57">
            <v>3.0504318139360054</v>
          </cell>
          <cell r="AG57">
            <v>0.63625724830034991</v>
          </cell>
          <cell r="AH57">
            <v>-9.1060147599352284E-3</v>
          </cell>
          <cell r="AI57">
            <v>6.8638646161859237E-5</v>
          </cell>
          <cell r="AJ57">
            <v>6.3048434048502084</v>
          </cell>
          <cell r="AK57">
            <v>0.25859987106781779</v>
          </cell>
          <cell r="AL57">
            <v>-3.2314515820759102E-3</v>
          </cell>
          <cell r="AM57">
            <v>3.2277528763177472E-5</v>
          </cell>
        </row>
        <row r="58">
          <cell r="B58">
            <v>2041</v>
          </cell>
          <cell r="D58">
            <v>0.80997952961970576</v>
          </cell>
          <cell r="E58">
            <v>3.184333973225624E-2</v>
          </cell>
          <cell r="F58">
            <v>-5.8891814293880713E-5</v>
          </cell>
          <cell r="G58">
            <v>1.7722394714478351E-6</v>
          </cell>
          <cell r="H58">
            <v>0.39456139819049602</v>
          </cell>
          <cell r="I58">
            <v>4.9852332198392968E-2</v>
          </cell>
          <cell r="J58">
            <v>-4.738018952405091E-4</v>
          </cell>
          <cell r="K58">
            <v>3.7254904483032546E-6</v>
          </cell>
          <cell r="L58"/>
          <cell r="M58">
            <v>0.12846896288836482</v>
          </cell>
          <cell r="N58"/>
          <cell r="O58"/>
          <cell r="P58">
            <v>1.4164716907344184</v>
          </cell>
          <cell r="Q58">
            <v>2.5070269973160603E-2</v>
          </cell>
          <cell r="R58">
            <v>4.936421147749987E-5</v>
          </cell>
          <cell r="S58">
            <v>2.6973353029163481E-6</v>
          </cell>
          <cell r="T58">
            <v>1.2538574561095259</v>
          </cell>
          <cell r="U58">
            <v>3.0049669959568447E-2</v>
          </cell>
          <cell r="V58">
            <v>-2.0643059429518903E-4</v>
          </cell>
          <cell r="W58">
            <v>6.8875452652910887E-6</v>
          </cell>
          <cell r="Y58">
            <v>0.28969261177784994</v>
          </cell>
          <cell r="AB58">
            <v>1.9113656808586978</v>
          </cell>
          <cell r="AC58">
            <v>0.34453272782664107</v>
          </cell>
          <cell r="AD58">
            <v>-5.2165511085860393E-3</v>
          </cell>
          <cell r="AE58">
            <v>4.48970555813548E-5</v>
          </cell>
          <cell r="AF58">
            <v>3.0504318139360054</v>
          </cell>
          <cell r="AG58">
            <v>0.63625724830034991</v>
          </cell>
          <cell r="AH58">
            <v>-9.1060147599352284E-3</v>
          </cell>
          <cell r="AI58">
            <v>6.8638646161859237E-5</v>
          </cell>
          <cell r="AJ58">
            <v>6.3048434048502084</v>
          </cell>
          <cell r="AK58">
            <v>0.25859987106781779</v>
          </cell>
          <cell r="AL58">
            <v>-3.2314515820759102E-3</v>
          </cell>
          <cell r="AM58">
            <v>3.2277528763177472E-5</v>
          </cell>
        </row>
        <row r="59">
          <cell r="B59">
            <v>2042</v>
          </cell>
          <cell r="D59">
            <v>0.80997952961970576</v>
          </cell>
          <cell r="E59">
            <v>3.184333973225624E-2</v>
          </cell>
          <cell r="F59">
            <v>-5.8891814293880713E-5</v>
          </cell>
          <cell r="G59">
            <v>1.7722394714478351E-6</v>
          </cell>
          <cell r="H59">
            <v>0.39456139819049602</v>
          </cell>
          <cell r="I59">
            <v>4.9852332198392968E-2</v>
          </cell>
          <cell r="J59">
            <v>-4.738018952405091E-4</v>
          </cell>
          <cell r="K59">
            <v>3.7254904483032546E-6</v>
          </cell>
          <cell r="L59"/>
          <cell r="M59">
            <v>0.12846896288836482</v>
          </cell>
          <cell r="N59"/>
          <cell r="O59"/>
          <cell r="P59">
            <v>1.4164716907344184</v>
          </cell>
          <cell r="Q59">
            <v>2.5070269973160603E-2</v>
          </cell>
          <cell r="R59">
            <v>4.936421147749987E-5</v>
          </cell>
          <cell r="S59">
            <v>2.6973353029163481E-6</v>
          </cell>
          <cell r="T59">
            <v>1.2538574561095259</v>
          </cell>
          <cell r="U59">
            <v>3.0049669959568447E-2</v>
          </cell>
          <cell r="V59">
            <v>-2.0643059429518903E-4</v>
          </cell>
          <cell r="W59">
            <v>6.8875452652910887E-6</v>
          </cell>
          <cell r="Y59">
            <v>0.28969261177784994</v>
          </cell>
          <cell r="AB59">
            <v>1.9113656808586978</v>
          </cell>
          <cell r="AC59">
            <v>0.34453272782664107</v>
          </cell>
          <cell r="AD59">
            <v>-5.2165511085860393E-3</v>
          </cell>
          <cell r="AE59">
            <v>4.48970555813548E-5</v>
          </cell>
          <cell r="AF59">
            <v>3.0504318139360054</v>
          </cell>
          <cell r="AG59">
            <v>0.63625724830034991</v>
          </cell>
          <cell r="AH59">
            <v>-9.1060147599352284E-3</v>
          </cell>
          <cell r="AI59">
            <v>6.8638646161859237E-5</v>
          </cell>
          <cell r="AJ59">
            <v>6.3048434048502084</v>
          </cell>
          <cell r="AK59">
            <v>0.25859987106781779</v>
          </cell>
          <cell r="AL59">
            <v>-3.2314515820759102E-3</v>
          </cell>
          <cell r="AM59">
            <v>3.2277528763177472E-5</v>
          </cell>
        </row>
        <row r="60">
          <cell r="B60">
            <v>2043</v>
          </cell>
          <cell r="D60">
            <v>0.80997952961970576</v>
          </cell>
          <cell r="E60">
            <v>3.184333973225624E-2</v>
          </cell>
          <cell r="F60">
            <v>-5.8891814293880713E-5</v>
          </cell>
          <cell r="G60">
            <v>1.7722394714478351E-6</v>
          </cell>
          <cell r="H60">
            <v>0.39456139819049602</v>
          </cell>
          <cell r="I60">
            <v>4.9852332198392968E-2</v>
          </cell>
          <cell r="J60">
            <v>-4.738018952405091E-4</v>
          </cell>
          <cell r="K60">
            <v>3.7254904483032546E-6</v>
          </cell>
          <cell r="L60"/>
          <cell r="M60">
            <v>0.12846896288836482</v>
          </cell>
          <cell r="N60"/>
          <cell r="O60"/>
          <cell r="P60">
            <v>1.4164716907344184</v>
          </cell>
          <cell r="Q60">
            <v>2.5070269973160603E-2</v>
          </cell>
          <cell r="R60">
            <v>4.936421147749987E-5</v>
          </cell>
          <cell r="S60">
            <v>2.6973353029163481E-6</v>
          </cell>
          <cell r="T60">
            <v>1.2538574561095259</v>
          </cell>
          <cell r="U60">
            <v>3.0049669959568447E-2</v>
          </cell>
          <cell r="V60">
            <v>-2.0643059429518903E-4</v>
          </cell>
          <cell r="W60">
            <v>6.8875452652910887E-6</v>
          </cell>
          <cell r="Y60">
            <v>0.28969261177784994</v>
          </cell>
          <cell r="AB60">
            <v>1.9113656808586978</v>
          </cell>
          <cell r="AC60">
            <v>0.34453272782664107</v>
          </cell>
          <cell r="AD60">
            <v>-5.2165511085860393E-3</v>
          </cell>
          <cell r="AE60">
            <v>4.48970555813548E-5</v>
          </cell>
          <cell r="AF60">
            <v>3.0504318139360054</v>
          </cell>
          <cell r="AG60">
            <v>0.63625724830034991</v>
          </cell>
          <cell r="AH60">
            <v>-9.1060147599352284E-3</v>
          </cell>
          <cell r="AI60">
            <v>6.8638646161859237E-5</v>
          </cell>
          <cell r="AJ60">
            <v>6.3048434048502084</v>
          </cell>
          <cell r="AK60">
            <v>0.25859987106781779</v>
          </cell>
          <cell r="AL60">
            <v>-3.2314515820759102E-3</v>
          </cell>
          <cell r="AM60">
            <v>3.2277528763177472E-5</v>
          </cell>
        </row>
        <row r="61">
          <cell r="B61">
            <v>2044</v>
          </cell>
          <cell r="D61">
            <v>0.80997952961970576</v>
          </cell>
          <cell r="E61">
            <v>3.184333973225624E-2</v>
          </cell>
          <cell r="F61">
            <v>-5.8891814293880713E-5</v>
          </cell>
          <cell r="G61">
            <v>1.7722394714478351E-6</v>
          </cell>
          <cell r="H61">
            <v>0.39456139819049602</v>
          </cell>
          <cell r="I61">
            <v>4.9852332198392968E-2</v>
          </cell>
          <cell r="J61">
            <v>-4.738018952405091E-4</v>
          </cell>
          <cell r="K61">
            <v>3.7254904483032546E-6</v>
          </cell>
          <cell r="L61"/>
          <cell r="M61">
            <v>0.12846896288836482</v>
          </cell>
          <cell r="N61"/>
          <cell r="O61"/>
          <cell r="P61">
            <v>1.4164716907344184</v>
          </cell>
          <cell r="Q61">
            <v>2.5070269973160603E-2</v>
          </cell>
          <cell r="R61">
            <v>4.936421147749987E-5</v>
          </cell>
          <cell r="S61">
            <v>2.6973353029163481E-6</v>
          </cell>
          <cell r="T61">
            <v>1.2538574561095259</v>
          </cell>
          <cell r="U61">
            <v>3.0049669959568447E-2</v>
          </cell>
          <cell r="V61">
            <v>-2.0643059429518903E-4</v>
          </cell>
          <cell r="W61">
            <v>6.8875452652910887E-6</v>
          </cell>
          <cell r="Y61">
            <v>0.28969261177784994</v>
          </cell>
          <cell r="AB61">
            <v>1.9113656808586978</v>
          </cell>
          <cell r="AC61">
            <v>0.34453272782664107</v>
          </cell>
          <cell r="AD61">
            <v>-5.2165511085860393E-3</v>
          </cell>
          <cell r="AE61">
            <v>4.48970555813548E-5</v>
          </cell>
          <cell r="AF61">
            <v>3.0504318139360054</v>
          </cell>
          <cell r="AG61">
            <v>0.63625724830034991</v>
          </cell>
          <cell r="AH61">
            <v>-9.1060147599352284E-3</v>
          </cell>
          <cell r="AI61">
            <v>6.8638646161859237E-5</v>
          </cell>
          <cell r="AJ61">
            <v>6.3048434048502084</v>
          </cell>
          <cell r="AK61">
            <v>0.25859987106781779</v>
          </cell>
          <cell r="AL61">
            <v>-3.2314515820759102E-3</v>
          </cell>
          <cell r="AM61">
            <v>3.2277528763177472E-5</v>
          </cell>
        </row>
        <row r="62">
          <cell r="B62">
            <v>2045</v>
          </cell>
          <cell r="D62">
            <v>0.80997952961970576</v>
          </cell>
          <cell r="E62">
            <v>3.184333973225624E-2</v>
          </cell>
          <cell r="F62">
            <v>-5.8891814293880713E-5</v>
          </cell>
          <cell r="G62">
            <v>1.7722394714478351E-6</v>
          </cell>
          <cell r="H62">
            <v>0.39456139819049602</v>
          </cell>
          <cell r="I62">
            <v>4.9852332198392968E-2</v>
          </cell>
          <cell r="J62">
            <v>-4.738018952405091E-4</v>
          </cell>
          <cell r="K62">
            <v>3.7254904483032546E-6</v>
          </cell>
          <cell r="L62"/>
          <cell r="M62">
            <v>0.12846896288836482</v>
          </cell>
          <cell r="N62"/>
          <cell r="O62"/>
          <cell r="P62">
            <v>1.4164716907344184</v>
          </cell>
          <cell r="Q62">
            <v>2.5070269973160603E-2</v>
          </cell>
          <cell r="R62">
            <v>4.936421147749987E-5</v>
          </cell>
          <cell r="S62">
            <v>2.6973353029163481E-6</v>
          </cell>
          <cell r="T62">
            <v>1.2538574561095259</v>
          </cell>
          <cell r="U62">
            <v>3.0049669959568447E-2</v>
          </cell>
          <cell r="V62">
            <v>-2.0643059429518903E-4</v>
          </cell>
          <cell r="W62">
            <v>6.8875452652910887E-6</v>
          </cell>
          <cell r="Y62">
            <v>0.28969261177784994</v>
          </cell>
          <cell r="AB62">
            <v>1.9113656808586978</v>
          </cell>
          <cell r="AC62">
            <v>0.34453272782664107</v>
          </cell>
          <cell r="AD62">
            <v>-5.2165511085860393E-3</v>
          </cell>
          <cell r="AE62">
            <v>4.48970555813548E-5</v>
          </cell>
          <cell r="AF62">
            <v>3.0504318139360054</v>
          </cell>
          <cell r="AG62">
            <v>0.63625724830034991</v>
          </cell>
          <cell r="AH62">
            <v>-9.1060147599352284E-3</v>
          </cell>
          <cell r="AI62">
            <v>6.8638646161859237E-5</v>
          </cell>
          <cell r="AJ62">
            <v>6.3048434048502084</v>
          </cell>
          <cell r="AK62">
            <v>0.25859987106781779</v>
          </cell>
          <cell r="AL62">
            <v>-3.2314515820759102E-3</v>
          </cell>
          <cell r="AM62">
            <v>3.2277528763177472E-5</v>
          </cell>
        </row>
        <row r="63">
          <cell r="B63">
            <v>2046</v>
          </cell>
          <cell r="D63">
            <v>0.80997952961970576</v>
          </cell>
          <cell r="E63">
            <v>3.184333973225624E-2</v>
          </cell>
          <cell r="F63">
            <v>-5.8891814293880713E-5</v>
          </cell>
          <cell r="G63">
            <v>1.7722394714478351E-6</v>
          </cell>
          <cell r="H63">
            <v>0.39456139819049602</v>
          </cell>
          <cell r="I63">
            <v>4.9852332198392968E-2</v>
          </cell>
          <cell r="J63">
            <v>-4.738018952405091E-4</v>
          </cell>
          <cell r="K63">
            <v>3.7254904483032546E-6</v>
          </cell>
          <cell r="L63"/>
          <cell r="M63">
            <v>0.12846896288836482</v>
          </cell>
          <cell r="N63"/>
          <cell r="O63"/>
          <cell r="P63">
            <v>1.4164716907344184</v>
          </cell>
          <cell r="Q63">
            <v>2.5070269973160603E-2</v>
          </cell>
          <cell r="R63">
            <v>4.936421147749987E-5</v>
          </cell>
          <cell r="S63">
            <v>2.6973353029163481E-6</v>
          </cell>
          <cell r="T63">
            <v>1.2538574561095259</v>
          </cell>
          <cell r="U63">
            <v>3.0049669959568447E-2</v>
          </cell>
          <cell r="V63">
            <v>-2.0643059429518903E-4</v>
          </cell>
          <cell r="W63">
            <v>6.8875452652910887E-6</v>
          </cell>
          <cell r="Y63">
            <v>0.28969261177784994</v>
          </cell>
          <cell r="AB63">
            <v>1.9113656808586978</v>
          </cell>
          <cell r="AC63">
            <v>0.34453272782664107</v>
          </cell>
          <cell r="AD63">
            <v>-5.2165511085860393E-3</v>
          </cell>
          <cell r="AE63">
            <v>4.48970555813548E-5</v>
          </cell>
          <cell r="AF63">
            <v>3.0504318139360054</v>
          </cell>
          <cell r="AG63">
            <v>0.63625724830034991</v>
          </cell>
          <cell r="AH63">
            <v>-9.1060147599352284E-3</v>
          </cell>
          <cell r="AI63">
            <v>6.8638646161859237E-5</v>
          </cell>
          <cell r="AJ63">
            <v>6.3048434048502084</v>
          </cell>
          <cell r="AK63">
            <v>0.25859987106781779</v>
          </cell>
          <cell r="AL63">
            <v>-3.2314515820759102E-3</v>
          </cell>
          <cell r="AM63">
            <v>3.2277528763177472E-5</v>
          </cell>
        </row>
        <row r="64">
          <cell r="B64">
            <v>2047</v>
          </cell>
          <cell r="D64">
            <v>0.80997952961970576</v>
          </cell>
          <cell r="E64">
            <v>3.184333973225624E-2</v>
          </cell>
          <cell r="F64">
            <v>-5.8891814293880713E-5</v>
          </cell>
          <cell r="G64">
            <v>1.7722394714478351E-6</v>
          </cell>
          <cell r="H64">
            <v>0.39456139819049602</v>
          </cell>
          <cell r="I64">
            <v>4.9852332198392968E-2</v>
          </cell>
          <cell r="J64">
            <v>-4.738018952405091E-4</v>
          </cell>
          <cell r="K64">
            <v>3.7254904483032546E-6</v>
          </cell>
          <cell r="L64"/>
          <cell r="M64">
            <v>0.12846896288836482</v>
          </cell>
          <cell r="N64"/>
          <cell r="O64"/>
          <cell r="P64">
            <v>1.4164716907344184</v>
          </cell>
          <cell r="Q64">
            <v>2.5070269973160603E-2</v>
          </cell>
          <cell r="R64">
            <v>4.936421147749987E-5</v>
          </cell>
          <cell r="S64">
            <v>2.6973353029163481E-6</v>
          </cell>
          <cell r="T64">
            <v>1.2538574561095259</v>
          </cell>
          <cell r="U64">
            <v>3.0049669959568447E-2</v>
          </cell>
          <cell r="V64">
            <v>-2.0643059429518903E-4</v>
          </cell>
          <cell r="W64">
            <v>6.8875452652910887E-6</v>
          </cell>
          <cell r="Y64">
            <v>0.28969261177784994</v>
          </cell>
          <cell r="AB64">
            <v>1.9113656808586978</v>
          </cell>
          <cell r="AC64">
            <v>0.34453272782664107</v>
          </cell>
          <cell r="AD64">
            <v>-5.2165511085860393E-3</v>
          </cell>
          <cell r="AE64">
            <v>4.48970555813548E-5</v>
          </cell>
          <cell r="AF64">
            <v>3.0504318139360054</v>
          </cell>
          <cell r="AG64">
            <v>0.63625724830034991</v>
          </cell>
          <cell r="AH64">
            <v>-9.1060147599352284E-3</v>
          </cell>
          <cell r="AI64">
            <v>6.8638646161859237E-5</v>
          </cell>
          <cell r="AJ64">
            <v>6.3048434048502084</v>
          </cell>
          <cell r="AK64">
            <v>0.25859987106781779</v>
          </cell>
          <cell r="AL64">
            <v>-3.2314515820759102E-3</v>
          </cell>
          <cell r="AM64">
            <v>3.2277528763177472E-5</v>
          </cell>
        </row>
        <row r="65">
          <cell r="B65">
            <v>2048</v>
          </cell>
          <cell r="D65">
            <v>0.80997952961970576</v>
          </cell>
          <cell r="E65">
            <v>3.184333973225624E-2</v>
          </cell>
          <cell r="F65">
            <v>-5.8891814293880713E-5</v>
          </cell>
          <cell r="G65">
            <v>1.7722394714478351E-6</v>
          </cell>
          <cell r="H65">
            <v>0.39456139819049602</v>
          </cell>
          <cell r="I65">
            <v>4.9852332198392968E-2</v>
          </cell>
          <cell r="J65">
            <v>-4.738018952405091E-4</v>
          </cell>
          <cell r="K65">
            <v>3.7254904483032546E-6</v>
          </cell>
          <cell r="L65"/>
          <cell r="M65">
            <v>0.12846896288836482</v>
          </cell>
          <cell r="N65"/>
          <cell r="O65"/>
          <cell r="P65">
            <v>1.4164716907344184</v>
          </cell>
          <cell r="Q65">
            <v>2.5070269973160603E-2</v>
          </cell>
          <cell r="R65">
            <v>4.936421147749987E-5</v>
          </cell>
          <cell r="S65">
            <v>2.6973353029163481E-6</v>
          </cell>
          <cell r="T65">
            <v>1.2538574561095259</v>
          </cell>
          <cell r="U65">
            <v>3.0049669959568447E-2</v>
          </cell>
          <cell r="V65">
            <v>-2.0643059429518903E-4</v>
          </cell>
          <cell r="W65">
            <v>6.8875452652910887E-6</v>
          </cell>
          <cell r="Y65">
            <v>0.28969261177784994</v>
          </cell>
          <cell r="AB65">
            <v>1.9113656808586978</v>
          </cell>
          <cell r="AC65">
            <v>0.34453272782664107</v>
          </cell>
          <cell r="AD65">
            <v>-5.2165511085860393E-3</v>
          </cell>
          <cell r="AE65">
            <v>4.48970555813548E-5</v>
          </cell>
          <cell r="AF65">
            <v>3.0504318139360054</v>
          </cell>
          <cell r="AG65">
            <v>0.63625724830034991</v>
          </cell>
          <cell r="AH65">
            <v>-9.1060147599352284E-3</v>
          </cell>
          <cell r="AI65">
            <v>6.8638646161859237E-5</v>
          </cell>
          <cell r="AJ65">
            <v>6.3048434048502084</v>
          </cell>
          <cell r="AK65">
            <v>0.25859987106781779</v>
          </cell>
          <cell r="AL65">
            <v>-3.2314515820759102E-3</v>
          </cell>
          <cell r="AM65">
            <v>3.2277528763177472E-5</v>
          </cell>
        </row>
        <row r="66">
          <cell r="B66">
            <v>2049</v>
          </cell>
          <cell r="D66">
            <v>0.80997952961970576</v>
          </cell>
          <cell r="E66">
            <v>3.184333973225624E-2</v>
          </cell>
          <cell r="F66">
            <v>-5.8891814293880713E-5</v>
          </cell>
          <cell r="G66">
            <v>1.7722394714478351E-6</v>
          </cell>
          <cell r="H66">
            <v>0.39456139819049602</v>
          </cell>
          <cell r="I66">
            <v>4.9852332198392968E-2</v>
          </cell>
          <cell r="J66">
            <v>-4.738018952405091E-4</v>
          </cell>
          <cell r="K66">
            <v>3.7254904483032546E-6</v>
          </cell>
          <cell r="L66"/>
          <cell r="M66">
            <v>0.12846896288836482</v>
          </cell>
          <cell r="N66"/>
          <cell r="O66"/>
          <cell r="P66">
            <v>1.4164716907344184</v>
          </cell>
          <cell r="Q66">
            <v>2.5070269973160603E-2</v>
          </cell>
          <cell r="R66">
            <v>4.936421147749987E-5</v>
          </cell>
          <cell r="S66">
            <v>2.6973353029163481E-6</v>
          </cell>
          <cell r="T66">
            <v>1.2538574561095259</v>
          </cell>
          <cell r="U66">
            <v>3.0049669959568447E-2</v>
          </cell>
          <cell r="V66">
            <v>-2.0643059429518903E-4</v>
          </cell>
          <cell r="W66">
            <v>6.8875452652910887E-6</v>
          </cell>
          <cell r="Y66">
            <v>0.28969261177784994</v>
          </cell>
          <cell r="AB66">
            <v>1.9113656808586978</v>
          </cell>
          <cell r="AC66">
            <v>0.34453272782664107</v>
          </cell>
          <cell r="AD66">
            <v>-5.2165511085860393E-3</v>
          </cell>
          <cell r="AE66">
            <v>4.48970555813548E-5</v>
          </cell>
          <cell r="AF66">
            <v>3.0504318139360054</v>
          </cell>
          <cell r="AG66">
            <v>0.63625724830034991</v>
          </cell>
          <cell r="AH66">
            <v>-9.1060147599352284E-3</v>
          </cell>
          <cell r="AI66">
            <v>6.8638646161859237E-5</v>
          </cell>
          <cell r="AJ66">
            <v>6.3048434048502084</v>
          </cell>
          <cell r="AK66">
            <v>0.25859987106781779</v>
          </cell>
          <cell r="AL66">
            <v>-3.2314515820759102E-3</v>
          </cell>
          <cell r="AM66">
            <v>3.2277528763177472E-5</v>
          </cell>
        </row>
        <row r="67">
          <cell r="B67">
            <v>2050</v>
          </cell>
          <cell r="D67">
            <v>0.80997952961970576</v>
          </cell>
          <cell r="E67">
            <v>3.184333973225624E-2</v>
          </cell>
          <cell r="F67">
            <v>-5.8891814293880713E-5</v>
          </cell>
          <cell r="G67">
            <v>1.7722394714478351E-6</v>
          </cell>
          <cell r="H67">
            <v>0.39456139819049602</v>
          </cell>
          <cell r="I67">
            <v>4.9852332198392968E-2</v>
          </cell>
          <cell r="J67">
            <v>-4.738018952405091E-4</v>
          </cell>
          <cell r="K67">
            <v>3.7254904483032546E-6</v>
          </cell>
          <cell r="L67"/>
          <cell r="M67">
            <v>0.12846896288836482</v>
          </cell>
          <cell r="N67"/>
          <cell r="O67"/>
          <cell r="P67">
            <v>1.4164716907344184</v>
          </cell>
          <cell r="Q67">
            <v>2.5070269973160603E-2</v>
          </cell>
          <cell r="R67">
            <v>4.936421147749987E-5</v>
          </cell>
          <cell r="S67">
            <v>2.6973353029163481E-6</v>
          </cell>
          <cell r="T67">
            <v>1.2538574561095259</v>
          </cell>
          <cell r="U67">
            <v>3.0049669959568447E-2</v>
          </cell>
          <cell r="V67">
            <v>-2.0643059429518903E-4</v>
          </cell>
          <cell r="W67">
            <v>6.8875452652910887E-6</v>
          </cell>
          <cell r="Y67">
            <v>0.28969261177784994</v>
          </cell>
          <cell r="AB67">
            <v>1.9113656808586978</v>
          </cell>
          <cell r="AC67">
            <v>0.34453272782664107</v>
          </cell>
          <cell r="AD67">
            <v>-5.2165511085860393E-3</v>
          </cell>
          <cell r="AE67">
            <v>4.48970555813548E-5</v>
          </cell>
          <cell r="AF67">
            <v>3.0504318139360054</v>
          </cell>
          <cell r="AG67">
            <v>0.63625724830034991</v>
          </cell>
          <cell r="AH67">
            <v>-9.1060147599352284E-3</v>
          </cell>
          <cell r="AI67">
            <v>6.8638646161859237E-5</v>
          </cell>
          <cell r="AJ67">
            <v>6.3048434048502084</v>
          </cell>
          <cell r="AK67">
            <v>0.25859987106781779</v>
          </cell>
          <cell r="AL67">
            <v>-3.2314515820759102E-3</v>
          </cell>
          <cell r="AM67">
            <v>3.2277528763177472E-5</v>
          </cell>
        </row>
        <row r="68">
          <cell r="B68">
            <v>2051</v>
          </cell>
          <cell r="D68">
            <v>0.80997952961970576</v>
          </cell>
          <cell r="E68">
            <v>3.184333973225624E-2</v>
          </cell>
          <cell r="F68">
            <v>-5.8891814293880713E-5</v>
          </cell>
          <cell r="G68">
            <v>1.7722394714478351E-6</v>
          </cell>
          <cell r="H68">
            <v>0.39456139819049602</v>
          </cell>
          <cell r="I68">
            <v>4.9852332198392968E-2</v>
          </cell>
          <cell r="J68">
            <v>-4.738018952405091E-4</v>
          </cell>
          <cell r="K68">
            <v>3.7254904483032546E-6</v>
          </cell>
          <cell r="L68"/>
          <cell r="M68">
            <v>0.12846896288836482</v>
          </cell>
          <cell r="N68"/>
          <cell r="O68"/>
          <cell r="P68">
            <v>1.4164716907344184</v>
          </cell>
          <cell r="Q68">
            <v>2.5070269973160603E-2</v>
          </cell>
          <cell r="R68">
            <v>4.936421147749987E-5</v>
          </cell>
          <cell r="S68">
            <v>2.6973353029163481E-6</v>
          </cell>
          <cell r="T68">
            <v>1.2538574561095259</v>
          </cell>
          <cell r="U68">
            <v>3.0049669959568447E-2</v>
          </cell>
          <cell r="V68">
            <v>-2.0643059429518903E-4</v>
          </cell>
          <cell r="W68">
            <v>6.8875452652910887E-6</v>
          </cell>
          <cell r="Y68">
            <v>0.28969261177784994</v>
          </cell>
          <cell r="AB68">
            <v>1.9113656808586978</v>
          </cell>
          <cell r="AC68">
            <v>0.34453272782664107</v>
          </cell>
          <cell r="AD68">
            <v>-5.2165511085860393E-3</v>
          </cell>
          <cell r="AE68">
            <v>4.48970555813548E-5</v>
          </cell>
          <cell r="AF68">
            <v>3.0504318139360054</v>
          </cell>
          <cell r="AG68">
            <v>0.63625724830034991</v>
          </cell>
          <cell r="AH68">
            <v>-9.1060147599352284E-3</v>
          </cell>
          <cell r="AI68">
            <v>6.8638646161859237E-5</v>
          </cell>
          <cell r="AJ68">
            <v>6.3048434048502084</v>
          </cell>
          <cell r="AK68">
            <v>0.25859987106781779</v>
          </cell>
          <cell r="AL68">
            <v>-3.2314515820759102E-3</v>
          </cell>
          <cell r="AM68">
            <v>3.2277528763177472E-5</v>
          </cell>
        </row>
        <row r="69">
          <cell r="B69">
            <v>2052</v>
          </cell>
          <cell r="D69">
            <v>0.80997952961970576</v>
          </cell>
          <cell r="E69">
            <v>3.184333973225624E-2</v>
          </cell>
          <cell r="F69">
            <v>-5.8891814293880713E-5</v>
          </cell>
          <cell r="G69">
            <v>1.7722394714478351E-6</v>
          </cell>
          <cell r="H69">
            <v>0.39456139819049602</v>
          </cell>
          <cell r="I69">
            <v>4.9852332198392968E-2</v>
          </cell>
          <cell r="J69">
            <v>-4.738018952405091E-4</v>
          </cell>
          <cell r="K69">
            <v>3.7254904483032546E-6</v>
          </cell>
          <cell r="L69"/>
          <cell r="M69">
            <v>0.12846896288836482</v>
          </cell>
          <cell r="N69"/>
          <cell r="O69"/>
          <cell r="P69">
            <v>1.4164716907344184</v>
          </cell>
          <cell r="Q69">
            <v>2.5070269973160603E-2</v>
          </cell>
          <cell r="R69">
            <v>4.936421147749987E-5</v>
          </cell>
          <cell r="S69">
            <v>2.6973353029163481E-6</v>
          </cell>
          <cell r="T69">
            <v>1.2538574561095259</v>
          </cell>
          <cell r="U69">
            <v>3.0049669959568447E-2</v>
          </cell>
          <cell r="V69">
            <v>-2.0643059429518903E-4</v>
          </cell>
          <cell r="W69">
            <v>6.8875452652910887E-6</v>
          </cell>
          <cell r="Y69">
            <v>0.28969261177784994</v>
          </cell>
          <cell r="AB69">
            <v>1.9113656808586978</v>
          </cell>
          <cell r="AC69">
            <v>0.34453272782664107</v>
          </cell>
          <cell r="AD69">
            <v>-5.2165511085860393E-3</v>
          </cell>
          <cell r="AE69">
            <v>4.48970555813548E-5</v>
          </cell>
          <cell r="AF69">
            <v>3.0504318139360054</v>
          </cell>
          <cell r="AG69">
            <v>0.63625724830034991</v>
          </cell>
          <cell r="AH69">
            <v>-9.1060147599352284E-3</v>
          </cell>
          <cell r="AI69">
            <v>6.8638646161859237E-5</v>
          </cell>
          <cell r="AJ69">
            <v>6.3048434048502084</v>
          </cell>
          <cell r="AK69">
            <v>0.25859987106781779</v>
          </cell>
          <cell r="AL69">
            <v>-3.2314515820759102E-3</v>
          </cell>
          <cell r="AM69">
            <v>3.2277528763177472E-5</v>
          </cell>
        </row>
        <row r="70">
          <cell r="B70">
            <v>2053</v>
          </cell>
          <cell r="D70">
            <v>0.80997952961970576</v>
          </cell>
          <cell r="E70">
            <v>3.184333973225624E-2</v>
          </cell>
          <cell r="F70">
            <v>-5.8891814293880713E-5</v>
          </cell>
          <cell r="G70">
            <v>1.7722394714478351E-6</v>
          </cell>
          <cell r="H70">
            <v>0.39456139819049602</v>
          </cell>
          <cell r="I70">
            <v>4.9852332198392968E-2</v>
          </cell>
          <cell r="J70">
            <v>-4.738018952405091E-4</v>
          </cell>
          <cell r="K70">
            <v>3.7254904483032546E-6</v>
          </cell>
          <cell r="L70"/>
          <cell r="M70">
            <v>0.12846896288836482</v>
          </cell>
          <cell r="N70"/>
          <cell r="O70"/>
          <cell r="P70">
            <v>1.4164716907344184</v>
          </cell>
          <cell r="Q70">
            <v>2.5070269973160603E-2</v>
          </cell>
          <cell r="R70">
            <v>4.936421147749987E-5</v>
          </cell>
          <cell r="S70">
            <v>2.6973353029163481E-6</v>
          </cell>
          <cell r="T70">
            <v>1.2538574561095259</v>
          </cell>
          <cell r="U70">
            <v>3.0049669959568447E-2</v>
          </cell>
          <cell r="V70">
            <v>-2.0643059429518903E-4</v>
          </cell>
          <cell r="W70">
            <v>6.8875452652910887E-6</v>
          </cell>
          <cell r="Y70">
            <v>0.28969261177784994</v>
          </cell>
          <cell r="AB70">
            <v>1.9113656808586978</v>
          </cell>
          <cell r="AC70">
            <v>0.34453272782664107</v>
          </cell>
          <cell r="AD70">
            <v>-5.2165511085860393E-3</v>
          </cell>
          <cell r="AE70">
            <v>4.48970555813548E-5</v>
          </cell>
          <cell r="AF70">
            <v>3.0504318139360054</v>
          </cell>
          <cell r="AG70">
            <v>0.63625724830034991</v>
          </cell>
          <cell r="AH70">
            <v>-9.1060147599352284E-3</v>
          </cell>
          <cell r="AI70">
            <v>6.8638646161859237E-5</v>
          </cell>
          <cell r="AJ70">
            <v>6.3048434048502084</v>
          </cell>
          <cell r="AK70">
            <v>0.25859987106781779</v>
          </cell>
          <cell r="AL70">
            <v>-3.2314515820759102E-3</v>
          </cell>
          <cell r="AM70">
            <v>3.2277528763177472E-5</v>
          </cell>
        </row>
        <row r="71">
          <cell r="B71">
            <v>2054</v>
          </cell>
          <cell r="D71">
            <v>0.80997952961970576</v>
          </cell>
          <cell r="E71">
            <v>3.184333973225624E-2</v>
          </cell>
          <cell r="F71">
            <v>-5.8891814293880713E-5</v>
          </cell>
          <cell r="G71">
            <v>1.7722394714478351E-6</v>
          </cell>
          <cell r="H71">
            <v>0.39456139819049602</v>
          </cell>
          <cell r="I71">
            <v>4.9852332198392968E-2</v>
          </cell>
          <cell r="J71">
            <v>-4.738018952405091E-4</v>
          </cell>
          <cell r="K71">
            <v>3.7254904483032546E-6</v>
          </cell>
          <cell r="L71"/>
          <cell r="M71">
            <v>0.12846896288836482</v>
          </cell>
          <cell r="N71"/>
          <cell r="O71"/>
          <cell r="P71">
            <v>1.4164716907344184</v>
          </cell>
          <cell r="Q71">
            <v>2.5070269973160603E-2</v>
          </cell>
          <cell r="R71">
            <v>4.936421147749987E-5</v>
          </cell>
          <cell r="S71">
            <v>2.6973353029163481E-6</v>
          </cell>
          <cell r="T71">
            <v>1.2538574561095259</v>
          </cell>
          <cell r="U71">
            <v>3.0049669959568447E-2</v>
          </cell>
          <cell r="V71">
            <v>-2.0643059429518903E-4</v>
          </cell>
          <cell r="W71">
            <v>6.8875452652910887E-6</v>
          </cell>
          <cell r="Y71">
            <v>0.28969261177784994</v>
          </cell>
          <cell r="AB71">
            <v>1.9113656808586978</v>
          </cell>
          <cell r="AC71">
            <v>0.34453272782664107</v>
          </cell>
          <cell r="AD71">
            <v>-5.2165511085860393E-3</v>
          </cell>
          <cell r="AE71">
            <v>4.48970555813548E-5</v>
          </cell>
          <cell r="AF71">
            <v>3.0504318139360054</v>
          </cell>
          <cell r="AG71">
            <v>0.63625724830034991</v>
          </cell>
          <cell r="AH71">
            <v>-9.1060147599352284E-3</v>
          </cell>
          <cell r="AI71">
            <v>6.8638646161859237E-5</v>
          </cell>
          <cell r="AJ71">
            <v>6.3048434048502084</v>
          </cell>
          <cell r="AK71">
            <v>0.25859987106781779</v>
          </cell>
          <cell r="AL71">
            <v>-3.2314515820759102E-3</v>
          </cell>
          <cell r="AM71">
            <v>3.2277528763177472E-5</v>
          </cell>
        </row>
        <row r="72">
          <cell r="B72">
            <v>2055</v>
          </cell>
          <cell r="D72">
            <v>0.80997952961970576</v>
          </cell>
          <cell r="E72">
            <v>3.184333973225624E-2</v>
          </cell>
          <cell r="F72">
            <v>-5.8891814293880713E-5</v>
          </cell>
          <cell r="G72">
            <v>1.7722394714478351E-6</v>
          </cell>
          <cell r="H72">
            <v>0.39456139819049602</v>
          </cell>
          <cell r="I72">
            <v>4.9852332198392968E-2</v>
          </cell>
          <cell r="J72">
            <v>-4.738018952405091E-4</v>
          </cell>
          <cell r="K72">
            <v>3.7254904483032546E-6</v>
          </cell>
          <cell r="L72"/>
          <cell r="M72">
            <v>0.12846896288836482</v>
          </cell>
          <cell r="N72"/>
          <cell r="O72"/>
          <cell r="P72">
            <v>1.4164716907344184</v>
          </cell>
          <cell r="Q72">
            <v>2.5070269973160603E-2</v>
          </cell>
          <cell r="R72">
            <v>4.936421147749987E-5</v>
          </cell>
          <cell r="S72">
            <v>2.6973353029163481E-6</v>
          </cell>
          <cell r="T72">
            <v>1.2538574561095259</v>
          </cell>
          <cell r="U72">
            <v>3.0049669959568447E-2</v>
          </cell>
          <cell r="V72">
            <v>-2.0643059429518903E-4</v>
          </cell>
          <cell r="W72">
            <v>6.8875452652910887E-6</v>
          </cell>
          <cell r="Y72">
            <v>0.28969261177784994</v>
          </cell>
          <cell r="AB72">
            <v>1.9113656808586978</v>
          </cell>
          <cell r="AC72">
            <v>0.34453272782664107</v>
          </cell>
          <cell r="AD72">
            <v>-5.2165511085860393E-3</v>
          </cell>
          <cell r="AE72">
            <v>4.48970555813548E-5</v>
          </cell>
          <cell r="AF72">
            <v>3.0504318139360054</v>
          </cell>
          <cell r="AG72">
            <v>0.63625724830034991</v>
          </cell>
          <cell r="AH72">
            <v>-9.1060147599352284E-3</v>
          </cell>
          <cell r="AI72">
            <v>6.8638646161859237E-5</v>
          </cell>
          <cell r="AJ72">
            <v>6.3048434048502084</v>
          </cell>
          <cell r="AK72">
            <v>0.25859987106781779</v>
          </cell>
          <cell r="AL72">
            <v>-3.2314515820759102E-3</v>
          </cell>
          <cell r="AM72">
            <v>3.2277528763177472E-5</v>
          </cell>
        </row>
        <row r="73">
          <cell r="B73">
            <v>2056</v>
          </cell>
          <cell r="D73">
            <v>0.80997952961970576</v>
          </cell>
          <cell r="E73">
            <v>3.184333973225624E-2</v>
          </cell>
          <cell r="F73">
            <v>-5.8891814293880713E-5</v>
          </cell>
          <cell r="G73">
            <v>1.7722394714478351E-6</v>
          </cell>
          <cell r="H73">
            <v>0.39456139819049602</v>
          </cell>
          <cell r="I73">
            <v>4.9852332198392968E-2</v>
          </cell>
          <cell r="J73">
            <v>-4.738018952405091E-4</v>
          </cell>
          <cell r="K73">
            <v>3.7254904483032546E-6</v>
          </cell>
          <cell r="L73"/>
          <cell r="M73">
            <v>0.12846896288836482</v>
          </cell>
          <cell r="N73"/>
          <cell r="O73"/>
          <cell r="P73">
            <v>1.4164716907344184</v>
          </cell>
          <cell r="Q73">
            <v>2.5070269973160603E-2</v>
          </cell>
          <cell r="R73">
            <v>4.936421147749987E-5</v>
          </cell>
          <cell r="S73">
            <v>2.6973353029163481E-6</v>
          </cell>
          <cell r="T73">
            <v>1.2538574561095259</v>
          </cell>
          <cell r="U73">
            <v>3.0049669959568447E-2</v>
          </cell>
          <cell r="V73">
            <v>-2.0643059429518903E-4</v>
          </cell>
          <cell r="W73">
            <v>6.8875452652910887E-6</v>
          </cell>
          <cell r="Y73">
            <v>0.28969261177784994</v>
          </cell>
          <cell r="AB73">
            <v>1.9113656808586978</v>
          </cell>
          <cell r="AC73">
            <v>0.34453272782664107</v>
          </cell>
          <cell r="AD73">
            <v>-5.2165511085860393E-3</v>
          </cell>
          <cell r="AE73">
            <v>4.48970555813548E-5</v>
          </cell>
          <cell r="AF73">
            <v>3.0504318139360054</v>
          </cell>
          <cell r="AG73">
            <v>0.63625724830034991</v>
          </cell>
          <cell r="AH73">
            <v>-9.1060147599352284E-3</v>
          </cell>
          <cell r="AI73">
            <v>6.8638646161859237E-5</v>
          </cell>
          <cell r="AJ73">
            <v>6.3048434048502084</v>
          </cell>
          <cell r="AK73">
            <v>0.25859987106781779</v>
          </cell>
          <cell r="AL73">
            <v>-3.2314515820759102E-3</v>
          </cell>
          <cell r="AM73">
            <v>3.2277528763177472E-5</v>
          </cell>
        </row>
        <row r="74">
          <cell r="B74">
            <v>2057</v>
          </cell>
          <cell r="D74">
            <v>0.80997952961970576</v>
          </cell>
          <cell r="E74">
            <v>3.184333973225624E-2</v>
          </cell>
          <cell r="F74">
            <v>-5.8891814293880713E-5</v>
          </cell>
          <cell r="G74">
            <v>1.7722394714478351E-6</v>
          </cell>
          <cell r="H74">
            <v>0.39456139819049602</v>
          </cell>
          <cell r="I74">
            <v>4.9852332198392968E-2</v>
          </cell>
          <cell r="J74">
            <v>-4.738018952405091E-4</v>
          </cell>
          <cell r="K74">
            <v>3.7254904483032546E-6</v>
          </cell>
          <cell r="L74"/>
          <cell r="M74">
            <v>0.12846896288836482</v>
          </cell>
          <cell r="N74"/>
          <cell r="O74"/>
          <cell r="P74">
            <v>1.4164716907344184</v>
          </cell>
          <cell r="Q74">
            <v>2.5070269973160603E-2</v>
          </cell>
          <cell r="R74">
            <v>4.936421147749987E-5</v>
          </cell>
          <cell r="S74">
            <v>2.6973353029163481E-6</v>
          </cell>
          <cell r="T74">
            <v>1.2538574561095259</v>
          </cell>
          <cell r="U74">
            <v>3.0049669959568447E-2</v>
          </cell>
          <cell r="V74">
            <v>-2.0643059429518903E-4</v>
          </cell>
          <cell r="W74">
            <v>6.8875452652910887E-6</v>
          </cell>
          <cell r="Y74">
            <v>0.28969261177784994</v>
          </cell>
          <cell r="AB74">
            <v>1.9113656808586978</v>
          </cell>
          <cell r="AC74">
            <v>0.34453272782664107</v>
          </cell>
          <cell r="AD74">
            <v>-5.2165511085860393E-3</v>
          </cell>
          <cell r="AE74">
            <v>4.48970555813548E-5</v>
          </cell>
          <cell r="AF74">
            <v>3.0504318139360054</v>
          </cell>
          <cell r="AG74">
            <v>0.63625724830034991</v>
          </cell>
          <cell r="AH74">
            <v>-9.1060147599352284E-3</v>
          </cell>
          <cell r="AI74">
            <v>6.8638646161859237E-5</v>
          </cell>
          <cell r="AJ74">
            <v>6.3048434048502084</v>
          </cell>
          <cell r="AK74">
            <v>0.25859987106781779</v>
          </cell>
          <cell r="AL74">
            <v>-3.2314515820759102E-3</v>
          </cell>
          <cell r="AM74">
            <v>3.2277528763177472E-5</v>
          </cell>
        </row>
        <row r="75">
          <cell r="B75">
            <v>2058</v>
          </cell>
          <cell r="D75">
            <v>0.80997952961970576</v>
          </cell>
          <cell r="E75">
            <v>3.184333973225624E-2</v>
          </cell>
          <cell r="F75">
            <v>-5.8891814293880713E-5</v>
          </cell>
          <cell r="G75">
            <v>1.7722394714478351E-6</v>
          </cell>
          <cell r="H75">
            <v>0.39456139819049602</v>
          </cell>
          <cell r="I75">
            <v>4.9852332198392968E-2</v>
          </cell>
          <cell r="J75">
            <v>-4.738018952405091E-4</v>
          </cell>
          <cell r="K75">
            <v>3.7254904483032546E-6</v>
          </cell>
          <cell r="L75"/>
          <cell r="M75">
            <v>0.12846896288836482</v>
          </cell>
          <cell r="N75"/>
          <cell r="O75"/>
          <cell r="P75">
            <v>1.4164716907344184</v>
          </cell>
          <cell r="Q75">
            <v>2.5070269973160603E-2</v>
          </cell>
          <cell r="R75">
            <v>4.936421147749987E-5</v>
          </cell>
          <cell r="S75">
            <v>2.6973353029163481E-6</v>
          </cell>
          <cell r="T75">
            <v>1.2538574561095259</v>
          </cell>
          <cell r="U75">
            <v>3.0049669959568447E-2</v>
          </cell>
          <cell r="V75">
            <v>-2.0643059429518903E-4</v>
          </cell>
          <cell r="W75">
            <v>6.8875452652910887E-6</v>
          </cell>
          <cell r="Y75">
            <v>0.28969261177784994</v>
          </cell>
          <cell r="AB75">
            <v>1.9113656808586978</v>
          </cell>
          <cell r="AC75">
            <v>0.34453272782664107</v>
          </cell>
          <cell r="AD75">
            <v>-5.2165511085860393E-3</v>
          </cell>
          <cell r="AE75">
            <v>4.48970555813548E-5</v>
          </cell>
          <cell r="AF75">
            <v>3.0504318139360054</v>
          </cell>
          <cell r="AG75">
            <v>0.63625724830034991</v>
          </cell>
          <cell r="AH75">
            <v>-9.1060147599352284E-3</v>
          </cell>
          <cell r="AI75">
            <v>6.8638646161859237E-5</v>
          </cell>
          <cell r="AJ75">
            <v>6.3048434048502084</v>
          </cell>
          <cell r="AK75">
            <v>0.25859987106781779</v>
          </cell>
          <cell r="AL75">
            <v>-3.2314515820759102E-3</v>
          </cell>
          <cell r="AM75">
            <v>3.2277528763177472E-5</v>
          </cell>
        </row>
        <row r="76">
          <cell r="B76">
            <v>2059</v>
          </cell>
          <cell r="D76">
            <v>0.80997952961970576</v>
          </cell>
          <cell r="E76">
            <v>3.184333973225624E-2</v>
          </cell>
          <cell r="F76">
            <v>-5.8891814293880713E-5</v>
          </cell>
          <cell r="G76">
            <v>1.7722394714478351E-6</v>
          </cell>
          <cell r="H76">
            <v>0.39456139819049602</v>
          </cell>
          <cell r="I76">
            <v>4.9852332198392968E-2</v>
          </cell>
          <cell r="J76">
            <v>-4.738018952405091E-4</v>
          </cell>
          <cell r="K76">
            <v>3.7254904483032546E-6</v>
          </cell>
          <cell r="L76"/>
          <cell r="M76">
            <v>0.12846896288836482</v>
          </cell>
          <cell r="N76"/>
          <cell r="O76"/>
          <cell r="P76">
            <v>1.4164716907344184</v>
          </cell>
          <cell r="Q76">
            <v>2.5070269973160603E-2</v>
          </cell>
          <cell r="R76">
            <v>4.936421147749987E-5</v>
          </cell>
          <cell r="S76">
            <v>2.6973353029163481E-6</v>
          </cell>
          <cell r="T76">
            <v>1.2538574561095259</v>
          </cell>
          <cell r="U76">
            <v>3.0049669959568447E-2</v>
          </cell>
          <cell r="V76">
            <v>-2.0643059429518903E-4</v>
          </cell>
          <cell r="W76">
            <v>6.8875452652910887E-6</v>
          </cell>
          <cell r="Y76">
            <v>0.28969261177784994</v>
          </cell>
          <cell r="AB76">
            <v>1.9113656808586978</v>
          </cell>
          <cell r="AC76">
            <v>0.34453272782664107</v>
          </cell>
          <cell r="AD76">
            <v>-5.2165511085860393E-3</v>
          </cell>
          <cell r="AE76">
            <v>4.48970555813548E-5</v>
          </cell>
          <cell r="AF76">
            <v>3.0504318139360054</v>
          </cell>
          <cell r="AG76">
            <v>0.63625724830034991</v>
          </cell>
          <cell r="AH76">
            <v>-9.1060147599352284E-3</v>
          </cell>
          <cell r="AI76">
            <v>6.8638646161859237E-5</v>
          </cell>
          <cell r="AJ76">
            <v>6.3048434048502084</v>
          </cell>
          <cell r="AK76">
            <v>0.25859987106781779</v>
          </cell>
          <cell r="AL76">
            <v>-3.2314515820759102E-3</v>
          </cell>
          <cell r="AM76">
            <v>3.2277528763177472E-5</v>
          </cell>
        </row>
        <row r="77">
          <cell r="B77">
            <v>2060</v>
          </cell>
          <cell r="D77">
            <v>0.80997952961970576</v>
          </cell>
          <cell r="E77">
            <v>3.184333973225624E-2</v>
          </cell>
          <cell r="F77">
            <v>-5.8891814293880713E-5</v>
          </cell>
          <cell r="G77">
            <v>1.7722394714478351E-6</v>
          </cell>
          <cell r="H77">
            <v>0.39456139819049602</v>
          </cell>
          <cell r="I77">
            <v>4.9852332198392968E-2</v>
          </cell>
          <cell r="J77">
            <v>-4.738018952405091E-4</v>
          </cell>
          <cell r="K77">
            <v>3.7254904483032546E-6</v>
          </cell>
          <cell r="L77"/>
          <cell r="M77">
            <v>0.12846896288836482</v>
          </cell>
          <cell r="N77"/>
          <cell r="O77"/>
          <cell r="P77">
            <v>1.4164716907344184</v>
          </cell>
          <cell r="Q77">
            <v>2.5070269973160603E-2</v>
          </cell>
          <cell r="R77">
            <v>4.936421147749987E-5</v>
          </cell>
          <cell r="S77">
            <v>2.6973353029163481E-6</v>
          </cell>
          <cell r="T77">
            <v>1.2538574561095259</v>
          </cell>
          <cell r="U77">
            <v>3.0049669959568447E-2</v>
          </cell>
          <cell r="V77">
            <v>-2.0643059429518903E-4</v>
          </cell>
          <cell r="W77">
            <v>6.8875452652910887E-6</v>
          </cell>
          <cell r="Y77">
            <v>0.28969261177784994</v>
          </cell>
          <cell r="AB77">
            <v>1.9113656808586978</v>
          </cell>
          <cell r="AC77">
            <v>0.34453272782664107</v>
          </cell>
          <cell r="AD77">
            <v>-5.2165511085860393E-3</v>
          </cell>
          <cell r="AE77">
            <v>4.48970555813548E-5</v>
          </cell>
          <cell r="AF77">
            <v>3.0504318139360054</v>
          </cell>
          <cell r="AG77">
            <v>0.63625724830034991</v>
          </cell>
          <cell r="AH77">
            <v>-9.1060147599352284E-3</v>
          </cell>
          <cell r="AI77">
            <v>6.8638646161859237E-5</v>
          </cell>
          <cell r="AJ77">
            <v>6.3048434048502084</v>
          </cell>
          <cell r="AK77">
            <v>0.25859987106781779</v>
          </cell>
          <cell r="AL77">
            <v>-3.2314515820759102E-3</v>
          </cell>
          <cell r="AM77">
            <v>3.2277528763177472E-5</v>
          </cell>
        </row>
        <row r="78">
          <cell r="B78">
            <v>2061</v>
          </cell>
          <cell r="D78">
            <v>0.80997952961970576</v>
          </cell>
          <cell r="E78">
            <v>3.184333973225624E-2</v>
          </cell>
          <cell r="F78">
            <v>-5.8891814293880713E-5</v>
          </cell>
          <cell r="G78">
            <v>1.7722394714478351E-6</v>
          </cell>
          <cell r="H78">
            <v>0.39456139819049602</v>
          </cell>
          <cell r="I78">
            <v>4.9852332198392968E-2</v>
          </cell>
          <cell r="J78">
            <v>-4.738018952405091E-4</v>
          </cell>
          <cell r="K78">
            <v>3.7254904483032546E-6</v>
          </cell>
          <cell r="L78"/>
          <cell r="M78">
            <v>0.12846896288836482</v>
          </cell>
          <cell r="N78"/>
          <cell r="O78"/>
          <cell r="P78">
            <v>1.4164716907344184</v>
          </cell>
          <cell r="Q78">
            <v>2.5070269973160603E-2</v>
          </cell>
          <cell r="R78">
            <v>4.936421147749987E-5</v>
          </cell>
          <cell r="S78">
            <v>2.6973353029163481E-6</v>
          </cell>
          <cell r="T78">
            <v>1.2538574561095259</v>
          </cell>
          <cell r="U78">
            <v>3.0049669959568447E-2</v>
          </cell>
          <cell r="V78">
            <v>-2.0643059429518903E-4</v>
          </cell>
          <cell r="W78">
            <v>6.8875452652910887E-6</v>
          </cell>
          <cell r="Y78">
            <v>0.28969261177784994</v>
          </cell>
          <cell r="AB78">
            <v>1.9113656808586978</v>
          </cell>
          <cell r="AC78">
            <v>0.34453272782664107</v>
          </cell>
          <cell r="AD78">
            <v>-5.2165511085860393E-3</v>
          </cell>
          <cell r="AE78">
            <v>4.48970555813548E-5</v>
          </cell>
          <cell r="AF78">
            <v>3.0504318139360054</v>
          </cell>
          <cell r="AG78">
            <v>0.63625724830034991</v>
          </cell>
          <cell r="AH78">
            <v>-9.1060147599352284E-3</v>
          </cell>
          <cell r="AI78">
            <v>6.8638646161859237E-5</v>
          </cell>
          <cell r="AJ78">
            <v>6.3048434048502084</v>
          </cell>
          <cell r="AK78">
            <v>0.25859987106781779</v>
          </cell>
          <cell r="AL78">
            <v>-3.2314515820759102E-3</v>
          </cell>
          <cell r="AM78">
            <v>3.2277528763177472E-5</v>
          </cell>
        </row>
        <row r="79">
          <cell r="B79">
            <v>2062</v>
          </cell>
          <cell r="D79">
            <v>0.80997952961970576</v>
          </cell>
          <cell r="E79">
            <v>3.184333973225624E-2</v>
          </cell>
          <cell r="F79">
            <v>-5.8891814293880713E-5</v>
          </cell>
          <cell r="G79">
            <v>1.7722394714478351E-6</v>
          </cell>
          <cell r="H79">
            <v>0.39456139819049602</v>
          </cell>
          <cell r="I79">
            <v>4.9852332198392968E-2</v>
          </cell>
          <cell r="J79">
            <v>-4.738018952405091E-4</v>
          </cell>
          <cell r="K79">
            <v>3.7254904483032546E-6</v>
          </cell>
          <cell r="L79"/>
          <cell r="M79">
            <v>0.12846896288836482</v>
          </cell>
          <cell r="N79"/>
          <cell r="O79"/>
          <cell r="P79">
            <v>1.4164716907344184</v>
          </cell>
          <cell r="Q79">
            <v>2.5070269973160603E-2</v>
          </cell>
          <cell r="R79">
            <v>4.936421147749987E-5</v>
          </cell>
          <cell r="S79">
            <v>2.6973353029163481E-6</v>
          </cell>
          <cell r="T79">
            <v>1.2538574561095259</v>
          </cell>
          <cell r="U79">
            <v>3.0049669959568447E-2</v>
          </cell>
          <cell r="V79">
            <v>-2.0643059429518903E-4</v>
          </cell>
          <cell r="W79">
            <v>6.8875452652910887E-6</v>
          </cell>
          <cell r="Y79">
            <v>0.28969261177784994</v>
          </cell>
          <cell r="AB79">
            <v>1.9113656808586978</v>
          </cell>
          <cell r="AC79">
            <v>0.34453272782664107</v>
          </cell>
          <cell r="AD79">
            <v>-5.2165511085860393E-3</v>
          </cell>
          <cell r="AE79">
            <v>4.48970555813548E-5</v>
          </cell>
          <cell r="AF79">
            <v>3.0504318139360054</v>
          </cell>
          <cell r="AG79">
            <v>0.63625724830034991</v>
          </cell>
          <cell r="AH79">
            <v>-9.1060147599352284E-3</v>
          </cell>
          <cell r="AI79">
            <v>6.8638646161859237E-5</v>
          </cell>
          <cell r="AJ79">
            <v>6.3048434048502084</v>
          </cell>
          <cell r="AK79">
            <v>0.25859987106781779</v>
          </cell>
          <cell r="AL79">
            <v>-3.2314515820759102E-3</v>
          </cell>
          <cell r="AM79">
            <v>3.2277528763177472E-5</v>
          </cell>
        </row>
        <row r="80">
          <cell r="B80">
            <v>2063</v>
          </cell>
          <cell r="D80">
            <v>0.80997952961970576</v>
          </cell>
          <cell r="E80">
            <v>3.184333973225624E-2</v>
          </cell>
          <cell r="F80">
            <v>-5.8891814293880713E-5</v>
          </cell>
          <cell r="G80">
            <v>1.7722394714478351E-6</v>
          </cell>
          <cell r="H80">
            <v>0.39456139819049602</v>
          </cell>
          <cell r="I80">
            <v>4.9852332198392968E-2</v>
          </cell>
          <cell r="J80">
            <v>-4.738018952405091E-4</v>
          </cell>
          <cell r="K80">
            <v>3.7254904483032546E-6</v>
          </cell>
          <cell r="L80"/>
          <cell r="M80">
            <v>0.12846896288836482</v>
          </cell>
          <cell r="N80"/>
          <cell r="O80"/>
          <cell r="P80">
            <v>1.4164716907344184</v>
          </cell>
          <cell r="Q80">
            <v>2.5070269973160603E-2</v>
          </cell>
          <cell r="R80">
            <v>4.936421147749987E-5</v>
          </cell>
          <cell r="S80">
            <v>2.6973353029163481E-6</v>
          </cell>
          <cell r="T80">
            <v>1.2538574561095259</v>
          </cell>
          <cell r="U80">
            <v>3.0049669959568447E-2</v>
          </cell>
          <cell r="V80">
            <v>-2.0643059429518903E-4</v>
          </cell>
          <cell r="W80">
            <v>6.8875452652910887E-6</v>
          </cell>
          <cell r="Y80">
            <v>0.28969261177784994</v>
          </cell>
          <cell r="AB80">
            <v>1.9113656808586978</v>
          </cell>
          <cell r="AC80">
            <v>0.34453272782664107</v>
          </cell>
          <cell r="AD80">
            <v>-5.2165511085860393E-3</v>
          </cell>
          <cell r="AE80">
            <v>4.48970555813548E-5</v>
          </cell>
          <cell r="AF80">
            <v>3.0504318139360054</v>
          </cell>
          <cell r="AG80">
            <v>0.63625724830034991</v>
          </cell>
          <cell r="AH80">
            <v>-9.1060147599352284E-3</v>
          </cell>
          <cell r="AI80">
            <v>6.8638646161859237E-5</v>
          </cell>
          <cell r="AJ80">
            <v>6.3048434048502084</v>
          </cell>
          <cell r="AK80">
            <v>0.25859987106781779</v>
          </cell>
          <cell r="AL80">
            <v>-3.2314515820759102E-3</v>
          </cell>
          <cell r="AM80">
            <v>3.2277528763177472E-5</v>
          </cell>
        </row>
        <row r="81">
          <cell r="B81">
            <v>2064</v>
          </cell>
          <cell r="D81">
            <v>0.80997952961970576</v>
          </cell>
          <cell r="E81">
            <v>3.184333973225624E-2</v>
          </cell>
          <cell r="F81">
            <v>-5.8891814293880713E-5</v>
          </cell>
          <cell r="G81">
            <v>1.7722394714478351E-6</v>
          </cell>
          <cell r="H81">
            <v>0.39456139819049602</v>
          </cell>
          <cell r="I81">
            <v>4.9852332198392968E-2</v>
          </cell>
          <cell r="J81">
            <v>-4.738018952405091E-4</v>
          </cell>
          <cell r="K81">
            <v>3.7254904483032546E-6</v>
          </cell>
          <cell r="L81"/>
          <cell r="M81">
            <v>0.12846896288836482</v>
          </cell>
          <cell r="N81"/>
          <cell r="O81"/>
          <cell r="P81">
            <v>1.4164716907344184</v>
          </cell>
          <cell r="Q81">
            <v>2.5070269973160603E-2</v>
          </cell>
          <cell r="R81">
            <v>4.936421147749987E-5</v>
          </cell>
          <cell r="S81">
            <v>2.6973353029163481E-6</v>
          </cell>
          <cell r="T81">
            <v>1.2538574561095259</v>
          </cell>
          <cell r="U81">
            <v>3.0049669959568447E-2</v>
          </cell>
          <cell r="V81">
            <v>-2.0643059429518903E-4</v>
          </cell>
          <cell r="W81">
            <v>6.8875452652910887E-6</v>
          </cell>
          <cell r="Y81">
            <v>0.28969261177784994</v>
          </cell>
          <cell r="AB81">
            <v>1.9113656808586978</v>
          </cell>
          <cell r="AC81">
            <v>0.34453272782664107</v>
          </cell>
          <cell r="AD81">
            <v>-5.2165511085860393E-3</v>
          </cell>
          <cell r="AE81">
            <v>4.48970555813548E-5</v>
          </cell>
          <cell r="AF81">
            <v>3.0504318139360054</v>
          </cell>
          <cell r="AG81">
            <v>0.63625724830034991</v>
          </cell>
          <cell r="AH81">
            <v>-9.1060147599352284E-3</v>
          </cell>
          <cell r="AI81">
            <v>6.8638646161859237E-5</v>
          </cell>
          <cell r="AJ81">
            <v>6.3048434048502084</v>
          </cell>
          <cell r="AK81">
            <v>0.25859987106781779</v>
          </cell>
          <cell r="AL81">
            <v>-3.2314515820759102E-3</v>
          </cell>
          <cell r="AM81">
            <v>3.2277528763177472E-5</v>
          </cell>
        </row>
        <row r="82">
          <cell r="B82">
            <v>2065</v>
          </cell>
          <cell r="D82">
            <v>0.80997952961970576</v>
          </cell>
          <cell r="E82">
            <v>3.184333973225624E-2</v>
          </cell>
          <cell r="F82">
            <v>-5.8891814293880713E-5</v>
          </cell>
          <cell r="G82">
            <v>1.7722394714478351E-6</v>
          </cell>
          <cell r="H82">
            <v>0.39456139819049602</v>
          </cell>
          <cell r="I82">
            <v>4.9852332198392968E-2</v>
          </cell>
          <cell r="J82">
            <v>-4.738018952405091E-4</v>
          </cell>
          <cell r="K82">
            <v>3.7254904483032546E-6</v>
          </cell>
          <cell r="L82"/>
          <cell r="M82">
            <v>0.12846896288836482</v>
          </cell>
          <cell r="N82"/>
          <cell r="O82"/>
          <cell r="P82">
            <v>1.4164716907344184</v>
          </cell>
          <cell r="Q82">
            <v>2.5070269973160603E-2</v>
          </cell>
          <cell r="R82">
            <v>4.936421147749987E-5</v>
          </cell>
          <cell r="S82">
            <v>2.6973353029163481E-6</v>
          </cell>
          <cell r="T82">
            <v>1.2538574561095259</v>
          </cell>
          <cell r="U82">
            <v>3.0049669959568447E-2</v>
          </cell>
          <cell r="V82">
            <v>-2.0643059429518903E-4</v>
          </cell>
          <cell r="W82">
            <v>6.8875452652910887E-6</v>
          </cell>
          <cell r="Y82">
            <v>0.28969261177784994</v>
          </cell>
          <cell r="AB82">
            <v>1.9113656808586978</v>
          </cell>
          <cell r="AC82">
            <v>0.34453272782664107</v>
          </cell>
          <cell r="AD82">
            <v>-5.2165511085860393E-3</v>
          </cell>
          <cell r="AE82">
            <v>4.48970555813548E-5</v>
          </cell>
          <cell r="AF82">
            <v>3.0504318139360054</v>
          </cell>
          <cell r="AG82">
            <v>0.63625724830034991</v>
          </cell>
          <cell r="AH82">
            <v>-9.1060147599352284E-3</v>
          </cell>
          <cell r="AI82">
            <v>6.8638646161859237E-5</v>
          </cell>
          <cell r="AJ82">
            <v>6.3048434048502084</v>
          </cell>
          <cell r="AK82">
            <v>0.25859987106781779</v>
          </cell>
          <cell r="AL82">
            <v>-3.2314515820759102E-3</v>
          </cell>
          <cell r="AM82">
            <v>3.2277528763177472E-5</v>
          </cell>
        </row>
        <row r="83">
          <cell r="B83">
            <v>2066</v>
          </cell>
          <cell r="D83">
            <v>0.80997952961970576</v>
          </cell>
          <cell r="E83">
            <v>3.184333973225624E-2</v>
          </cell>
          <cell r="F83">
            <v>-5.8891814293880713E-5</v>
          </cell>
          <cell r="G83">
            <v>1.7722394714478351E-6</v>
          </cell>
          <cell r="H83">
            <v>0.39456139819049602</v>
          </cell>
          <cell r="I83">
            <v>4.9852332198392968E-2</v>
          </cell>
          <cell r="J83">
            <v>-4.738018952405091E-4</v>
          </cell>
          <cell r="K83">
            <v>3.7254904483032546E-6</v>
          </cell>
          <cell r="L83"/>
          <cell r="M83">
            <v>0.12846896288836482</v>
          </cell>
          <cell r="N83"/>
          <cell r="O83"/>
          <cell r="P83">
            <v>1.4164716907344184</v>
          </cell>
          <cell r="Q83">
            <v>2.5070269973160603E-2</v>
          </cell>
          <cell r="R83">
            <v>4.936421147749987E-5</v>
          </cell>
          <cell r="S83">
            <v>2.6973353029163481E-6</v>
          </cell>
          <cell r="T83">
            <v>1.2538574561095259</v>
          </cell>
          <cell r="U83">
            <v>3.0049669959568447E-2</v>
          </cell>
          <cell r="V83">
            <v>-2.0643059429518903E-4</v>
          </cell>
          <cell r="W83">
            <v>6.8875452652910887E-6</v>
          </cell>
          <cell r="Y83">
            <v>0.28969261177784994</v>
          </cell>
          <cell r="AB83">
            <v>1.9113656808586978</v>
          </cell>
          <cell r="AC83">
            <v>0.34453272782664107</v>
          </cell>
          <cell r="AD83">
            <v>-5.2165511085860393E-3</v>
          </cell>
          <cell r="AE83">
            <v>4.48970555813548E-5</v>
          </cell>
          <cell r="AF83">
            <v>3.0504318139360054</v>
          </cell>
          <cell r="AG83">
            <v>0.63625724830034991</v>
          </cell>
          <cell r="AH83">
            <v>-9.1060147599352284E-3</v>
          </cell>
          <cell r="AI83">
            <v>6.8638646161859237E-5</v>
          </cell>
          <cell r="AJ83">
            <v>6.3048434048502084</v>
          </cell>
          <cell r="AK83">
            <v>0.25859987106781779</v>
          </cell>
          <cell r="AL83">
            <v>-3.2314515820759102E-3</v>
          </cell>
          <cell r="AM83">
            <v>3.2277528763177472E-5</v>
          </cell>
        </row>
        <row r="84">
          <cell r="B84">
            <v>2067</v>
          </cell>
          <cell r="D84">
            <v>0.80997952961970576</v>
          </cell>
          <cell r="E84">
            <v>3.184333973225624E-2</v>
          </cell>
          <cell r="F84">
            <v>-5.8891814293880713E-5</v>
          </cell>
          <cell r="G84">
            <v>1.7722394714478351E-6</v>
          </cell>
          <cell r="H84">
            <v>0.39456139819049602</v>
          </cell>
          <cell r="I84">
            <v>4.9852332198392968E-2</v>
          </cell>
          <cell r="J84">
            <v>-4.738018952405091E-4</v>
          </cell>
          <cell r="K84">
            <v>3.7254904483032546E-6</v>
          </cell>
          <cell r="L84"/>
          <cell r="M84">
            <v>0.12846896288836482</v>
          </cell>
          <cell r="N84"/>
          <cell r="O84"/>
          <cell r="P84">
            <v>1.4164716907344184</v>
          </cell>
          <cell r="Q84">
            <v>2.5070269973160603E-2</v>
          </cell>
          <cell r="R84">
            <v>4.936421147749987E-5</v>
          </cell>
          <cell r="S84">
            <v>2.6973353029163481E-6</v>
          </cell>
          <cell r="T84">
            <v>1.2538574561095259</v>
          </cell>
          <cell r="U84">
            <v>3.0049669959568447E-2</v>
          </cell>
          <cell r="V84">
            <v>-2.0643059429518903E-4</v>
          </cell>
          <cell r="W84">
            <v>6.8875452652910887E-6</v>
          </cell>
          <cell r="Y84">
            <v>0.28969261177784994</v>
          </cell>
          <cell r="AB84">
            <v>1.9113656808586978</v>
          </cell>
          <cell r="AC84">
            <v>0.34453272782664107</v>
          </cell>
          <cell r="AD84">
            <v>-5.2165511085860393E-3</v>
          </cell>
          <cell r="AE84">
            <v>4.48970555813548E-5</v>
          </cell>
          <cell r="AF84">
            <v>3.0504318139360054</v>
          </cell>
          <cell r="AG84">
            <v>0.63625724830034991</v>
          </cell>
          <cell r="AH84">
            <v>-9.1060147599352284E-3</v>
          </cell>
          <cell r="AI84">
            <v>6.8638646161859237E-5</v>
          </cell>
          <cell r="AJ84">
            <v>6.3048434048502084</v>
          </cell>
          <cell r="AK84">
            <v>0.25859987106781779</v>
          </cell>
          <cell r="AL84">
            <v>-3.2314515820759102E-3</v>
          </cell>
          <cell r="AM84">
            <v>3.2277528763177472E-5</v>
          </cell>
        </row>
        <row r="85">
          <cell r="B85">
            <v>2068</v>
          </cell>
          <cell r="D85">
            <v>0.80997952961970576</v>
          </cell>
          <cell r="E85">
            <v>3.184333973225624E-2</v>
          </cell>
          <cell r="F85">
            <v>-5.8891814293880713E-5</v>
          </cell>
          <cell r="G85">
            <v>1.7722394714478351E-6</v>
          </cell>
          <cell r="H85">
            <v>0.39456139819049602</v>
          </cell>
          <cell r="I85">
            <v>4.9852332198392968E-2</v>
          </cell>
          <cell r="J85">
            <v>-4.738018952405091E-4</v>
          </cell>
          <cell r="K85">
            <v>3.7254904483032546E-6</v>
          </cell>
          <cell r="L85"/>
          <cell r="M85">
            <v>0.12846896288836482</v>
          </cell>
          <cell r="N85"/>
          <cell r="O85"/>
          <cell r="P85">
            <v>1.4164716907344184</v>
          </cell>
          <cell r="Q85">
            <v>2.5070269973160603E-2</v>
          </cell>
          <cell r="R85">
            <v>4.936421147749987E-5</v>
          </cell>
          <cell r="S85">
            <v>2.6973353029163481E-6</v>
          </cell>
          <cell r="T85">
            <v>1.2538574561095259</v>
          </cell>
          <cell r="U85">
            <v>3.0049669959568447E-2</v>
          </cell>
          <cell r="V85">
            <v>-2.0643059429518903E-4</v>
          </cell>
          <cell r="W85">
            <v>6.8875452652910887E-6</v>
          </cell>
          <cell r="Y85">
            <v>0.28969261177784994</v>
          </cell>
          <cell r="AB85">
            <v>1.9113656808586978</v>
          </cell>
          <cell r="AC85">
            <v>0.34453272782664107</v>
          </cell>
          <cell r="AD85">
            <v>-5.2165511085860393E-3</v>
          </cell>
          <cell r="AE85">
            <v>4.48970555813548E-5</v>
          </cell>
          <cell r="AF85">
            <v>3.0504318139360054</v>
          </cell>
          <cell r="AG85">
            <v>0.63625724830034991</v>
          </cell>
          <cell r="AH85">
            <v>-9.1060147599352284E-3</v>
          </cell>
          <cell r="AI85">
            <v>6.8638646161859237E-5</v>
          </cell>
          <cell r="AJ85">
            <v>6.3048434048502084</v>
          </cell>
          <cell r="AK85">
            <v>0.25859987106781779</v>
          </cell>
          <cell r="AL85">
            <v>-3.2314515820759102E-3</v>
          </cell>
          <cell r="AM85">
            <v>3.2277528763177472E-5</v>
          </cell>
        </row>
        <row r="86">
          <cell r="B86">
            <v>2069</v>
          </cell>
          <cell r="D86">
            <v>0.80997952961970576</v>
          </cell>
          <cell r="E86">
            <v>3.184333973225624E-2</v>
          </cell>
          <cell r="F86">
            <v>-5.8891814293880713E-5</v>
          </cell>
          <cell r="G86">
            <v>1.7722394714478351E-6</v>
          </cell>
          <cell r="H86">
            <v>0.39456139819049602</v>
          </cell>
          <cell r="I86">
            <v>4.9852332198392968E-2</v>
          </cell>
          <cell r="J86">
            <v>-4.738018952405091E-4</v>
          </cell>
          <cell r="K86">
            <v>3.7254904483032546E-6</v>
          </cell>
          <cell r="L86"/>
          <cell r="M86">
            <v>0.12846896288836482</v>
          </cell>
          <cell r="N86"/>
          <cell r="O86"/>
          <cell r="P86">
            <v>1.4164716907344184</v>
          </cell>
          <cell r="Q86">
            <v>2.5070269973160603E-2</v>
          </cell>
          <cell r="R86">
            <v>4.936421147749987E-5</v>
          </cell>
          <cell r="S86">
            <v>2.6973353029163481E-6</v>
          </cell>
          <cell r="T86">
            <v>1.2538574561095259</v>
          </cell>
          <cell r="U86">
            <v>3.0049669959568447E-2</v>
          </cell>
          <cell r="V86">
            <v>-2.0643059429518903E-4</v>
          </cell>
          <cell r="W86">
            <v>6.8875452652910887E-6</v>
          </cell>
          <cell r="Y86">
            <v>0.28969261177784994</v>
          </cell>
          <cell r="AB86">
            <v>1.9113656808586978</v>
          </cell>
          <cell r="AC86">
            <v>0.34453272782664107</v>
          </cell>
          <cell r="AD86">
            <v>-5.2165511085860393E-3</v>
          </cell>
          <cell r="AE86">
            <v>4.48970555813548E-5</v>
          </cell>
          <cell r="AF86">
            <v>3.0504318139360054</v>
          </cell>
          <cell r="AG86">
            <v>0.63625724830034991</v>
          </cell>
          <cell r="AH86">
            <v>-9.1060147599352284E-3</v>
          </cell>
          <cell r="AI86">
            <v>6.8638646161859237E-5</v>
          </cell>
          <cell r="AJ86">
            <v>6.3048434048502084</v>
          </cell>
          <cell r="AK86">
            <v>0.25859987106781779</v>
          </cell>
          <cell r="AL86">
            <v>-3.2314515820759102E-3</v>
          </cell>
          <cell r="AM86">
            <v>3.2277528763177472E-5</v>
          </cell>
        </row>
        <row r="87">
          <cell r="B87">
            <v>2070</v>
          </cell>
          <cell r="D87">
            <v>0.80997952961970576</v>
          </cell>
          <cell r="E87">
            <v>3.184333973225624E-2</v>
          </cell>
          <cell r="F87">
            <v>-5.8891814293880713E-5</v>
          </cell>
          <cell r="G87">
            <v>1.7722394714478351E-6</v>
          </cell>
          <cell r="H87">
            <v>0.39456139819049602</v>
          </cell>
          <cell r="I87">
            <v>4.9852332198392968E-2</v>
          </cell>
          <cell r="J87">
            <v>-4.738018952405091E-4</v>
          </cell>
          <cell r="K87">
            <v>3.7254904483032546E-6</v>
          </cell>
          <cell r="L87"/>
          <cell r="M87">
            <v>0.12846896288836482</v>
          </cell>
          <cell r="N87"/>
          <cell r="O87"/>
          <cell r="P87">
            <v>1.4164716907344184</v>
          </cell>
          <cell r="Q87">
            <v>2.5070269973160603E-2</v>
          </cell>
          <cell r="R87">
            <v>4.936421147749987E-5</v>
          </cell>
          <cell r="S87">
            <v>2.6973353029163481E-6</v>
          </cell>
          <cell r="T87">
            <v>1.2538574561095259</v>
          </cell>
          <cell r="U87">
            <v>3.0049669959568447E-2</v>
          </cell>
          <cell r="V87">
            <v>-2.0643059429518903E-4</v>
          </cell>
          <cell r="W87">
            <v>6.8875452652910887E-6</v>
          </cell>
          <cell r="Y87">
            <v>0.28969261177784994</v>
          </cell>
          <cell r="AB87">
            <v>1.9113656808586978</v>
          </cell>
          <cell r="AC87">
            <v>0.34453272782664107</v>
          </cell>
          <cell r="AD87">
            <v>-5.2165511085860393E-3</v>
          </cell>
          <cell r="AE87">
            <v>4.48970555813548E-5</v>
          </cell>
          <cell r="AF87">
            <v>3.0504318139360054</v>
          </cell>
          <cell r="AG87">
            <v>0.63625724830034991</v>
          </cell>
          <cell r="AH87">
            <v>-9.1060147599352284E-3</v>
          </cell>
          <cell r="AI87">
            <v>6.8638646161859237E-5</v>
          </cell>
          <cell r="AJ87">
            <v>6.3048434048502084</v>
          </cell>
          <cell r="AK87">
            <v>0.25859987106781779</v>
          </cell>
          <cell r="AL87">
            <v>-3.2314515820759102E-3</v>
          </cell>
          <cell r="AM87">
            <v>3.2277528763177472E-5</v>
          </cell>
        </row>
        <row r="88">
          <cell r="B88">
            <v>2071</v>
          </cell>
          <cell r="D88">
            <v>0.80997952961970576</v>
          </cell>
          <cell r="E88">
            <v>3.184333973225624E-2</v>
          </cell>
          <cell r="F88">
            <v>-5.8891814293880713E-5</v>
          </cell>
          <cell r="G88">
            <v>1.7722394714478351E-6</v>
          </cell>
          <cell r="H88">
            <v>0.39456139819049602</v>
          </cell>
          <cell r="I88">
            <v>4.9852332198392968E-2</v>
          </cell>
          <cell r="J88">
            <v>-4.738018952405091E-4</v>
          </cell>
          <cell r="K88">
            <v>3.7254904483032546E-6</v>
          </cell>
          <cell r="L88"/>
          <cell r="M88">
            <v>0.12846896288836482</v>
          </cell>
          <cell r="N88"/>
          <cell r="O88"/>
          <cell r="P88">
            <v>1.4164716907344184</v>
          </cell>
          <cell r="Q88">
            <v>2.5070269973160603E-2</v>
          </cell>
          <cell r="R88">
            <v>4.936421147749987E-5</v>
          </cell>
          <cell r="S88">
            <v>2.6973353029163481E-6</v>
          </cell>
          <cell r="T88">
            <v>1.2538574561095259</v>
          </cell>
          <cell r="U88">
            <v>3.0049669959568447E-2</v>
          </cell>
          <cell r="V88">
            <v>-2.0643059429518903E-4</v>
          </cell>
          <cell r="W88">
            <v>6.8875452652910887E-6</v>
          </cell>
          <cell r="Y88">
            <v>0.28969261177784994</v>
          </cell>
          <cell r="AB88">
            <v>1.9113656808586978</v>
          </cell>
          <cell r="AC88">
            <v>0.34453272782664107</v>
          </cell>
          <cell r="AD88">
            <v>-5.2165511085860393E-3</v>
          </cell>
          <cell r="AE88">
            <v>4.48970555813548E-5</v>
          </cell>
          <cell r="AF88">
            <v>3.0504318139360054</v>
          </cell>
          <cell r="AG88">
            <v>0.63625724830034991</v>
          </cell>
          <cell r="AH88">
            <v>-9.1060147599352284E-3</v>
          </cell>
          <cell r="AI88">
            <v>6.8638646161859237E-5</v>
          </cell>
          <cell r="AJ88">
            <v>6.3048434048502084</v>
          </cell>
          <cell r="AK88">
            <v>0.25859987106781779</v>
          </cell>
          <cell r="AL88">
            <v>-3.2314515820759102E-3</v>
          </cell>
          <cell r="AM88">
            <v>3.2277528763177472E-5</v>
          </cell>
        </row>
        <row r="89">
          <cell r="B89">
            <v>2072</v>
          </cell>
          <cell r="D89">
            <v>0.80997952961970576</v>
          </cell>
          <cell r="E89">
            <v>3.184333973225624E-2</v>
          </cell>
          <cell r="F89">
            <v>-5.8891814293880713E-5</v>
          </cell>
          <cell r="G89">
            <v>1.7722394714478351E-6</v>
          </cell>
          <cell r="H89">
            <v>0.39456139819049602</v>
          </cell>
          <cell r="I89">
            <v>4.9852332198392968E-2</v>
          </cell>
          <cell r="J89">
            <v>-4.738018952405091E-4</v>
          </cell>
          <cell r="K89">
            <v>3.7254904483032546E-6</v>
          </cell>
          <cell r="L89"/>
          <cell r="M89">
            <v>0.12846896288836482</v>
          </cell>
          <cell r="N89"/>
          <cell r="O89"/>
          <cell r="P89">
            <v>1.4164716907344184</v>
          </cell>
          <cell r="Q89">
            <v>2.5070269973160603E-2</v>
          </cell>
          <cell r="R89">
            <v>4.936421147749987E-5</v>
          </cell>
          <cell r="S89">
            <v>2.6973353029163481E-6</v>
          </cell>
          <cell r="T89">
            <v>1.2538574561095259</v>
          </cell>
          <cell r="U89">
            <v>3.0049669959568447E-2</v>
          </cell>
          <cell r="V89">
            <v>-2.0643059429518903E-4</v>
          </cell>
          <cell r="W89">
            <v>6.8875452652910887E-6</v>
          </cell>
          <cell r="Y89">
            <v>0.28969261177784994</v>
          </cell>
          <cell r="AB89">
            <v>1.9113656808586978</v>
          </cell>
          <cell r="AC89">
            <v>0.34453272782664107</v>
          </cell>
          <cell r="AD89">
            <v>-5.2165511085860393E-3</v>
          </cell>
          <cell r="AE89">
            <v>4.48970555813548E-5</v>
          </cell>
          <cell r="AF89">
            <v>3.0504318139360054</v>
          </cell>
          <cell r="AG89">
            <v>0.63625724830034991</v>
          </cell>
          <cell r="AH89">
            <v>-9.1060147599352284E-3</v>
          </cell>
          <cell r="AI89">
            <v>6.8638646161859237E-5</v>
          </cell>
          <cell r="AJ89">
            <v>6.3048434048502084</v>
          </cell>
          <cell r="AK89">
            <v>0.25859987106781779</v>
          </cell>
          <cell r="AL89">
            <v>-3.2314515820759102E-3</v>
          </cell>
          <cell r="AM89">
            <v>3.2277528763177472E-5</v>
          </cell>
        </row>
        <row r="90">
          <cell r="B90">
            <v>2073</v>
          </cell>
          <cell r="D90">
            <v>0.80997952961970576</v>
          </cell>
          <cell r="E90">
            <v>3.184333973225624E-2</v>
          </cell>
          <cell r="F90">
            <v>-5.8891814293880713E-5</v>
          </cell>
          <cell r="G90">
            <v>1.7722394714478351E-6</v>
          </cell>
          <cell r="H90">
            <v>0.39456139819049602</v>
          </cell>
          <cell r="I90">
            <v>4.9852332198392968E-2</v>
          </cell>
          <cell r="J90">
            <v>-4.738018952405091E-4</v>
          </cell>
          <cell r="K90">
            <v>3.7254904483032546E-6</v>
          </cell>
          <cell r="L90"/>
          <cell r="M90">
            <v>0.12846896288836482</v>
          </cell>
          <cell r="N90"/>
          <cell r="O90"/>
          <cell r="P90">
            <v>1.4164716907344184</v>
          </cell>
          <cell r="Q90">
            <v>2.5070269973160603E-2</v>
          </cell>
          <cell r="R90">
            <v>4.936421147749987E-5</v>
          </cell>
          <cell r="S90">
            <v>2.6973353029163481E-6</v>
          </cell>
          <cell r="T90">
            <v>1.2538574561095259</v>
          </cell>
          <cell r="U90">
            <v>3.0049669959568447E-2</v>
          </cell>
          <cell r="V90">
            <v>-2.0643059429518903E-4</v>
          </cell>
          <cell r="W90">
            <v>6.8875452652910887E-6</v>
          </cell>
          <cell r="Y90">
            <v>0.28969261177784994</v>
          </cell>
          <cell r="AB90">
            <v>1.9113656808586978</v>
          </cell>
          <cell r="AC90">
            <v>0.34453272782664107</v>
          </cell>
          <cell r="AD90">
            <v>-5.2165511085860393E-3</v>
          </cell>
          <cell r="AE90">
            <v>4.48970555813548E-5</v>
          </cell>
          <cell r="AF90">
            <v>3.0504318139360054</v>
          </cell>
          <cell r="AG90">
            <v>0.63625724830034991</v>
          </cell>
          <cell r="AH90">
            <v>-9.1060147599352284E-3</v>
          </cell>
          <cell r="AI90">
            <v>6.8638646161859237E-5</v>
          </cell>
          <cell r="AJ90">
            <v>6.3048434048502084</v>
          </cell>
          <cell r="AK90">
            <v>0.25859987106781779</v>
          </cell>
          <cell r="AL90">
            <v>-3.2314515820759102E-3</v>
          </cell>
          <cell r="AM90">
            <v>3.2277528763177472E-5</v>
          </cell>
        </row>
        <row r="91">
          <cell r="B91">
            <v>2074</v>
          </cell>
          <cell r="D91">
            <v>0.80997952961970576</v>
          </cell>
          <cell r="E91">
            <v>3.184333973225624E-2</v>
          </cell>
          <cell r="F91">
            <v>-5.8891814293880713E-5</v>
          </cell>
          <cell r="G91">
            <v>1.7722394714478351E-6</v>
          </cell>
          <cell r="H91">
            <v>0.39456139819049602</v>
          </cell>
          <cell r="I91">
            <v>4.9852332198392968E-2</v>
          </cell>
          <cell r="J91">
            <v>-4.738018952405091E-4</v>
          </cell>
          <cell r="K91">
            <v>3.7254904483032546E-6</v>
          </cell>
          <cell r="L91"/>
          <cell r="M91">
            <v>0.12846896288836482</v>
          </cell>
          <cell r="N91"/>
          <cell r="O91"/>
          <cell r="P91">
            <v>1.4164716907344184</v>
          </cell>
          <cell r="Q91">
            <v>2.5070269973160603E-2</v>
          </cell>
          <cell r="R91">
            <v>4.936421147749987E-5</v>
          </cell>
          <cell r="S91">
            <v>2.6973353029163481E-6</v>
          </cell>
          <cell r="T91">
            <v>1.2538574561095259</v>
          </cell>
          <cell r="U91">
            <v>3.0049669959568447E-2</v>
          </cell>
          <cell r="V91">
            <v>-2.0643059429518903E-4</v>
          </cell>
          <cell r="W91">
            <v>6.8875452652910887E-6</v>
          </cell>
          <cell r="Y91">
            <v>0.28969261177784994</v>
          </cell>
          <cell r="AB91">
            <v>1.9113656808586978</v>
          </cell>
          <cell r="AC91">
            <v>0.34453272782664107</v>
          </cell>
          <cell r="AD91">
            <v>-5.2165511085860393E-3</v>
          </cell>
          <cell r="AE91">
            <v>4.48970555813548E-5</v>
          </cell>
          <cell r="AF91">
            <v>3.0504318139360054</v>
          </cell>
          <cell r="AG91">
            <v>0.63625724830034991</v>
          </cell>
          <cell r="AH91">
            <v>-9.1060147599352284E-3</v>
          </cell>
          <cell r="AI91">
            <v>6.8638646161859237E-5</v>
          </cell>
          <cell r="AJ91">
            <v>6.3048434048502084</v>
          </cell>
          <cell r="AK91">
            <v>0.25859987106781779</v>
          </cell>
          <cell r="AL91">
            <v>-3.2314515820759102E-3</v>
          </cell>
          <cell r="AM91">
            <v>3.2277528763177472E-5</v>
          </cell>
        </row>
        <row r="92">
          <cell r="B92">
            <v>2075</v>
          </cell>
          <cell r="D92">
            <v>0.80997952961970576</v>
          </cell>
          <cell r="E92">
            <v>3.184333973225624E-2</v>
          </cell>
          <cell r="F92">
            <v>-5.8891814293880713E-5</v>
          </cell>
          <cell r="G92">
            <v>1.7722394714478351E-6</v>
          </cell>
          <cell r="H92">
            <v>0.39456139819049602</v>
          </cell>
          <cell r="I92">
            <v>4.9852332198392968E-2</v>
          </cell>
          <cell r="J92">
            <v>-4.738018952405091E-4</v>
          </cell>
          <cell r="K92">
            <v>3.7254904483032546E-6</v>
          </cell>
          <cell r="L92"/>
          <cell r="M92">
            <v>0.12846896288836482</v>
          </cell>
          <cell r="N92"/>
          <cell r="O92"/>
          <cell r="P92">
            <v>1.4164716907344184</v>
          </cell>
          <cell r="Q92">
            <v>2.5070269973160603E-2</v>
          </cell>
          <cell r="R92">
            <v>4.936421147749987E-5</v>
          </cell>
          <cell r="S92">
            <v>2.6973353029163481E-6</v>
          </cell>
          <cell r="T92">
            <v>1.2538574561095259</v>
          </cell>
          <cell r="U92">
            <v>3.0049669959568447E-2</v>
          </cell>
          <cell r="V92">
            <v>-2.0643059429518903E-4</v>
          </cell>
          <cell r="W92">
            <v>6.8875452652910887E-6</v>
          </cell>
          <cell r="Y92">
            <v>0.28969261177784994</v>
          </cell>
          <cell r="AB92">
            <v>1.9113656808586978</v>
          </cell>
          <cell r="AC92">
            <v>0.34453272782664107</v>
          </cell>
          <cell r="AD92">
            <v>-5.2165511085860393E-3</v>
          </cell>
          <cell r="AE92">
            <v>4.48970555813548E-5</v>
          </cell>
          <cell r="AF92">
            <v>3.0504318139360054</v>
          </cell>
          <cell r="AG92">
            <v>0.63625724830034991</v>
          </cell>
          <cell r="AH92">
            <v>-9.1060147599352284E-3</v>
          </cell>
          <cell r="AI92">
            <v>6.8638646161859237E-5</v>
          </cell>
          <cell r="AJ92">
            <v>6.3048434048502084</v>
          </cell>
          <cell r="AK92">
            <v>0.25859987106781779</v>
          </cell>
          <cell r="AL92">
            <v>-3.2314515820759102E-3</v>
          </cell>
          <cell r="AM92">
            <v>3.2277528763177472E-5</v>
          </cell>
        </row>
        <row r="93">
          <cell r="B93">
            <v>2076</v>
          </cell>
          <cell r="D93">
            <v>0.80997952961970576</v>
          </cell>
          <cell r="E93">
            <v>3.184333973225624E-2</v>
          </cell>
          <cell r="F93">
            <v>-5.8891814293880713E-5</v>
          </cell>
          <cell r="G93">
            <v>1.7722394714478351E-6</v>
          </cell>
          <cell r="H93">
            <v>0.39456139819049602</v>
          </cell>
          <cell r="I93">
            <v>4.9852332198392968E-2</v>
          </cell>
          <cell r="J93">
            <v>-4.738018952405091E-4</v>
          </cell>
          <cell r="K93">
            <v>3.7254904483032546E-6</v>
          </cell>
          <cell r="L93"/>
          <cell r="M93">
            <v>0.12846896288836482</v>
          </cell>
          <cell r="N93"/>
          <cell r="O93"/>
          <cell r="P93">
            <v>1.4164716907344184</v>
          </cell>
          <cell r="Q93">
            <v>2.5070269973160603E-2</v>
          </cell>
          <cell r="R93">
            <v>4.936421147749987E-5</v>
          </cell>
          <cell r="S93">
            <v>2.6973353029163481E-6</v>
          </cell>
          <cell r="T93">
            <v>1.2538574561095259</v>
          </cell>
          <cell r="U93">
            <v>3.0049669959568447E-2</v>
          </cell>
          <cell r="V93">
            <v>-2.0643059429518903E-4</v>
          </cell>
          <cell r="W93">
            <v>6.8875452652910887E-6</v>
          </cell>
          <cell r="Y93">
            <v>0.28969261177784994</v>
          </cell>
          <cell r="AB93">
            <v>1.9113656808586978</v>
          </cell>
          <cell r="AC93">
            <v>0.34453272782664107</v>
          </cell>
          <cell r="AD93">
            <v>-5.2165511085860393E-3</v>
          </cell>
          <cell r="AE93">
            <v>4.48970555813548E-5</v>
          </cell>
          <cell r="AF93">
            <v>3.0504318139360054</v>
          </cell>
          <cell r="AG93">
            <v>0.63625724830034991</v>
          </cell>
          <cell r="AH93">
            <v>-9.1060147599352284E-3</v>
          </cell>
          <cell r="AI93">
            <v>6.8638646161859237E-5</v>
          </cell>
          <cell r="AJ93">
            <v>6.3048434048502084</v>
          </cell>
          <cell r="AK93">
            <v>0.25859987106781779</v>
          </cell>
          <cell r="AL93">
            <v>-3.2314515820759102E-3</v>
          </cell>
          <cell r="AM93">
            <v>3.2277528763177472E-5</v>
          </cell>
        </row>
        <row r="94">
          <cell r="B94">
            <v>2077</v>
          </cell>
          <cell r="D94">
            <v>0.80997952961970576</v>
          </cell>
          <cell r="E94">
            <v>3.184333973225624E-2</v>
          </cell>
          <cell r="F94">
            <v>-5.8891814293880713E-5</v>
          </cell>
          <cell r="G94">
            <v>1.7722394714478351E-6</v>
          </cell>
          <cell r="H94">
            <v>0.39456139819049602</v>
          </cell>
          <cell r="I94">
            <v>4.9852332198392968E-2</v>
          </cell>
          <cell r="J94">
            <v>-4.738018952405091E-4</v>
          </cell>
          <cell r="K94">
            <v>3.7254904483032546E-6</v>
          </cell>
          <cell r="L94"/>
          <cell r="M94">
            <v>0.12846896288836482</v>
          </cell>
          <cell r="N94"/>
          <cell r="O94"/>
          <cell r="P94">
            <v>1.4164716907344184</v>
          </cell>
          <cell r="Q94">
            <v>2.5070269973160603E-2</v>
          </cell>
          <cell r="R94">
            <v>4.936421147749987E-5</v>
          </cell>
          <cell r="S94">
            <v>2.6973353029163481E-6</v>
          </cell>
          <cell r="T94">
            <v>1.2538574561095259</v>
          </cell>
          <cell r="U94">
            <v>3.0049669959568447E-2</v>
          </cell>
          <cell r="V94">
            <v>-2.0643059429518903E-4</v>
          </cell>
          <cell r="W94">
            <v>6.8875452652910887E-6</v>
          </cell>
          <cell r="Y94">
            <v>0.28969261177784994</v>
          </cell>
          <cell r="AB94">
            <v>1.9113656808586978</v>
          </cell>
          <cell r="AC94">
            <v>0.34453272782664107</v>
          </cell>
          <cell r="AD94">
            <v>-5.2165511085860393E-3</v>
          </cell>
          <cell r="AE94">
            <v>4.48970555813548E-5</v>
          </cell>
          <cell r="AF94">
            <v>3.0504318139360054</v>
          </cell>
          <cell r="AG94">
            <v>0.63625724830034991</v>
          </cell>
          <cell r="AH94">
            <v>-9.1060147599352284E-3</v>
          </cell>
          <cell r="AI94">
            <v>6.8638646161859237E-5</v>
          </cell>
          <cell r="AJ94">
            <v>6.3048434048502084</v>
          </cell>
          <cell r="AK94">
            <v>0.25859987106781779</v>
          </cell>
          <cell r="AL94">
            <v>-3.2314515820759102E-3</v>
          </cell>
          <cell r="AM94">
            <v>3.2277528763177472E-5</v>
          </cell>
        </row>
        <row r="95">
          <cell r="B95">
            <v>2078</v>
          </cell>
          <cell r="D95">
            <v>0.80997952961970576</v>
          </cell>
          <cell r="E95">
            <v>3.184333973225624E-2</v>
          </cell>
          <cell r="F95">
            <v>-5.8891814293880713E-5</v>
          </cell>
          <cell r="G95">
            <v>1.7722394714478351E-6</v>
          </cell>
          <cell r="H95">
            <v>0.39456139819049602</v>
          </cell>
          <cell r="I95">
            <v>4.9852332198392968E-2</v>
          </cell>
          <cell r="J95">
            <v>-4.738018952405091E-4</v>
          </cell>
          <cell r="K95">
            <v>3.7254904483032546E-6</v>
          </cell>
          <cell r="L95"/>
          <cell r="M95">
            <v>0.12846896288836482</v>
          </cell>
          <cell r="N95"/>
          <cell r="O95"/>
          <cell r="P95">
            <v>1.4164716907344184</v>
          </cell>
          <cell r="Q95">
            <v>2.5070269973160603E-2</v>
          </cell>
          <cell r="R95">
            <v>4.936421147749987E-5</v>
          </cell>
          <cell r="S95">
            <v>2.6973353029163481E-6</v>
          </cell>
          <cell r="T95">
            <v>1.2538574561095259</v>
          </cell>
          <cell r="U95">
            <v>3.0049669959568447E-2</v>
          </cell>
          <cell r="V95">
            <v>-2.0643059429518903E-4</v>
          </cell>
          <cell r="W95">
            <v>6.8875452652910887E-6</v>
          </cell>
          <cell r="Y95">
            <v>0.28969261177784994</v>
          </cell>
          <cell r="AB95">
            <v>1.9113656808586978</v>
          </cell>
          <cell r="AC95">
            <v>0.34453272782664107</v>
          </cell>
          <cell r="AD95">
            <v>-5.2165511085860393E-3</v>
          </cell>
          <cell r="AE95">
            <v>4.48970555813548E-5</v>
          </cell>
          <cell r="AF95">
            <v>3.0504318139360054</v>
          </cell>
          <cell r="AG95">
            <v>0.63625724830034991</v>
          </cell>
          <cell r="AH95">
            <v>-9.1060147599352284E-3</v>
          </cell>
          <cell r="AI95">
            <v>6.8638646161859237E-5</v>
          </cell>
          <cell r="AJ95">
            <v>6.3048434048502084</v>
          </cell>
          <cell r="AK95">
            <v>0.25859987106781779</v>
          </cell>
          <cell r="AL95">
            <v>-3.2314515820759102E-3</v>
          </cell>
          <cell r="AM95">
            <v>3.2277528763177472E-5</v>
          </cell>
        </row>
        <row r="96">
          <cell r="B96">
            <v>2079</v>
          </cell>
          <cell r="D96">
            <v>0.80997952961970576</v>
          </cell>
          <cell r="E96">
            <v>3.184333973225624E-2</v>
          </cell>
          <cell r="F96">
            <v>-5.8891814293880713E-5</v>
          </cell>
          <cell r="G96">
            <v>1.7722394714478351E-6</v>
          </cell>
          <cell r="H96">
            <v>0.39456139819049602</v>
          </cell>
          <cell r="I96">
            <v>4.9852332198392968E-2</v>
          </cell>
          <cell r="J96">
            <v>-4.738018952405091E-4</v>
          </cell>
          <cell r="K96">
            <v>3.7254904483032546E-6</v>
          </cell>
          <cell r="L96"/>
          <cell r="M96">
            <v>0.12846896288836482</v>
          </cell>
          <cell r="N96"/>
          <cell r="O96"/>
          <cell r="P96">
            <v>1.4164716907344184</v>
          </cell>
          <cell r="Q96">
            <v>2.5070269973160603E-2</v>
          </cell>
          <cell r="R96">
            <v>4.936421147749987E-5</v>
          </cell>
          <cell r="S96">
            <v>2.6973353029163481E-6</v>
          </cell>
          <cell r="T96">
            <v>1.2538574561095259</v>
          </cell>
          <cell r="U96">
            <v>3.0049669959568447E-2</v>
          </cell>
          <cell r="V96">
            <v>-2.0643059429518903E-4</v>
          </cell>
          <cell r="W96">
            <v>6.8875452652910887E-6</v>
          </cell>
          <cell r="Y96">
            <v>0.28969261177784994</v>
          </cell>
          <cell r="AB96">
            <v>1.9113656808586978</v>
          </cell>
          <cell r="AC96">
            <v>0.34453272782664107</v>
          </cell>
          <cell r="AD96">
            <v>-5.2165511085860393E-3</v>
          </cell>
          <cell r="AE96">
            <v>4.48970555813548E-5</v>
          </cell>
          <cell r="AF96">
            <v>3.0504318139360054</v>
          </cell>
          <cell r="AG96">
            <v>0.63625724830034991</v>
          </cell>
          <cell r="AH96">
            <v>-9.1060147599352284E-3</v>
          </cell>
          <cell r="AI96">
            <v>6.8638646161859237E-5</v>
          </cell>
          <cell r="AJ96">
            <v>6.3048434048502084</v>
          </cell>
          <cell r="AK96">
            <v>0.25859987106781779</v>
          </cell>
          <cell r="AL96">
            <v>-3.2314515820759102E-3</v>
          </cell>
          <cell r="AM96">
            <v>3.2277528763177472E-5</v>
          </cell>
        </row>
        <row r="97">
          <cell r="B97">
            <v>2080</v>
          </cell>
          <cell r="D97">
            <v>0.80997952961970576</v>
          </cell>
          <cell r="E97">
            <v>3.184333973225624E-2</v>
          </cell>
          <cell r="F97">
            <v>-5.8891814293880713E-5</v>
          </cell>
          <cell r="G97">
            <v>1.7722394714478351E-6</v>
          </cell>
          <cell r="H97">
            <v>0.39456139819049602</v>
          </cell>
          <cell r="I97">
            <v>4.9852332198392968E-2</v>
          </cell>
          <cell r="J97">
            <v>-4.738018952405091E-4</v>
          </cell>
          <cell r="K97">
            <v>3.7254904483032546E-6</v>
          </cell>
          <cell r="L97"/>
          <cell r="M97">
            <v>0.12846896288836482</v>
          </cell>
          <cell r="N97"/>
          <cell r="O97"/>
          <cell r="P97">
            <v>1.4164716907344184</v>
          </cell>
          <cell r="Q97">
            <v>2.5070269973160603E-2</v>
          </cell>
          <cell r="R97">
            <v>4.936421147749987E-5</v>
          </cell>
          <cell r="S97">
            <v>2.6973353029163481E-6</v>
          </cell>
          <cell r="T97">
            <v>1.2538574561095259</v>
          </cell>
          <cell r="U97">
            <v>3.0049669959568447E-2</v>
          </cell>
          <cell r="V97">
            <v>-2.0643059429518903E-4</v>
          </cell>
          <cell r="W97">
            <v>6.8875452652910887E-6</v>
          </cell>
          <cell r="Y97">
            <v>0.28969261177784994</v>
          </cell>
          <cell r="AB97">
            <v>1.9113656808586978</v>
          </cell>
          <cell r="AC97">
            <v>0.34453272782664107</v>
          </cell>
          <cell r="AD97">
            <v>-5.2165511085860393E-3</v>
          </cell>
          <cell r="AE97">
            <v>4.48970555813548E-5</v>
          </cell>
          <cell r="AF97">
            <v>3.0504318139360054</v>
          </cell>
          <cell r="AG97">
            <v>0.63625724830034991</v>
          </cell>
          <cell r="AH97">
            <v>-9.1060147599352284E-3</v>
          </cell>
          <cell r="AI97">
            <v>6.8638646161859237E-5</v>
          </cell>
          <cell r="AJ97">
            <v>6.3048434048502084</v>
          </cell>
          <cell r="AK97">
            <v>0.25859987106781779</v>
          </cell>
          <cell r="AL97">
            <v>-3.2314515820759102E-3</v>
          </cell>
          <cell r="AM97">
            <v>3.2277528763177472E-5</v>
          </cell>
        </row>
        <row r="98">
          <cell r="B98">
            <v>2081</v>
          </cell>
          <cell r="D98">
            <v>0.80997952961970576</v>
          </cell>
          <cell r="E98">
            <v>3.184333973225624E-2</v>
          </cell>
          <cell r="F98">
            <v>-5.8891814293880713E-5</v>
          </cell>
          <cell r="G98">
            <v>1.7722394714478351E-6</v>
          </cell>
          <cell r="H98">
            <v>0.39456139819049602</v>
          </cell>
          <cell r="I98">
            <v>4.9852332198392968E-2</v>
          </cell>
          <cell r="J98">
            <v>-4.738018952405091E-4</v>
          </cell>
          <cell r="K98">
            <v>3.7254904483032546E-6</v>
          </cell>
          <cell r="L98"/>
          <cell r="M98">
            <v>0.12846896288836482</v>
          </cell>
          <cell r="N98"/>
          <cell r="O98"/>
          <cell r="P98">
            <v>1.4164716907344184</v>
          </cell>
          <cell r="Q98">
            <v>2.5070269973160603E-2</v>
          </cell>
          <cell r="R98">
            <v>4.936421147749987E-5</v>
          </cell>
          <cell r="S98">
            <v>2.6973353029163481E-6</v>
          </cell>
          <cell r="T98">
            <v>1.2538574561095259</v>
          </cell>
          <cell r="U98">
            <v>3.0049669959568447E-2</v>
          </cell>
          <cell r="V98">
            <v>-2.0643059429518903E-4</v>
          </cell>
          <cell r="W98">
            <v>6.8875452652910887E-6</v>
          </cell>
          <cell r="Y98">
            <v>0.28969261177784994</v>
          </cell>
          <cell r="AB98">
            <v>1.9113656808586978</v>
          </cell>
          <cell r="AC98">
            <v>0.34453272782664107</v>
          </cell>
          <cell r="AD98">
            <v>-5.2165511085860393E-3</v>
          </cell>
          <cell r="AE98">
            <v>4.48970555813548E-5</v>
          </cell>
          <cell r="AF98">
            <v>3.0504318139360054</v>
          </cell>
          <cell r="AG98">
            <v>0.63625724830034991</v>
          </cell>
          <cell r="AH98">
            <v>-9.1060147599352284E-3</v>
          </cell>
          <cell r="AI98">
            <v>6.8638646161859237E-5</v>
          </cell>
          <cell r="AJ98">
            <v>6.3048434048502084</v>
          </cell>
          <cell r="AK98">
            <v>0.25859987106781779</v>
          </cell>
          <cell r="AL98">
            <v>-3.2314515820759102E-3</v>
          </cell>
          <cell r="AM98">
            <v>3.2277528763177472E-5</v>
          </cell>
        </row>
        <row r="99">
          <cell r="B99">
            <v>2082</v>
          </cell>
          <cell r="D99">
            <v>0.80997952961970576</v>
          </cell>
          <cell r="E99">
            <v>3.184333973225624E-2</v>
          </cell>
          <cell r="F99">
            <v>-5.8891814293880713E-5</v>
          </cell>
          <cell r="G99">
            <v>1.7722394714478351E-6</v>
          </cell>
          <cell r="H99">
            <v>0.39456139819049602</v>
          </cell>
          <cell r="I99">
            <v>4.9852332198392968E-2</v>
          </cell>
          <cell r="J99">
            <v>-4.738018952405091E-4</v>
          </cell>
          <cell r="K99">
            <v>3.7254904483032546E-6</v>
          </cell>
          <cell r="L99"/>
          <cell r="M99">
            <v>0.12846896288836482</v>
          </cell>
          <cell r="N99"/>
          <cell r="O99"/>
          <cell r="P99">
            <v>1.4164716907344184</v>
          </cell>
          <cell r="Q99">
            <v>2.5070269973160603E-2</v>
          </cell>
          <cell r="R99">
            <v>4.936421147749987E-5</v>
          </cell>
          <cell r="S99">
            <v>2.6973353029163481E-6</v>
          </cell>
          <cell r="T99">
            <v>1.2538574561095259</v>
          </cell>
          <cell r="U99">
            <v>3.0049669959568447E-2</v>
          </cell>
          <cell r="V99">
            <v>-2.0643059429518903E-4</v>
          </cell>
          <cell r="W99">
            <v>6.8875452652910887E-6</v>
          </cell>
          <cell r="Y99">
            <v>0.28969261177784994</v>
          </cell>
          <cell r="AB99">
            <v>1.9113656808586978</v>
          </cell>
          <cell r="AC99">
            <v>0.34453272782664107</v>
          </cell>
          <cell r="AD99">
            <v>-5.2165511085860393E-3</v>
          </cell>
          <cell r="AE99">
            <v>4.48970555813548E-5</v>
          </cell>
          <cell r="AF99">
            <v>3.0504318139360054</v>
          </cell>
          <cell r="AG99">
            <v>0.63625724830034991</v>
          </cell>
          <cell r="AH99">
            <v>-9.1060147599352284E-3</v>
          </cell>
          <cell r="AI99">
            <v>6.8638646161859237E-5</v>
          </cell>
          <cell r="AJ99">
            <v>6.3048434048502084</v>
          </cell>
          <cell r="AK99">
            <v>0.25859987106781779</v>
          </cell>
          <cell r="AL99">
            <v>-3.2314515820759102E-3</v>
          </cell>
          <cell r="AM99">
            <v>3.2277528763177472E-5</v>
          </cell>
        </row>
        <row r="100">
          <cell r="B100">
            <v>2083</v>
          </cell>
          <cell r="D100">
            <v>0.80997952961970576</v>
          </cell>
          <cell r="E100">
            <v>3.184333973225624E-2</v>
          </cell>
          <cell r="F100">
            <v>-5.8891814293880713E-5</v>
          </cell>
          <cell r="G100">
            <v>1.7722394714478351E-6</v>
          </cell>
          <cell r="H100">
            <v>0.39456139819049602</v>
          </cell>
          <cell r="I100">
            <v>4.9852332198392968E-2</v>
          </cell>
          <cell r="J100">
            <v>-4.738018952405091E-4</v>
          </cell>
          <cell r="K100">
            <v>3.7254904483032546E-6</v>
          </cell>
          <cell r="L100"/>
          <cell r="M100">
            <v>0.12846896288836482</v>
          </cell>
          <cell r="N100"/>
          <cell r="O100"/>
          <cell r="P100">
            <v>1.4164716907344184</v>
          </cell>
          <cell r="Q100">
            <v>2.5070269973160603E-2</v>
          </cell>
          <cell r="R100">
            <v>4.936421147749987E-5</v>
          </cell>
          <cell r="S100">
            <v>2.6973353029163481E-6</v>
          </cell>
          <cell r="T100">
            <v>1.2538574561095259</v>
          </cell>
          <cell r="U100">
            <v>3.0049669959568447E-2</v>
          </cell>
          <cell r="V100">
            <v>-2.0643059429518903E-4</v>
          </cell>
          <cell r="W100">
            <v>6.8875452652910887E-6</v>
          </cell>
          <cell r="Y100">
            <v>0.28969261177784994</v>
          </cell>
          <cell r="AB100">
            <v>1.9113656808586978</v>
          </cell>
          <cell r="AC100">
            <v>0.34453272782664107</v>
          </cell>
          <cell r="AD100">
            <v>-5.2165511085860393E-3</v>
          </cell>
          <cell r="AE100">
            <v>4.48970555813548E-5</v>
          </cell>
          <cell r="AF100">
            <v>3.0504318139360054</v>
          </cell>
          <cell r="AG100">
            <v>0.63625724830034991</v>
          </cell>
          <cell r="AH100">
            <v>-9.1060147599352284E-3</v>
          </cell>
          <cell r="AI100">
            <v>6.8638646161859237E-5</v>
          </cell>
          <cell r="AJ100">
            <v>6.3048434048502084</v>
          </cell>
          <cell r="AK100">
            <v>0.25859987106781779</v>
          </cell>
          <cell r="AL100">
            <v>-3.2314515820759102E-3</v>
          </cell>
          <cell r="AM100">
            <v>3.2277528763177472E-5</v>
          </cell>
        </row>
        <row r="101">
          <cell r="B101">
            <v>2084</v>
          </cell>
          <cell r="D101">
            <v>0.80997952961970576</v>
          </cell>
          <cell r="E101">
            <v>3.184333973225624E-2</v>
          </cell>
          <cell r="F101">
            <v>-5.8891814293880713E-5</v>
          </cell>
          <cell r="G101">
            <v>1.7722394714478351E-6</v>
          </cell>
          <cell r="H101">
            <v>0.39456139819049602</v>
          </cell>
          <cell r="I101">
            <v>4.9852332198392968E-2</v>
          </cell>
          <cell r="J101">
            <v>-4.738018952405091E-4</v>
          </cell>
          <cell r="K101">
            <v>3.7254904483032546E-6</v>
          </cell>
          <cell r="L101"/>
          <cell r="M101">
            <v>0.12846896288836482</v>
          </cell>
          <cell r="N101"/>
          <cell r="O101"/>
          <cell r="P101">
            <v>1.4164716907344184</v>
          </cell>
          <cell r="Q101">
            <v>2.5070269973160603E-2</v>
          </cell>
          <cell r="R101">
            <v>4.936421147749987E-5</v>
          </cell>
          <cell r="S101">
            <v>2.6973353029163481E-6</v>
          </cell>
          <cell r="T101">
            <v>1.2538574561095259</v>
          </cell>
          <cell r="U101">
            <v>3.0049669959568447E-2</v>
          </cell>
          <cell r="V101">
            <v>-2.0643059429518903E-4</v>
          </cell>
          <cell r="W101">
            <v>6.8875452652910887E-6</v>
          </cell>
          <cell r="Y101">
            <v>0.28969261177784994</v>
          </cell>
          <cell r="AB101">
            <v>1.9113656808586978</v>
          </cell>
          <cell r="AC101">
            <v>0.34453272782664107</v>
          </cell>
          <cell r="AD101">
            <v>-5.2165511085860393E-3</v>
          </cell>
          <cell r="AE101">
            <v>4.48970555813548E-5</v>
          </cell>
          <cell r="AF101">
            <v>3.0504318139360054</v>
          </cell>
          <cell r="AG101">
            <v>0.63625724830034991</v>
          </cell>
          <cell r="AH101">
            <v>-9.1060147599352284E-3</v>
          </cell>
          <cell r="AI101">
            <v>6.8638646161859237E-5</v>
          </cell>
          <cell r="AJ101">
            <v>6.3048434048502084</v>
          </cell>
          <cell r="AK101">
            <v>0.25859987106781779</v>
          </cell>
          <cell r="AL101">
            <v>-3.2314515820759102E-3</v>
          </cell>
          <cell r="AM101">
            <v>3.2277528763177472E-5</v>
          </cell>
        </row>
        <row r="102">
          <cell r="B102">
            <v>2085</v>
          </cell>
          <cell r="D102">
            <v>0.80997952961970576</v>
          </cell>
          <cell r="E102">
            <v>3.184333973225624E-2</v>
          </cell>
          <cell r="F102">
            <v>-5.8891814293880713E-5</v>
          </cell>
          <cell r="G102">
            <v>1.7722394714478351E-6</v>
          </cell>
          <cell r="H102">
            <v>0.39456139819049602</v>
          </cell>
          <cell r="I102">
            <v>4.9852332198392968E-2</v>
          </cell>
          <cell r="J102">
            <v>-4.738018952405091E-4</v>
          </cell>
          <cell r="K102">
            <v>3.7254904483032546E-6</v>
          </cell>
          <cell r="L102"/>
          <cell r="M102">
            <v>0.12846896288836482</v>
          </cell>
          <cell r="N102"/>
          <cell r="O102"/>
          <cell r="P102">
            <v>1.4164716907344184</v>
          </cell>
          <cell r="Q102">
            <v>2.5070269973160603E-2</v>
          </cell>
          <cell r="R102">
            <v>4.936421147749987E-5</v>
          </cell>
          <cell r="S102">
            <v>2.6973353029163481E-6</v>
          </cell>
          <cell r="T102">
            <v>1.2538574561095259</v>
          </cell>
          <cell r="U102">
            <v>3.0049669959568447E-2</v>
          </cell>
          <cell r="V102">
            <v>-2.0643059429518903E-4</v>
          </cell>
          <cell r="W102">
            <v>6.8875452652910887E-6</v>
          </cell>
          <cell r="Y102">
            <v>0.28969261177784994</v>
          </cell>
          <cell r="AB102">
            <v>1.9113656808586978</v>
          </cell>
          <cell r="AC102">
            <v>0.34453272782664107</v>
          </cell>
          <cell r="AD102">
            <v>-5.2165511085860393E-3</v>
          </cell>
          <cell r="AE102">
            <v>4.48970555813548E-5</v>
          </cell>
          <cell r="AF102">
            <v>3.0504318139360054</v>
          </cell>
          <cell r="AG102">
            <v>0.63625724830034991</v>
          </cell>
          <cell r="AH102">
            <v>-9.1060147599352284E-3</v>
          </cell>
          <cell r="AI102">
            <v>6.8638646161859237E-5</v>
          </cell>
          <cell r="AJ102">
            <v>6.3048434048502084</v>
          </cell>
          <cell r="AK102">
            <v>0.25859987106781779</v>
          </cell>
          <cell r="AL102">
            <v>-3.2314515820759102E-3</v>
          </cell>
          <cell r="AM102">
            <v>3.2277528763177472E-5</v>
          </cell>
        </row>
        <row r="103">
          <cell r="B103">
            <v>2086</v>
          </cell>
          <cell r="D103">
            <v>0.80997952961970576</v>
          </cell>
          <cell r="E103">
            <v>3.184333973225624E-2</v>
          </cell>
          <cell r="F103">
            <v>-5.8891814293880713E-5</v>
          </cell>
          <cell r="G103">
            <v>1.7722394714478351E-6</v>
          </cell>
          <cell r="H103">
            <v>0.39456139819049602</v>
          </cell>
          <cell r="I103">
            <v>4.9852332198392968E-2</v>
          </cell>
          <cell r="J103">
            <v>-4.738018952405091E-4</v>
          </cell>
          <cell r="K103">
            <v>3.7254904483032546E-6</v>
          </cell>
          <cell r="L103"/>
          <cell r="M103">
            <v>0.12846896288836482</v>
          </cell>
          <cell r="N103"/>
          <cell r="O103"/>
          <cell r="P103">
            <v>1.4164716907344184</v>
          </cell>
          <cell r="Q103">
            <v>2.5070269973160603E-2</v>
          </cell>
          <cell r="R103">
            <v>4.936421147749987E-5</v>
          </cell>
          <cell r="S103">
            <v>2.6973353029163481E-6</v>
          </cell>
          <cell r="T103">
            <v>1.2538574561095259</v>
          </cell>
          <cell r="U103">
            <v>3.0049669959568447E-2</v>
          </cell>
          <cell r="V103">
            <v>-2.0643059429518903E-4</v>
          </cell>
          <cell r="W103">
            <v>6.8875452652910887E-6</v>
          </cell>
          <cell r="Y103">
            <v>0.28969261177784994</v>
          </cell>
          <cell r="AB103">
            <v>1.9113656808586978</v>
          </cell>
          <cell r="AC103">
            <v>0.34453272782664107</v>
          </cell>
          <cell r="AD103">
            <v>-5.2165511085860393E-3</v>
          </cell>
          <cell r="AE103">
            <v>4.48970555813548E-5</v>
          </cell>
          <cell r="AF103">
            <v>3.0504318139360054</v>
          </cell>
          <cell r="AG103">
            <v>0.63625724830034991</v>
          </cell>
          <cell r="AH103">
            <v>-9.1060147599352284E-3</v>
          </cell>
          <cell r="AI103">
            <v>6.8638646161859237E-5</v>
          </cell>
          <cell r="AJ103">
            <v>6.3048434048502084</v>
          </cell>
          <cell r="AK103">
            <v>0.25859987106781779</v>
          </cell>
          <cell r="AL103">
            <v>-3.2314515820759102E-3</v>
          </cell>
          <cell r="AM103">
            <v>3.2277528763177472E-5</v>
          </cell>
        </row>
        <row r="104">
          <cell r="B104">
            <v>2087</v>
          </cell>
          <cell r="D104">
            <v>0.80997952961970576</v>
          </cell>
          <cell r="E104">
            <v>3.184333973225624E-2</v>
          </cell>
          <cell r="F104">
            <v>-5.8891814293880713E-5</v>
          </cell>
          <cell r="G104">
            <v>1.7722394714478351E-6</v>
          </cell>
          <cell r="H104">
            <v>0.39456139819049602</v>
          </cell>
          <cell r="I104">
            <v>4.9852332198392968E-2</v>
          </cell>
          <cell r="J104">
            <v>-4.738018952405091E-4</v>
          </cell>
          <cell r="K104">
            <v>3.7254904483032546E-6</v>
          </cell>
          <cell r="L104"/>
          <cell r="M104">
            <v>0.12846896288836482</v>
          </cell>
          <cell r="N104"/>
          <cell r="O104"/>
          <cell r="P104">
            <v>1.4164716907344184</v>
          </cell>
          <cell r="Q104">
            <v>2.5070269973160603E-2</v>
          </cell>
          <cell r="R104">
            <v>4.936421147749987E-5</v>
          </cell>
          <cell r="S104">
            <v>2.6973353029163481E-6</v>
          </cell>
          <cell r="T104">
            <v>1.2538574561095259</v>
          </cell>
          <cell r="U104">
            <v>3.0049669959568447E-2</v>
          </cell>
          <cell r="V104">
            <v>-2.0643059429518903E-4</v>
          </cell>
          <cell r="W104">
            <v>6.8875452652910887E-6</v>
          </cell>
          <cell r="Y104">
            <v>0.28969261177784994</v>
          </cell>
          <cell r="AB104">
            <v>1.9113656808586978</v>
          </cell>
          <cell r="AC104">
            <v>0.34453272782664107</v>
          </cell>
          <cell r="AD104">
            <v>-5.2165511085860393E-3</v>
          </cell>
          <cell r="AE104">
            <v>4.48970555813548E-5</v>
          </cell>
          <cell r="AF104">
            <v>3.0504318139360054</v>
          </cell>
          <cell r="AG104">
            <v>0.63625724830034991</v>
          </cell>
          <cell r="AH104">
            <v>-9.1060147599352284E-3</v>
          </cell>
          <cell r="AI104">
            <v>6.8638646161859237E-5</v>
          </cell>
          <cell r="AJ104">
            <v>6.3048434048502084</v>
          </cell>
          <cell r="AK104">
            <v>0.25859987106781779</v>
          </cell>
          <cell r="AL104">
            <v>-3.2314515820759102E-3</v>
          </cell>
          <cell r="AM104">
            <v>3.2277528763177472E-5</v>
          </cell>
        </row>
        <row r="105">
          <cell r="B105">
            <v>2088</v>
          </cell>
          <cell r="D105">
            <v>0.80997952961970576</v>
          </cell>
          <cell r="E105">
            <v>3.184333973225624E-2</v>
          </cell>
          <cell r="F105">
            <v>-5.8891814293880713E-5</v>
          </cell>
          <cell r="G105">
            <v>1.7722394714478351E-6</v>
          </cell>
          <cell r="H105">
            <v>0.39456139819049602</v>
          </cell>
          <cell r="I105">
            <v>4.9852332198392968E-2</v>
          </cell>
          <cell r="J105">
            <v>-4.738018952405091E-4</v>
          </cell>
          <cell r="K105">
            <v>3.7254904483032546E-6</v>
          </cell>
          <cell r="L105"/>
          <cell r="M105">
            <v>0.12846896288836482</v>
          </cell>
          <cell r="N105"/>
          <cell r="O105"/>
          <cell r="P105">
            <v>1.4164716907344184</v>
          </cell>
          <cell r="Q105">
            <v>2.5070269973160603E-2</v>
          </cell>
          <cell r="R105">
            <v>4.936421147749987E-5</v>
          </cell>
          <cell r="S105">
            <v>2.6973353029163481E-6</v>
          </cell>
          <cell r="T105">
            <v>1.2538574561095259</v>
          </cell>
          <cell r="U105">
            <v>3.0049669959568447E-2</v>
          </cell>
          <cell r="V105">
            <v>-2.0643059429518903E-4</v>
          </cell>
          <cell r="W105">
            <v>6.8875452652910887E-6</v>
          </cell>
          <cell r="Y105">
            <v>0.28969261177784994</v>
          </cell>
          <cell r="AB105">
            <v>1.9113656808586978</v>
          </cell>
          <cell r="AC105">
            <v>0.34453272782664107</v>
          </cell>
          <cell r="AD105">
            <v>-5.2165511085860393E-3</v>
          </cell>
          <cell r="AE105">
            <v>4.48970555813548E-5</v>
          </cell>
          <cell r="AF105">
            <v>3.0504318139360054</v>
          </cell>
          <cell r="AG105">
            <v>0.63625724830034991</v>
          </cell>
          <cell r="AH105">
            <v>-9.1060147599352284E-3</v>
          </cell>
          <cell r="AI105">
            <v>6.8638646161859237E-5</v>
          </cell>
          <cell r="AJ105">
            <v>6.3048434048502084</v>
          </cell>
          <cell r="AK105">
            <v>0.25859987106781779</v>
          </cell>
          <cell r="AL105">
            <v>-3.2314515820759102E-3</v>
          </cell>
          <cell r="AM105">
            <v>3.2277528763177472E-5</v>
          </cell>
        </row>
        <row r="106">
          <cell r="B106">
            <v>2089</v>
          </cell>
          <cell r="D106">
            <v>0.80997952961970576</v>
          </cell>
          <cell r="E106">
            <v>3.184333973225624E-2</v>
          </cell>
          <cell r="F106">
            <v>-5.8891814293880713E-5</v>
          </cell>
          <cell r="G106">
            <v>1.7722394714478351E-6</v>
          </cell>
          <cell r="H106">
            <v>0.39456139819049602</v>
          </cell>
          <cell r="I106">
            <v>4.9852332198392968E-2</v>
          </cell>
          <cell r="J106">
            <v>-4.738018952405091E-4</v>
          </cell>
          <cell r="K106">
            <v>3.7254904483032546E-6</v>
          </cell>
          <cell r="L106"/>
          <cell r="M106">
            <v>0.12846896288836482</v>
          </cell>
          <cell r="N106"/>
          <cell r="O106"/>
          <cell r="P106">
            <v>1.4164716907344184</v>
          </cell>
          <cell r="Q106">
            <v>2.5070269973160603E-2</v>
          </cell>
          <cell r="R106">
            <v>4.936421147749987E-5</v>
          </cell>
          <cell r="S106">
            <v>2.6973353029163481E-6</v>
          </cell>
          <cell r="T106">
            <v>1.2538574561095259</v>
          </cell>
          <cell r="U106">
            <v>3.0049669959568447E-2</v>
          </cell>
          <cell r="V106">
            <v>-2.0643059429518903E-4</v>
          </cell>
          <cell r="W106">
            <v>6.8875452652910887E-6</v>
          </cell>
          <cell r="Y106">
            <v>0.28969261177784994</v>
          </cell>
          <cell r="AB106">
            <v>1.9113656808586978</v>
          </cell>
          <cell r="AC106">
            <v>0.34453272782664107</v>
          </cell>
          <cell r="AD106">
            <v>-5.2165511085860393E-3</v>
          </cell>
          <cell r="AE106">
            <v>4.48970555813548E-5</v>
          </cell>
          <cell r="AF106">
            <v>3.0504318139360054</v>
          </cell>
          <cell r="AG106">
            <v>0.63625724830034991</v>
          </cell>
          <cell r="AH106">
            <v>-9.1060147599352284E-3</v>
          </cell>
          <cell r="AI106">
            <v>6.8638646161859237E-5</v>
          </cell>
          <cell r="AJ106">
            <v>6.3048434048502084</v>
          </cell>
          <cell r="AK106">
            <v>0.25859987106781779</v>
          </cell>
          <cell r="AL106">
            <v>-3.2314515820759102E-3</v>
          </cell>
          <cell r="AM106">
            <v>3.2277528763177472E-5</v>
          </cell>
        </row>
      </sheetData>
      <sheetData sheetId="11" refreshError="1"/>
      <sheetData sheetId="12" refreshError="1"/>
      <sheetData sheetId="13" refreshError="1"/>
      <sheetData sheetId="14" refreshError="1"/>
      <sheetData sheetId="15">
        <row r="2">
          <cell r="C2" t="str">
            <v>Yes</v>
          </cell>
        </row>
        <row r="3">
          <cell r="C3" t="str">
            <v>No</v>
          </cell>
        </row>
        <row r="6">
          <cell r="C6" t="str">
            <v>Scheme Promoter value</v>
          </cell>
        </row>
        <row r="7">
          <cell r="C7" t="str">
            <v>Toolkit Calculation</v>
          </cell>
        </row>
        <row r="10">
          <cell r="C10" t="str">
            <v>Please Enter</v>
          </cell>
        </row>
        <row r="11">
          <cell r="C11" t="str">
            <v>R</v>
          </cell>
        </row>
        <row r="12">
          <cell r="C12" t="str">
            <v>A</v>
          </cell>
        </row>
        <row r="13">
          <cell r="C13" t="str">
            <v>G</v>
          </cell>
        </row>
        <row r="17">
          <cell r="F17" t="str">
            <v>Poor VfM</v>
          </cell>
        </row>
        <row r="18">
          <cell r="F18" t="str">
            <v>Low VfM</v>
          </cell>
        </row>
        <row r="19">
          <cell r="F19" t="str">
            <v>Medium VfM</v>
          </cell>
        </row>
        <row r="20">
          <cell r="F20" t="str">
            <v>High VfM</v>
          </cell>
        </row>
        <row r="21">
          <cell r="F21" t="str">
            <v>Very High VfM</v>
          </cell>
        </row>
      </sheetData>
      <sheetData sheetId="16">
        <row r="28">
          <cell r="B28" t="str">
            <v>Year</v>
          </cell>
        </row>
        <row r="29">
          <cell r="B29">
            <v>1990</v>
          </cell>
          <cell r="D29">
            <v>62.49971190348932</v>
          </cell>
        </row>
        <row r="30">
          <cell r="B30">
            <v>1991</v>
          </cell>
          <cell r="D30">
            <v>66.557098533396697</v>
          </cell>
        </row>
        <row r="31">
          <cell r="B31">
            <v>1992</v>
          </cell>
          <cell r="D31">
            <v>68.540409788476794</v>
          </cell>
        </row>
        <row r="32">
          <cell r="B32">
            <v>1993</v>
          </cell>
          <cell r="D32">
            <v>70.291378067130324</v>
          </cell>
        </row>
        <row r="33">
          <cell r="B33">
            <v>1994</v>
          </cell>
          <cell r="D33">
            <v>71.110559916940403</v>
          </cell>
        </row>
        <row r="34">
          <cell r="B34">
            <v>1995</v>
          </cell>
          <cell r="D34">
            <v>72.812030471281986</v>
          </cell>
        </row>
        <row r="35">
          <cell r="B35">
            <v>1996</v>
          </cell>
          <cell r="D35">
            <v>75.779150153706354</v>
          </cell>
        </row>
        <row r="36">
          <cell r="B36">
            <v>1997</v>
          </cell>
          <cell r="D36">
            <v>77.263423376754488</v>
          </cell>
        </row>
        <row r="37">
          <cell r="B37">
            <v>1998</v>
          </cell>
          <cell r="D37">
            <v>78.177869139431024</v>
          </cell>
        </row>
        <row r="38">
          <cell r="B38">
            <v>1999</v>
          </cell>
          <cell r="D38">
            <v>78.858106157802254</v>
          </cell>
        </row>
        <row r="39">
          <cell r="B39">
            <v>2000</v>
          </cell>
          <cell r="D39">
            <v>80.447301386265536</v>
          </cell>
        </row>
        <row r="40">
          <cell r="B40">
            <v>2001</v>
          </cell>
          <cell r="D40">
            <v>81.189108744634538</v>
          </cell>
        </row>
        <row r="41">
          <cell r="B41">
            <v>2002</v>
          </cell>
          <cell r="D41">
            <v>82.970697566709433</v>
          </cell>
        </row>
        <row r="42">
          <cell r="B42">
            <v>2003</v>
          </cell>
          <cell r="D42">
            <v>84.963666914338205</v>
          </cell>
        </row>
        <row r="43">
          <cell r="B43">
            <v>2004</v>
          </cell>
          <cell r="D43">
            <v>87.034888761821549</v>
          </cell>
        </row>
        <row r="44">
          <cell r="B44">
            <v>2005</v>
          </cell>
          <cell r="D44">
            <v>89.35008719721057</v>
          </cell>
        </row>
        <row r="45">
          <cell r="B45">
            <v>2006</v>
          </cell>
          <cell r="D45">
            <v>91.987624471411493</v>
          </cell>
        </row>
        <row r="46">
          <cell r="B46">
            <v>2007</v>
          </cell>
          <cell r="D46">
            <v>94.329053408154266</v>
          </cell>
        </row>
        <row r="47">
          <cell r="B47">
            <v>2008</v>
          </cell>
          <cell r="D47">
            <v>97.012247119858017</v>
          </cell>
        </row>
        <row r="48">
          <cell r="B48">
            <v>2009</v>
          </cell>
          <cell r="D48">
            <v>98.482252706186543</v>
          </cell>
        </row>
        <row r="49">
          <cell r="B49">
            <v>2010</v>
          </cell>
          <cell r="D49">
            <v>100</v>
          </cell>
        </row>
        <row r="50">
          <cell r="B50">
            <v>2011</v>
          </cell>
          <cell r="D50">
            <v>102.01239528377779</v>
          </cell>
        </row>
        <row r="51">
          <cell r="B51">
            <v>2012</v>
          </cell>
          <cell r="D51">
            <v>103.57887204454134</v>
          </cell>
        </row>
        <row r="52">
          <cell r="B52">
            <v>2013</v>
          </cell>
          <cell r="D52">
            <v>105.55274470917617</v>
          </cell>
        </row>
        <row r="53">
          <cell r="B53">
            <v>2014</v>
          </cell>
          <cell r="D53">
            <v>107.28966485321345</v>
          </cell>
        </row>
        <row r="54">
          <cell r="B54">
            <v>2015</v>
          </cell>
          <cell r="D54">
            <v>107.88210103023313</v>
          </cell>
        </row>
        <row r="55">
          <cell r="B55">
            <v>2016</v>
          </cell>
          <cell r="D55">
            <v>109.75105168945281</v>
          </cell>
        </row>
        <row r="56">
          <cell r="B56">
            <v>2017</v>
          </cell>
          <cell r="D56">
            <v>111.72163645637178</v>
          </cell>
        </row>
        <row r="57">
          <cell r="B57">
            <v>2018</v>
          </cell>
          <cell r="D57">
            <v>113.47381949303457</v>
          </cell>
        </row>
        <row r="58">
          <cell r="B58">
            <v>2019</v>
          </cell>
          <cell r="D58">
            <v>115.29483063174546</v>
          </cell>
        </row>
        <row r="59">
          <cell r="B59">
            <v>2020</v>
          </cell>
          <cell r="D59">
            <v>117.4294184848808</v>
          </cell>
        </row>
        <row r="60">
          <cell r="B60">
            <v>2021</v>
          </cell>
          <cell r="D60">
            <v>119.67753517002693</v>
          </cell>
        </row>
        <row r="61">
          <cell r="B61">
            <v>2022</v>
          </cell>
          <cell r="D61">
            <v>122.08404765820893</v>
          </cell>
        </row>
        <row r="62">
          <cell r="B62">
            <v>2023</v>
          </cell>
          <cell r="D62">
            <v>124.65662760857469</v>
          </cell>
        </row>
        <row r="63">
          <cell r="B63">
            <v>2024</v>
          </cell>
          <cell r="D63">
            <v>127.4035737659423</v>
          </cell>
        </row>
        <row r="64">
          <cell r="B64">
            <v>2025</v>
          </cell>
          <cell r="D64">
            <v>130.33385596255894</v>
          </cell>
        </row>
        <row r="65">
          <cell r="B65">
            <v>2026</v>
          </cell>
          <cell r="D65">
            <v>133.3315346496978</v>
          </cell>
        </row>
        <row r="66">
          <cell r="B66">
            <v>2027</v>
          </cell>
          <cell r="D66">
            <v>136.39815994664085</v>
          </cell>
        </row>
        <row r="67">
          <cell r="B67">
            <v>2028</v>
          </cell>
          <cell r="D67">
            <v>139.53531762541357</v>
          </cell>
        </row>
        <row r="68">
          <cell r="B68">
            <v>2029</v>
          </cell>
          <cell r="D68">
            <v>142.74462993079806</v>
          </cell>
        </row>
        <row r="69">
          <cell r="B69">
            <v>2030</v>
          </cell>
          <cell r="D69">
            <v>146.02775641920641</v>
          </cell>
        </row>
        <row r="70">
          <cell r="B70">
            <v>2031</v>
          </cell>
          <cell r="D70">
            <v>149.38639481684811</v>
          </cell>
        </row>
        <row r="71">
          <cell r="B71">
            <v>2032</v>
          </cell>
          <cell r="D71">
            <v>152.82228189763563</v>
          </cell>
        </row>
        <row r="72">
          <cell r="B72">
            <v>2033</v>
          </cell>
          <cell r="D72">
            <v>156.33719438128122</v>
          </cell>
        </row>
        <row r="73">
          <cell r="B73">
            <v>2034</v>
          </cell>
          <cell r="D73">
            <v>159.93294985205065</v>
          </cell>
        </row>
        <row r="74">
          <cell r="B74">
            <v>2035</v>
          </cell>
          <cell r="D74">
            <v>163.61140769864781</v>
          </cell>
        </row>
        <row r="75">
          <cell r="B75">
            <v>2036</v>
          </cell>
          <cell r="D75">
            <v>167.37447007571672</v>
          </cell>
        </row>
        <row r="76">
          <cell r="B76">
            <v>2037</v>
          </cell>
          <cell r="D76">
            <v>171.22408288745817</v>
          </cell>
        </row>
        <row r="77">
          <cell r="B77">
            <v>2038</v>
          </cell>
          <cell r="D77">
            <v>175.16223679386968</v>
          </cell>
        </row>
        <row r="78">
          <cell r="B78">
            <v>2039</v>
          </cell>
          <cell r="D78">
            <v>179.19096824012865</v>
          </cell>
        </row>
        <row r="79">
          <cell r="B79">
            <v>2040</v>
          </cell>
          <cell r="D79">
            <v>183.3123605096516</v>
          </cell>
        </row>
        <row r="80">
          <cell r="B80">
            <v>2041</v>
          </cell>
          <cell r="D80">
            <v>187.52854480137358</v>
          </cell>
        </row>
        <row r="81">
          <cell r="B81">
            <v>2042</v>
          </cell>
          <cell r="D81">
            <v>191.84170133180513</v>
          </cell>
        </row>
        <row r="82">
          <cell r="B82">
            <v>2043</v>
          </cell>
          <cell r="D82">
            <v>196.25406046243666</v>
          </cell>
        </row>
        <row r="83">
          <cell r="B83">
            <v>2044</v>
          </cell>
          <cell r="D83">
            <v>200.76790385307265</v>
          </cell>
        </row>
        <row r="84">
          <cell r="B84">
            <v>2045</v>
          </cell>
          <cell r="D84">
            <v>205.38556564169332</v>
          </cell>
        </row>
        <row r="85">
          <cell r="B85">
            <v>2046</v>
          </cell>
          <cell r="D85">
            <v>210.10943365145224</v>
          </cell>
        </row>
        <row r="86">
          <cell r="B86">
            <v>2047</v>
          </cell>
          <cell r="D86">
            <v>214.94195062543562</v>
          </cell>
        </row>
        <row r="87">
          <cell r="B87">
            <v>2048</v>
          </cell>
          <cell r="D87">
            <v>219.88561548982059</v>
          </cell>
        </row>
        <row r="88">
          <cell r="B88">
            <v>2049</v>
          </cell>
          <cell r="D88">
            <v>224.94298464608647</v>
          </cell>
        </row>
        <row r="89">
          <cell r="B89">
            <v>2050</v>
          </cell>
          <cell r="D89">
            <v>230.11667329294644</v>
          </cell>
        </row>
        <row r="90">
          <cell r="B90">
            <v>2051</v>
          </cell>
          <cell r="D90">
            <v>235.40935677868418</v>
          </cell>
        </row>
        <row r="91">
          <cell r="B91">
            <v>2052</v>
          </cell>
          <cell r="D91">
            <v>240.82377198459392</v>
          </cell>
        </row>
        <row r="92">
          <cell r="B92">
            <v>2053</v>
          </cell>
          <cell r="D92">
            <v>246.36271874023953</v>
          </cell>
        </row>
        <row r="93">
          <cell r="B93">
            <v>2054</v>
          </cell>
          <cell r="D93">
            <v>252.02906127126502</v>
          </cell>
        </row>
        <row r="94">
          <cell r="B94">
            <v>2055</v>
          </cell>
          <cell r="D94">
            <v>257.82572968050408</v>
          </cell>
        </row>
        <row r="95">
          <cell r="B95">
            <v>2056</v>
          </cell>
          <cell r="D95">
            <v>263.75572146315568</v>
          </cell>
        </row>
        <row r="96">
          <cell r="B96">
            <v>2057</v>
          </cell>
          <cell r="D96">
            <v>269.8221030568082</v>
          </cell>
        </row>
        <row r="97">
          <cell r="B97">
            <v>2058</v>
          </cell>
          <cell r="D97">
            <v>276.02801142711479</v>
          </cell>
        </row>
        <row r="98">
          <cell r="B98">
            <v>2059</v>
          </cell>
          <cell r="D98">
            <v>282.37665568993839</v>
          </cell>
        </row>
        <row r="99">
          <cell r="B99">
            <v>2060</v>
          </cell>
          <cell r="D99">
            <v>288.87131877080691</v>
          </cell>
        </row>
        <row r="100">
          <cell r="B100">
            <v>2061</v>
          </cell>
          <cell r="D100">
            <v>295.51535910253546</v>
          </cell>
        </row>
        <row r="101">
          <cell r="B101">
            <v>2062</v>
          </cell>
          <cell r="D101">
            <v>302.31221236189378</v>
          </cell>
        </row>
        <row r="102">
          <cell r="B102">
            <v>2063</v>
          </cell>
          <cell r="D102">
            <v>309.26539324621729</v>
          </cell>
        </row>
        <row r="103">
          <cell r="B103">
            <v>2064</v>
          </cell>
          <cell r="D103">
            <v>316.37849729088026</v>
          </cell>
        </row>
        <row r="104">
          <cell r="B104">
            <v>2065</v>
          </cell>
          <cell r="D104">
            <v>323.65520272857049</v>
          </cell>
        </row>
        <row r="105">
          <cell r="B105">
            <v>2066</v>
          </cell>
          <cell r="D105">
            <v>331.09927239132759</v>
          </cell>
        </row>
        <row r="106">
          <cell r="B106">
            <v>2067</v>
          </cell>
          <cell r="D106">
            <v>338.71455565632812</v>
          </cell>
        </row>
        <row r="107">
          <cell r="B107">
            <v>2068</v>
          </cell>
          <cell r="D107">
            <v>346.50499043642367</v>
          </cell>
        </row>
        <row r="108">
          <cell r="B108">
            <v>2069</v>
          </cell>
          <cell r="D108">
            <v>354.47460521646138</v>
          </cell>
        </row>
        <row r="109">
          <cell r="B109">
            <v>2070</v>
          </cell>
          <cell r="D109">
            <v>362.62752113643995</v>
          </cell>
        </row>
        <row r="110">
          <cell r="B110">
            <v>2071</v>
          </cell>
          <cell r="D110">
            <v>370.96795412257802</v>
          </cell>
        </row>
        <row r="111">
          <cell r="B111">
            <v>2072</v>
          </cell>
          <cell r="D111">
            <v>379.50021706739727</v>
          </cell>
        </row>
        <row r="112">
          <cell r="B112">
            <v>2073</v>
          </cell>
          <cell r="D112">
            <v>388.22872205994742</v>
          </cell>
        </row>
        <row r="113">
          <cell r="B113">
            <v>2074</v>
          </cell>
          <cell r="D113">
            <v>397.15798266732617</v>
          </cell>
        </row>
        <row r="114">
          <cell r="B114">
            <v>2075</v>
          </cell>
          <cell r="D114">
            <v>406.29261626867458</v>
          </cell>
        </row>
        <row r="115">
          <cell r="B115">
            <v>2076</v>
          </cell>
          <cell r="D115">
            <v>415.63734644285404</v>
          </cell>
        </row>
        <row r="116">
          <cell r="B116">
            <v>2077</v>
          </cell>
          <cell r="D116">
            <v>425.19700541103964</v>
          </cell>
        </row>
        <row r="117">
          <cell r="B117">
            <v>2078</v>
          </cell>
          <cell r="D117">
            <v>434.97653653549355</v>
          </cell>
        </row>
        <row r="118">
          <cell r="B118">
            <v>2079</v>
          </cell>
          <cell r="D118">
            <v>444.98099687580981</v>
          </cell>
        </row>
        <row r="119">
          <cell r="B119">
            <v>2080</v>
          </cell>
          <cell r="D119">
            <v>455.21555980395345</v>
          </cell>
        </row>
        <row r="120">
          <cell r="B120">
            <v>2081</v>
          </cell>
          <cell r="D120">
            <v>465.68551767944433</v>
          </cell>
        </row>
        <row r="121">
          <cell r="B121">
            <v>2082</v>
          </cell>
          <cell r="D121">
            <v>476.39628458607149</v>
          </cell>
        </row>
        <row r="122">
          <cell r="B122">
            <v>2083</v>
          </cell>
          <cell r="D122">
            <v>487.35339913155104</v>
          </cell>
        </row>
        <row r="123">
          <cell r="B123">
            <v>2084</v>
          </cell>
          <cell r="D123">
            <v>498.56252731157673</v>
          </cell>
        </row>
        <row r="124">
          <cell r="B124">
            <v>2085</v>
          </cell>
          <cell r="D124">
            <v>510.02946543974292</v>
          </cell>
        </row>
        <row r="125">
          <cell r="B125">
            <v>2086</v>
          </cell>
          <cell r="D125">
            <v>521.7601431448569</v>
          </cell>
        </row>
        <row r="126">
          <cell r="B126">
            <v>2087</v>
          </cell>
          <cell r="D126">
            <v>533.76062643718865</v>
          </cell>
        </row>
        <row r="127">
          <cell r="B127">
            <v>2088</v>
          </cell>
          <cell r="D127">
            <v>546.03712084524386</v>
          </cell>
        </row>
        <row r="128">
          <cell r="B128">
            <v>2089</v>
          </cell>
          <cell r="D128">
            <v>558.59597462468446</v>
          </cell>
        </row>
        <row r="129">
          <cell r="B129">
            <v>2090</v>
          </cell>
          <cell r="D129">
            <v>571.44368204105217</v>
          </cell>
        </row>
        <row r="130">
          <cell r="B130">
            <v>2091</v>
          </cell>
          <cell r="D130">
            <v>584.58688672799633</v>
          </cell>
        </row>
        <row r="131">
          <cell r="B131">
            <v>2092</v>
          </cell>
          <cell r="D131">
            <v>598.03238512274004</v>
          </cell>
        </row>
        <row r="132">
          <cell r="B132">
            <v>2093</v>
          </cell>
          <cell r="D132">
            <v>611.78712998056312</v>
          </cell>
        </row>
        <row r="133">
          <cell r="B133">
            <v>2094</v>
          </cell>
          <cell r="D133">
            <v>625.85823397011598</v>
          </cell>
        </row>
        <row r="134">
          <cell r="B134">
            <v>2095</v>
          </cell>
          <cell r="D134">
            <v>640.25297335142864</v>
          </cell>
        </row>
        <row r="135">
          <cell r="B135">
            <v>2096</v>
          </cell>
          <cell r="D135">
            <v>654.97879173851152</v>
          </cell>
        </row>
        <row r="136">
          <cell r="B136">
            <v>2097</v>
          </cell>
          <cell r="D136">
            <v>670.04330394849717</v>
          </cell>
        </row>
        <row r="137">
          <cell r="B137">
            <v>2098</v>
          </cell>
          <cell r="D137">
            <v>685.45429993931259</v>
          </cell>
        </row>
        <row r="138">
          <cell r="B138">
            <v>2099</v>
          </cell>
          <cell r="D138">
            <v>701.21974883791665</v>
          </cell>
        </row>
        <row r="139">
          <cell r="B139">
            <v>2100</v>
          </cell>
          <cell r="D139">
            <v>717.34780306118876</v>
          </cell>
        </row>
      </sheetData>
      <sheetData sheetId="17">
        <row r="59">
          <cell r="D59">
            <v>1</v>
          </cell>
          <cell r="E59">
            <v>1.0633122157860719</v>
          </cell>
          <cell r="F59">
            <v>1.1455508362047746</v>
          </cell>
          <cell r="G59">
            <v>1.2323355797863802</v>
          </cell>
          <cell r="H59">
            <v>1.2826314046352225</v>
          </cell>
          <cell r="I59">
            <v>1.3359661847321496</v>
          </cell>
          <cell r="J59">
            <v>1.3832145830396265</v>
          </cell>
        </row>
        <row r="60">
          <cell r="D60">
            <v>1</v>
          </cell>
          <cell r="E60">
            <v>1.0800095600100486</v>
          </cell>
          <cell r="F60">
            <v>1.2300250615964028</v>
          </cell>
          <cell r="G60">
            <v>1.3796063420725428</v>
          </cell>
          <cell r="H60">
            <v>1.5210643367099583</v>
          </cell>
          <cell r="I60">
            <v>1.6483805026235951</v>
          </cell>
          <cell r="J60">
            <v>1.7755943688066342</v>
          </cell>
        </row>
        <row r="63">
          <cell r="D63">
            <v>1</v>
          </cell>
          <cell r="E63">
            <v>0.90522585897023877</v>
          </cell>
          <cell r="F63">
            <v>0.90522585897023855</v>
          </cell>
          <cell r="G63">
            <v>0.89787765011286447</v>
          </cell>
          <cell r="H63">
            <v>0.89127788646238204</v>
          </cell>
          <cell r="I63">
            <v>0.88538514825040726</v>
          </cell>
          <cell r="J63">
            <v>0.88014112226967123</v>
          </cell>
        </row>
        <row r="64">
          <cell r="D64">
            <v>1</v>
          </cell>
          <cell r="E64">
            <v>1.0086838177867377</v>
          </cell>
          <cell r="F64">
            <v>1.1032321271096583</v>
          </cell>
          <cell r="G64">
            <v>1.1842471610383614</v>
          </cell>
          <cell r="H64">
            <v>1.2745598577245079</v>
          </cell>
          <cell r="I64">
            <v>1.3749508481709358</v>
          </cell>
          <cell r="J64">
            <v>1.480811434633869</v>
          </cell>
        </row>
      </sheetData>
      <sheetData sheetId="18" refreshError="1"/>
      <sheetData sheetId="19" refreshError="1"/>
      <sheetData sheetId="20">
        <row r="29">
          <cell r="B29">
            <v>2010</v>
          </cell>
          <cell r="D29">
            <v>19.999723130530565</v>
          </cell>
          <cell r="E29">
            <v>11.270862371732015</v>
          </cell>
          <cell r="F29">
            <v>7.7760218476864438</v>
          </cell>
          <cell r="G29">
            <v>11.32794161259922</v>
          </cell>
          <cell r="H29">
            <v>14.615979367528489</v>
          </cell>
          <cell r="I29">
            <v>8.9218938643805572</v>
          </cell>
          <cell r="J29">
            <v>13.932689107150736</v>
          </cell>
          <cell r="K29">
            <v>14.350951963873458</v>
          </cell>
          <cell r="L29">
            <v>14.350951963873458</v>
          </cell>
          <cell r="M29">
            <v>16.353039511604919</v>
          </cell>
          <cell r="N29">
            <v>22.386087851109579</v>
          </cell>
          <cell r="O29">
            <v>44.437994334995601</v>
          </cell>
          <cell r="P29">
            <v>83.177121697710106</v>
          </cell>
          <cell r="Q29">
            <v>20.494168490363094</v>
          </cell>
          <cell r="R29">
            <v>11.454127644907835</v>
          </cell>
          <cell r="S29">
            <v>8.2833001204758325</v>
          </cell>
          <cell r="T29">
            <v>10.668764536900987</v>
          </cell>
          <cell r="U29">
            <v>14.615979367528489</v>
          </cell>
          <cell r="V29">
            <v>8.9218938643805572</v>
          </cell>
          <cell r="W29">
            <v>13.932689107150736</v>
          </cell>
          <cell r="X29">
            <v>14.350951963873458</v>
          </cell>
          <cell r="Y29">
            <v>14.350951963873458</v>
          </cell>
          <cell r="Z29">
            <v>16.686819590400443</v>
          </cell>
          <cell r="AA29">
            <v>7.8456114326819071</v>
          </cell>
          <cell r="AB29">
            <v>50.923435071437268</v>
          </cell>
          <cell r="AC29">
            <v>75.455866094519621</v>
          </cell>
          <cell r="AD29">
            <v>20.288349647451106</v>
          </cell>
          <cell r="AE29">
            <v>11.309739599833186</v>
          </cell>
          <cell r="AF29">
            <v>8.1431097826307859</v>
          </cell>
          <cell r="AG29">
            <v>10.88382638300256</v>
          </cell>
          <cell r="AH29">
            <v>14.615979367528489</v>
          </cell>
          <cell r="AI29">
            <v>8.9218938643805572</v>
          </cell>
          <cell r="AJ29">
            <v>13.932689107150736</v>
          </cell>
          <cell r="AK29">
            <v>14.350951963873458</v>
          </cell>
          <cell r="AL29">
            <v>14.350951963873458</v>
          </cell>
          <cell r="AM29">
            <v>17.459203708545985</v>
          </cell>
          <cell r="AN29">
            <v>31.483290963073703</v>
          </cell>
          <cell r="AO29">
            <v>39.784444442195543</v>
          </cell>
          <cell r="AP29">
            <v>88.726939113815234</v>
          </cell>
          <cell r="AQ29">
            <v>20.672217845378672</v>
          </cell>
          <cell r="AR29">
            <v>11.475268410148226</v>
          </cell>
          <cell r="AS29">
            <v>8.1140370950830043</v>
          </cell>
          <cell r="AT29">
            <v>11.026892102487622</v>
          </cell>
          <cell r="AU29">
            <v>14.615979367528489</v>
          </cell>
          <cell r="AV29">
            <v>8.9218938643805572</v>
          </cell>
          <cell r="AW29">
            <v>13.932689107150736</v>
          </cell>
          <cell r="AX29">
            <v>14.350951963873458</v>
          </cell>
          <cell r="AY29">
            <v>14.350951963873458</v>
          </cell>
          <cell r="AZ29">
            <v>17.445084919239434</v>
          </cell>
          <cell r="BA29">
            <v>43.036876716181169</v>
          </cell>
          <cell r="BB29">
            <v>34.517439812347341</v>
          </cell>
          <cell r="BC29">
            <v>94.999401447767951</v>
          </cell>
          <cell r="BD29">
            <v>20.324448501218679</v>
          </cell>
          <cell r="BE29">
            <v>11.348192808668021</v>
          </cell>
          <cell r="BF29">
            <v>8.1341976352977419</v>
          </cell>
          <cell r="BG29">
            <v>10.947480544217941</v>
          </cell>
          <cell r="BH29">
            <v>14.615979367528489</v>
          </cell>
          <cell r="BI29">
            <v>8.9218938643805572</v>
          </cell>
          <cell r="BJ29">
            <v>13.932689107150736</v>
          </cell>
          <cell r="BK29">
            <v>14.350951963873458</v>
          </cell>
          <cell r="BL29">
            <v>14.350951963873458</v>
          </cell>
          <cell r="BM29">
            <v>16.820398427886772</v>
          </cell>
          <cell r="BN29">
            <v>19.428287954262593</v>
          </cell>
          <cell r="BO29">
            <v>45.576216008051169</v>
          </cell>
          <cell r="BP29">
            <v>81.824902390200535</v>
          </cell>
          <cell r="BQ29">
            <v>23.228300341310018</v>
          </cell>
          <cell r="BR29">
            <v>12.014921062722701</v>
          </cell>
          <cell r="BS29">
            <v>9.6310860851467268</v>
          </cell>
          <cell r="BT29">
            <v>10.29142286110474</v>
          </cell>
          <cell r="BU29">
            <v>15.346778335904915</v>
          </cell>
          <cell r="BV29">
            <v>12.40509900321406</v>
          </cell>
          <cell r="BW29">
            <v>14.993776815982015</v>
          </cell>
          <cell r="BX29">
            <v>14.350951963873458</v>
          </cell>
          <cell r="BY29">
            <v>14.350951963873458</v>
          </cell>
          <cell r="BZ29">
            <v>15.31891368008262</v>
          </cell>
          <cell r="CA29">
            <v>7.3601851659359987</v>
          </cell>
          <cell r="CB29">
            <v>51.764932861755518</v>
          </cell>
          <cell r="CC29">
            <v>74.444031707774144</v>
          </cell>
          <cell r="CD29">
            <v>20.530572028098529</v>
          </cell>
          <cell r="CE29">
            <v>11.40213156390921</v>
          </cell>
          <cell r="CF29">
            <v>8.6624023032908735</v>
          </cell>
          <cell r="CG29">
            <v>10.791932383216057</v>
          </cell>
          <cell r="CH29">
            <v>14.615979367528489</v>
          </cell>
          <cell r="CI29">
            <v>9.7163090714829359</v>
          </cell>
          <cell r="CJ29">
            <v>14.028018932003022</v>
          </cell>
          <cell r="CK29">
            <v>14.350951963873458</v>
          </cell>
          <cell r="CL29">
            <v>14.350951963873458</v>
          </cell>
          <cell r="CM29">
            <v>16.449620432533145</v>
          </cell>
          <cell r="CN29">
            <v>16.447605488532375</v>
          </cell>
          <cell r="CO29">
            <v>47.104725446545615</v>
          </cell>
          <cell r="CP29">
            <v>80.001951367611127</v>
          </cell>
        </row>
        <row r="30">
          <cell r="B30">
            <v>2011</v>
          </cell>
          <cell r="D30">
            <v>20.132933689134756</v>
          </cell>
          <cell r="E30">
            <v>11.345933304598949</v>
          </cell>
          <cell r="F30">
            <v>7.8278149753856692</v>
          </cell>
          <cell r="G30">
            <v>11.403392728607244</v>
          </cell>
          <cell r="H30">
            <v>14.713330854016</v>
          </cell>
          <cell r="I30">
            <v>8.9813192103078272</v>
          </cell>
          <cell r="J30">
            <v>14.02548945677102</v>
          </cell>
          <cell r="K30">
            <v>14.446538203499506</v>
          </cell>
          <cell r="L30">
            <v>14.446538203499506</v>
          </cell>
          <cell r="M30">
            <v>16.461960895866078</v>
          </cell>
          <cell r="N30">
            <v>22.535193078624278</v>
          </cell>
          <cell r="O30">
            <v>44.733978934881293</v>
          </cell>
          <cell r="P30">
            <v>83.731132909371652</v>
          </cell>
          <cell r="Q30">
            <v>20.630672361687299</v>
          </cell>
          <cell r="R30">
            <v>11.530419238143574</v>
          </cell>
          <cell r="S30">
            <v>8.3384720360535205</v>
          </cell>
          <cell r="T30">
            <v>10.739825124805211</v>
          </cell>
          <cell r="U30">
            <v>14.713330854016</v>
          </cell>
          <cell r="V30">
            <v>8.9813192103078272</v>
          </cell>
          <cell r="W30">
            <v>14.02548945677102</v>
          </cell>
          <cell r="X30">
            <v>14.446538203499506</v>
          </cell>
          <cell r="Y30">
            <v>14.446538203499506</v>
          </cell>
          <cell r="Z30">
            <v>16.797964156975535</v>
          </cell>
          <cell r="AA30">
            <v>7.8978680701722297</v>
          </cell>
          <cell r="AB30">
            <v>51.262616728485064</v>
          </cell>
          <cell r="AC30">
            <v>75.958448955632832</v>
          </cell>
          <cell r="AD30">
            <v>20.423482637645776</v>
          </cell>
          <cell r="AE30">
            <v>11.385069479148456</v>
          </cell>
          <cell r="AF30">
            <v>8.1973479436213044</v>
          </cell>
          <cell r="AG30">
            <v>10.956319416169483</v>
          </cell>
          <cell r="AH30">
            <v>14.713330854016</v>
          </cell>
          <cell r="AI30">
            <v>8.9813192103078272</v>
          </cell>
          <cell r="AJ30">
            <v>14.02548945677102</v>
          </cell>
          <cell r="AK30">
            <v>14.446538203499506</v>
          </cell>
          <cell r="AL30">
            <v>14.446538203499506</v>
          </cell>
          <cell r="AM30">
            <v>17.575492832331374</v>
          </cell>
          <cell r="AN30">
            <v>31.692989204820211</v>
          </cell>
          <cell r="AO30">
            <v>40.049433513959841</v>
          </cell>
          <cell r="AP30">
            <v>89.317915551111426</v>
          </cell>
          <cell r="AQ30">
            <v>20.809907635822157</v>
          </cell>
          <cell r="AR30">
            <v>11.551700813990623</v>
          </cell>
          <cell r="AS30">
            <v>8.1680816139454251</v>
          </cell>
          <cell r="AT30">
            <v>11.100338042066566</v>
          </cell>
          <cell r="AU30">
            <v>14.713330854016</v>
          </cell>
          <cell r="AV30">
            <v>8.9813192103078272</v>
          </cell>
          <cell r="AW30">
            <v>14.02548945677102</v>
          </cell>
          <cell r="AX30">
            <v>14.446538203499506</v>
          </cell>
          <cell r="AY30">
            <v>14.446538203499506</v>
          </cell>
          <cell r="AZ30">
            <v>17.561280003132467</v>
          </cell>
          <cell r="BA30">
            <v>43.323529003841614</v>
          </cell>
          <cell r="BB30">
            <v>34.747347367015941</v>
          </cell>
          <cell r="BC30">
            <v>95.632156373990028</v>
          </cell>
          <cell r="BD30">
            <v>20.459821932165653</v>
          </cell>
          <cell r="BE30">
            <v>11.423778810200362</v>
          </cell>
          <cell r="BF30">
            <v>8.1883764358602757</v>
          </cell>
          <cell r="BG30">
            <v>11.020397553572812</v>
          </cell>
          <cell r="BH30">
            <v>14.713330854016</v>
          </cell>
          <cell r="BI30">
            <v>8.9813192103078272</v>
          </cell>
          <cell r="BJ30">
            <v>14.02548945677102</v>
          </cell>
          <cell r="BK30">
            <v>14.446538203499506</v>
          </cell>
          <cell r="BL30">
            <v>14.446538203499506</v>
          </cell>
          <cell r="BM30">
            <v>16.932432712356611</v>
          </cell>
          <cell r="BN30">
            <v>19.557692400225125</v>
          </cell>
          <cell r="BO30">
            <v>45.879781870132021</v>
          </cell>
          <cell r="BP30">
            <v>82.369906982713758</v>
          </cell>
          <cell r="BQ30">
            <v>23.383015226296017</v>
          </cell>
          <cell r="BR30">
            <v>12.094947887889457</v>
          </cell>
          <cell r="BS30">
            <v>9.6952350910601606</v>
          </cell>
          <cell r="BT30">
            <v>10.359970119444876</v>
          </cell>
          <cell r="BU30">
            <v>15.448997396716802</v>
          </cell>
          <cell r="BV30">
            <v>12.487724655428003</v>
          </cell>
          <cell r="BW30">
            <v>15.093644667762145</v>
          </cell>
          <cell r="BX30">
            <v>14.446538203499506</v>
          </cell>
          <cell r="BY30">
            <v>14.446538203499506</v>
          </cell>
          <cell r="BZ30">
            <v>15.420947145006846</v>
          </cell>
          <cell r="CA30">
            <v>7.4092085634593312</v>
          </cell>
          <cell r="CB30">
            <v>52.109719415930179</v>
          </cell>
          <cell r="CC30">
            <v>74.939875124396352</v>
          </cell>
          <cell r="CD30">
            <v>20.667318369559208</v>
          </cell>
          <cell r="CE30">
            <v>11.478076831000839</v>
          </cell>
          <cell r="CF30">
            <v>8.7200992745011447</v>
          </cell>
          <cell r="CG30">
            <v>10.863813345357594</v>
          </cell>
          <cell r="CH30">
            <v>14.713330854016</v>
          </cell>
          <cell r="CI30">
            <v>9.7810257153352378</v>
          </cell>
          <cell r="CJ30">
            <v>14.12145423737431</v>
          </cell>
          <cell r="CK30">
            <v>14.446538203499506</v>
          </cell>
          <cell r="CL30">
            <v>14.446538203499506</v>
          </cell>
          <cell r="CM30">
            <v>16.559185105621026</v>
          </cell>
          <cell r="CN30">
            <v>16.557156740843663</v>
          </cell>
          <cell r="CO30">
            <v>47.418472129371068</v>
          </cell>
          <cell r="CP30">
            <v>80.53481397583576</v>
          </cell>
        </row>
        <row r="31">
          <cell r="B31">
            <v>2012</v>
          </cell>
          <cell r="D31">
            <v>20.26283784806099</v>
          </cell>
          <cell r="E31">
            <v>11.419140912885192</v>
          </cell>
          <cell r="F31">
            <v>7.8783225534817722</v>
          </cell>
          <cell r="G31">
            <v>11.476971083564756</v>
          </cell>
          <cell r="H31">
            <v>14.808265993579186</v>
          </cell>
          <cell r="I31">
            <v>9.0392695684661462</v>
          </cell>
          <cell r="J31">
            <v>14.115986422565619</v>
          </cell>
          <cell r="K31">
            <v>14.539751911133884</v>
          </cell>
          <cell r="L31">
            <v>14.539751911133884</v>
          </cell>
          <cell r="M31">
            <v>16.568178758472364</v>
          </cell>
          <cell r="N31">
            <v>22.680597387222324</v>
          </cell>
          <cell r="O31">
            <v>45.022616944556738</v>
          </cell>
          <cell r="P31">
            <v>84.271393090251422</v>
          </cell>
          <cell r="Q31">
            <v>20.763788090503017</v>
          </cell>
          <cell r="R31">
            <v>11.604817208967184</v>
          </cell>
          <cell r="S31">
            <v>8.3922745376312218</v>
          </cell>
          <cell r="T31">
            <v>10.809121928311079</v>
          </cell>
          <cell r="U31">
            <v>14.808265993579186</v>
          </cell>
          <cell r="V31">
            <v>9.0392695684661462</v>
          </cell>
          <cell r="W31">
            <v>14.115986422565619</v>
          </cell>
          <cell r="X31">
            <v>14.539751911133884</v>
          </cell>
          <cell r="Y31">
            <v>14.539751911133884</v>
          </cell>
          <cell r="Z31">
            <v>16.9063500206146</v>
          </cell>
          <cell r="AA31">
            <v>7.9488276533510964</v>
          </cell>
          <cell r="AB31">
            <v>51.593379607521683</v>
          </cell>
          <cell r="AC31">
            <v>76.448557281487382</v>
          </cell>
          <cell r="AD31">
            <v>20.555261511770798</v>
          </cell>
          <cell r="AE31">
            <v>11.458529606611334</v>
          </cell>
          <cell r="AF31">
            <v>8.2502398671970774</v>
          </cell>
          <cell r="AG31">
            <v>11.027013110424919</v>
          </cell>
          <cell r="AH31">
            <v>14.808265993579186</v>
          </cell>
          <cell r="AI31">
            <v>9.0392695684661462</v>
          </cell>
          <cell r="AJ31">
            <v>14.115986422565619</v>
          </cell>
          <cell r="AK31">
            <v>14.539751911133884</v>
          </cell>
          <cell r="AL31">
            <v>14.539751911133884</v>
          </cell>
          <cell r="AM31">
            <v>17.688895560883061</v>
          </cell>
          <cell r="AN31">
            <v>31.897482557357911</v>
          </cell>
          <cell r="AO31">
            <v>40.30784533095752</v>
          </cell>
          <cell r="AP31">
            <v>89.894223449198492</v>
          </cell>
          <cell r="AQ31">
            <v>20.944179848233155</v>
          </cell>
          <cell r="AR31">
            <v>11.626236100381536</v>
          </cell>
          <cell r="AS31">
            <v>8.2207847017558731</v>
          </cell>
          <cell r="AT31">
            <v>11.171960990784155</v>
          </cell>
          <cell r="AU31">
            <v>14.808265993579186</v>
          </cell>
          <cell r="AV31">
            <v>9.0392695684661462</v>
          </cell>
          <cell r="AW31">
            <v>14.115986422565619</v>
          </cell>
          <cell r="AX31">
            <v>14.539751911133884</v>
          </cell>
          <cell r="AY31">
            <v>14.539751911133884</v>
          </cell>
          <cell r="AZ31">
            <v>17.674591025942131</v>
          </cell>
          <cell r="BA31">
            <v>43.603066337240648</v>
          </cell>
          <cell r="BB31">
            <v>34.971548420092766</v>
          </cell>
          <cell r="BC31">
            <v>96.249205783275556</v>
          </cell>
          <cell r="BD31">
            <v>20.591835279098436</v>
          </cell>
          <cell r="BE31">
            <v>11.497488702708441</v>
          </cell>
          <cell r="BF31">
            <v>8.2412104723845143</v>
          </cell>
          <cell r="BG31">
            <v>11.091504700565613</v>
          </cell>
          <cell r="BH31">
            <v>14.808265993579186</v>
          </cell>
          <cell r="BI31">
            <v>9.0392695684661462</v>
          </cell>
          <cell r="BJ31">
            <v>14.115986422565619</v>
          </cell>
          <cell r="BK31">
            <v>14.539751911133884</v>
          </cell>
          <cell r="BL31">
            <v>14.539751911133884</v>
          </cell>
          <cell r="BM31">
            <v>17.041686210333449</v>
          </cell>
          <cell r="BN31">
            <v>19.683884917471648</v>
          </cell>
          <cell r="BO31">
            <v>46.175812968608987</v>
          </cell>
          <cell r="BP31">
            <v>82.901384096414091</v>
          </cell>
          <cell r="BQ31">
            <v>23.533889955882525</v>
          </cell>
          <cell r="BR31">
            <v>12.172988379001831</v>
          </cell>
          <cell r="BS31">
            <v>9.7577918639350436</v>
          </cell>
          <cell r="BT31">
            <v>10.426815976370026</v>
          </cell>
          <cell r="BU31">
            <v>15.548679293258145</v>
          </cell>
          <cell r="BV31">
            <v>12.568299468483751</v>
          </cell>
          <cell r="BW31">
            <v>15.191033714285219</v>
          </cell>
          <cell r="BX31">
            <v>14.539751911133884</v>
          </cell>
          <cell r="BY31">
            <v>14.539751911133884</v>
          </cell>
          <cell r="BZ31">
            <v>15.520448052308749</v>
          </cell>
          <cell r="CA31">
            <v>7.4570151584447739</v>
          </cell>
          <cell r="CB31">
            <v>52.445948073766651</v>
          </cell>
          <cell r="CC31">
            <v>75.423411284520171</v>
          </cell>
          <cell r="CD31">
            <v>20.800670550195814</v>
          </cell>
          <cell r="CE31">
            <v>11.552137071790613</v>
          </cell>
          <cell r="CF31">
            <v>8.7763641576770457</v>
          </cell>
          <cell r="CG31">
            <v>10.933910160712522</v>
          </cell>
          <cell r="CH31">
            <v>14.808265993579186</v>
          </cell>
          <cell r="CI31">
            <v>9.8441360368912143</v>
          </cell>
          <cell r="CJ31">
            <v>14.212570398776629</v>
          </cell>
          <cell r="CK31">
            <v>14.539751911133884</v>
          </cell>
          <cell r="CL31">
            <v>14.539751911133884</v>
          </cell>
          <cell r="CM31">
            <v>16.666030290076701</v>
          </cell>
          <cell r="CN31">
            <v>16.663988837637877</v>
          </cell>
          <cell r="CO31">
            <v>47.724431351938676</v>
          </cell>
          <cell r="CP31">
            <v>81.054450479653255</v>
          </cell>
        </row>
        <row r="32">
          <cell r="B32">
            <v>2013</v>
          </cell>
          <cell r="D32">
            <v>20.521000904801205</v>
          </cell>
          <cell r="E32">
            <v>11.564628941044081</v>
          </cell>
          <cell r="F32">
            <v>7.9786980215007741</v>
          </cell>
          <cell r="G32">
            <v>11.623195909488423</v>
          </cell>
          <cell r="H32">
            <v>14.996933900937011</v>
          </cell>
          <cell r="I32">
            <v>9.1544363323712012</v>
          </cell>
          <cell r="J32">
            <v>14.295834192709112</v>
          </cell>
          <cell r="K32">
            <v>14.724998756899957</v>
          </cell>
          <cell r="L32">
            <v>14.724998756899957</v>
          </cell>
          <cell r="M32">
            <v>16.77926921406296</v>
          </cell>
          <cell r="N32">
            <v>22.969564430934803</v>
          </cell>
          <cell r="O32">
            <v>45.596237308101372</v>
          </cell>
          <cell r="P32">
            <v>85.345070953099139</v>
          </cell>
          <cell r="Q32">
            <v>21.028333611872984</v>
          </cell>
          <cell r="R32">
            <v>11.752670886030741</v>
          </cell>
          <cell r="S32">
            <v>8.4991981217749561</v>
          </cell>
          <cell r="T32">
            <v>10.946837878002576</v>
          </cell>
          <cell r="U32">
            <v>14.996933900937011</v>
          </cell>
          <cell r="V32">
            <v>9.1544363323712012</v>
          </cell>
          <cell r="W32">
            <v>14.295834192709112</v>
          </cell>
          <cell r="X32">
            <v>14.724998756899957</v>
          </cell>
          <cell r="Y32">
            <v>14.724998756899957</v>
          </cell>
          <cell r="Z32">
            <v>17.121749020121452</v>
          </cell>
          <cell r="AA32">
            <v>8.0501014068044725</v>
          </cell>
          <cell r="AB32">
            <v>52.250716190230946</v>
          </cell>
          <cell r="AC32">
            <v>77.422566617156875</v>
          </cell>
          <cell r="AD32">
            <v>20.817150255280687</v>
          </cell>
          <cell r="AE32">
            <v>11.604519474919643</v>
          </cell>
          <cell r="AF32">
            <v>8.355353827982162</v>
          </cell>
          <cell r="AG32">
            <v>11.167505149726026</v>
          </cell>
          <cell r="AH32">
            <v>14.996933900937011</v>
          </cell>
          <cell r="AI32">
            <v>9.1544363323712012</v>
          </cell>
          <cell r="AJ32">
            <v>14.295834192709112</v>
          </cell>
          <cell r="AK32">
            <v>14.724998756899957</v>
          </cell>
          <cell r="AL32">
            <v>14.724998756899957</v>
          </cell>
          <cell r="AM32">
            <v>17.914264750657878</v>
          </cell>
          <cell r="AN32">
            <v>32.303879314864076</v>
          </cell>
          <cell r="AO32">
            <v>40.821396129679812</v>
          </cell>
          <cell r="AP32">
            <v>91.039540195201766</v>
          </cell>
          <cell r="AQ32">
            <v>21.211023689706927</v>
          </cell>
          <cell r="AR32">
            <v>11.77436266945168</v>
          </cell>
          <cell r="AS32">
            <v>8.3255233826515322</v>
          </cell>
          <cell r="AT32">
            <v>11.314299769823405</v>
          </cell>
          <cell r="AU32">
            <v>14.996933900937011</v>
          </cell>
          <cell r="AV32">
            <v>9.1544363323712012</v>
          </cell>
          <cell r="AW32">
            <v>14.295834192709112</v>
          </cell>
          <cell r="AX32">
            <v>14.724998756899957</v>
          </cell>
          <cell r="AY32">
            <v>14.724998756899957</v>
          </cell>
          <cell r="AZ32">
            <v>17.899777965703734</v>
          </cell>
          <cell r="BA32">
            <v>44.158600610044672</v>
          </cell>
          <cell r="BB32">
            <v>35.417110976866304</v>
          </cell>
          <cell r="BC32">
            <v>97.475489552614704</v>
          </cell>
          <cell r="BD32">
            <v>20.854189998580722</v>
          </cell>
          <cell r="BE32">
            <v>11.643974937784904</v>
          </cell>
          <cell r="BF32">
            <v>8.346209392217153</v>
          </cell>
          <cell r="BG32">
            <v>11.232818408883155</v>
          </cell>
          <cell r="BH32">
            <v>14.996933900937011</v>
          </cell>
          <cell r="BI32">
            <v>9.1544363323712012</v>
          </cell>
          <cell r="BJ32">
            <v>14.295834192709112</v>
          </cell>
          <cell r="BK32">
            <v>14.724998756899957</v>
          </cell>
          <cell r="BL32">
            <v>14.724998756899957</v>
          </cell>
          <cell r="BM32">
            <v>17.258809489760388</v>
          </cell>
          <cell r="BN32">
            <v>19.934671699506886</v>
          </cell>
          <cell r="BO32">
            <v>46.764125874867652</v>
          </cell>
          <cell r="BP32">
            <v>83.957607064134919</v>
          </cell>
          <cell r="BQ32">
            <v>23.833728557639876</v>
          </cell>
          <cell r="BR32">
            <v>12.328080963424153</v>
          </cell>
          <cell r="BS32">
            <v>9.882113116146483</v>
          </cell>
          <cell r="BT32">
            <v>10.559661074609066</v>
          </cell>
          <cell r="BU32">
            <v>15.746780595983862</v>
          </cell>
          <cell r="BV32">
            <v>12.728428599118862</v>
          </cell>
          <cell r="BW32">
            <v>15.384578356360061</v>
          </cell>
          <cell r="BX32">
            <v>14.724998756899957</v>
          </cell>
          <cell r="BY32">
            <v>14.724998756899957</v>
          </cell>
          <cell r="BZ32">
            <v>15.718189668819056</v>
          </cell>
          <cell r="CA32">
            <v>7.5520228687120916</v>
          </cell>
          <cell r="CB32">
            <v>53.114146988937755</v>
          </cell>
          <cell r="CC32">
            <v>76.384359526468899</v>
          </cell>
          <cell r="CD32">
            <v>21.06568598049985</v>
          </cell>
          <cell r="CE32">
            <v>11.699319566202213</v>
          </cell>
          <cell r="CF32">
            <v>8.8881813184815002</v>
          </cell>
          <cell r="CG32">
            <v>11.073216001798478</v>
          </cell>
          <cell r="CH32">
            <v>14.996933900937011</v>
          </cell>
          <cell r="CI32">
            <v>9.9695573756645288</v>
          </cell>
          <cell r="CJ32">
            <v>14.393648717904311</v>
          </cell>
          <cell r="CK32">
            <v>14.724998756899957</v>
          </cell>
          <cell r="CL32">
            <v>14.724998756899957</v>
          </cell>
          <cell r="CM32">
            <v>16.878367444214415</v>
          </cell>
          <cell r="CN32">
            <v>16.876299982210409</v>
          </cell>
          <cell r="CO32">
            <v>48.332474764780983</v>
          </cell>
          <cell r="CP32">
            <v>82.0871421912058</v>
          </cell>
        </row>
        <row r="33">
          <cell r="B33">
            <v>2014</v>
          </cell>
          <cell r="D33">
            <v>20.990292786885743</v>
          </cell>
          <cell r="E33">
            <v>11.829098812983032</v>
          </cell>
          <cell r="F33">
            <v>8.161161743834036</v>
          </cell>
          <cell r="G33">
            <v>11.889005141187489</v>
          </cell>
          <cell r="H33">
            <v>15.339896672027844</v>
          </cell>
          <cell r="I33">
            <v>9.3637878486920449</v>
          </cell>
          <cell r="J33">
            <v>14.622763613227548</v>
          </cell>
          <cell r="K33">
            <v>15.061742681447093</v>
          </cell>
          <cell r="L33">
            <v>15.061742681447093</v>
          </cell>
          <cell r="M33">
            <v>17.162991960628815</v>
          </cell>
          <cell r="N33">
            <v>23.494852167749499</v>
          </cell>
          <cell r="O33">
            <v>46.638971243037545</v>
          </cell>
          <cell r="P33">
            <v>87.29681537141586</v>
          </cell>
          <cell r="Q33">
            <v>21.509227614246353</v>
          </cell>
          <cell r="R33">
            <v>12.021441062749316</v>
          </cell>
          <cell r="S33">
            <v>8.6935650876593513</v>
          </cell>
          <cell r="T33">
            <v>11.197179573053141</v>
          </cell>
          <cell r="U33">
            <v>15.339896672027844</v>
          </cell>
          <cell r="V33">
            <v>9.3637878486920449</v>
          </cell>
          <cell r="W33">
            <v>14.622763613227548</v>
          </cell>
          <cell r="X33">
            <v>15.061742681447093</v>
          </cell>
          <cell r="Y33">
            <v>15.061742681447093</v>
          </cell>
          <cell r="Z33">
            <v>17.513303889180101</v>
          </cell>
          <cell r="AA33">
            <v>8.2341980431087372</v>
          </cell>
          <cell r="AB33">
            <v>53.445630466339253</v>
          </cell>
          <cell r="AC33">
            <v>79.193132398628094</v>
          </cell>
          <cell r="AD33">
            <v>21.293214735188759</v>
          </cell>
          <cell r="AE33">
            <v>11.869901597864608</v>
          </cell>
          <cell r="AF33">
            <v>8.5464312389528221</v>
          </cell>
          <cell r="AG33">
            <v>11.422893253562497</v>
          </cell>
          <cell r="AH33">
            <v>15.339896672027844</v>
          </cell>
          <cell r="AI33">
            <v>9.3637878486920449</v>
          </cell>
          <cell r="AJ33">
            <v>14.622763613227548</v>
          </cell>
          <cell r="AK33">
            <v>15.061742681447093</v>
          </cell>
          <cell r="AL33">
            <v>15.061742681447093</v>
          </cell>
          <cell r="AM33">
            <v>18.32394355043952</v>
          </cell>
          <cell r="AN33">
            <v>33.042632185283637</v>
          </cell>
          <cell r="AO33">
            <v>41.754934893597202</v>
          </cell>
          <cell r="AP33">
            <v>93.121510629320369</v>
          </cell>
          <cell r="AQ33">
            <v>21.696095605763094</v>
          </cell>
          <cell r="AR33">
            <v>12.043628912512958</v>
          </cell>
          <cell r="AS33">
            <v>8.515918605365508</v>
          </cell>
          <cell r="AT33">
            <v>11.573044899170714</v>
          </cell>
          <cell r="AU33">
            <v>15.339896672027844</v>
          </cell>
          <cell r="AV33">
            <v>9.3637878486920449</v>
          </cell>
          <cell r="AW33">
            <v>14.622763613227548</v>
          </cell>
          <cell r="AX33">
            <v>15.061742681447093</v>
          </cell>
          <cell r="AY33">
            <v>15.061742681447093</v>
          </cell>
          <cell r="AZ33">
            <v>18.309125469238761</v>
          </cell>
          <cell r="BA33">
            <v>45.168457433629662</v>
          </cell>
          <cell r="BB33">
            <v>36.227059904086602</v>
          </cell>
          <cell r="BC33">
            <v>99.704642806955022</v>
          </cell>
          <cell r="BD33">
            <v>21.331101535166287</v>
          </cell>
          <cell r="BE33">
            <v>11.910259362158168</v>
          </cell>
          <cell r="BF33">
            <v>8.5370776803730593</v>
          </cell>
          <cell r="BG33">
            <v>11.489700152452752</v>
          </cell>
          <cell r="BH33">
            <v>15.339896672027844</v>
          </cell>
          <cell r="BI33">
            <v>9.3637878486920449</v>
          </cell>
          <cell r="BJ33">
            <v>14.622763613227548</v>
          </cell>
          <cell r="BK33">
            <v>15.061742681447093</v>
          </cell>
          <cell r="BL33">
            <v>15.061742681447093</v>
          </cell>
          <cell r="BM33">
            <v>17.653498775412782</v>
          </cell>
          <cell r="BN33">
            <v>20.39055490150071</v>
          </cell>
          <cell r="BO33">
            <v>47.833568089098058</v>
          </cell>
          <cell r="BP33">
            <v>85.877621766011544</v>
          </cell>
          <cell r="BQ33">
            <v>24.378778742267563</v>
          </cell>
          <cell r="BR33">
            <v>12.61001011223396</v>
          </cell>
          <cell r="BS33">
            <v>10.108105770440632</v>
          </cell>
          <cell r="BT33">
            <v>10.801148477824311</v>
          </cell>
          <cell r="BU33">
            <v>16.106891505629239</v>
          </cell>
          <cell r="BV33">
            <v>13.019513241674556</v>
          </cell>
          <cell r="BW33">
            <v>15.736406113954677</v>
          </cell>
          <cell r="BX33">
            <v>15.061742681447093</v>
          </cell>
          <cell r="BY33">
            <v>15.061742681447093</v>
          </cell>
          <cell r="BZ33">
            <v>16.077646736574263</v>
          </cell>
          <cell r="CA33">
            <v>7.7247290170157141</v>
          </cell>
          <cell r="CB33">
            <v>54.328806942484242</v>
          </cell>
          <cell r="CC33">
            <v>78.13118269607422</v>
          </cell>
          <cell r="CD33">
            <v>21.54743418893532</v>
          </cell>
          <cell r="CE33">
            <v>11.96686965909495</v>
          </cell>
          <cell r="CF33">
            <v>9.0914438863557052</v>
          </cell>
          <cell r="CG33">
            <v>11.326447820378867</v>
          </cell>
          <cell r="CH33">
            <v>15.339896672027844</v>
          </cell>
          <cell r="CI33">
            <v>10.1975497804249</v>
          </cell>
          <cell r="CJ33">
            <v>14.722815045035491</v>
          </cell>
          <cell r="CK33">
            <v>15.061742681447093</v>
          </cell>
          <cell r="CL33">
            <v>15.061742681447093</v>
          </cell>
          <cell r="CM33">
            <v>17.264356454261023</v>
          </cell>
          <cell r="CN33">
            <v>17.262241711759369</v>
          </cell>
          <cell r="CO33">
            <v>49.437783329085008</v>
          </cell>
          <cell r="CP33">
            <v>83.9643814951054</v>
          </cell>
        </row>
        <row r="34">
          <cell r="B34">
            <v>2015</v>
          </cell>
          <cell r="D34">
            <v>21.281791163495637</v>
          </cell>
          <cell r="E34">
            <v>11.993372991325932</v>
          </cell>
          <cell r="F34">
            <v>8.2744982000584422</v>
          </cell>
          <cell r="G34">
            <v>12.054111256349831</v>
          </cell>
          <cell r="H34">
            <v>15.55292633400823</v>
          </cell>
          <cell r="I34">
            <v>9.4938255277528398</v>
          </cell>
          <cell r="J34">
            <v>14.825834237257585</v>
          </cell>
          <cell r="K34">
            <v>15.27090953705669</v>
          </cell>
          <cell r="L34">
            <v>15.27090953705669</v>
          </cell>
          <cell r="M34">
            <v>17.401339483699942</v>
          </cell>
          <cell r="N34">
            <v>23.821132097959303</v>
          </cell>
          <cell r="O34">
            <v>47.286660369727322</v>
          </cell>
          <cell r="P34">
            <v>88.509131951386564</v>
          </cell>
          <cell r="Q34">
            <v>21.807932591606306</v>
          </cell>
          <cell r="R34">
            <v>12.188386354550692</v>
          </cell>
          <cell r="S34">
            <v>8.8142951858878238</v>
          </cell>
          <cell r="T34">
            <v>11.352678102839903</v>
          </cell>
          <cell r="U34">
            <v>15.55292633400823</v>
          </cell>
          <cell r="V34">
            <v>9.4938255277528398</v>
          </cell>
          <cell r="W34">
            <v>14.825834237257585</v>
          </cell>
          <cell r="X34">
            <v>15.27090953705669</v>
          </cell>
          <cell r="Y34">
            <v>15.27090953705669</v>
          </cell>
          <cell r="Z34">
            <v>17.756516297153812</v>
          </cell>
          <cell r="AA34">
            <v>8.3485487759270125</v>
          </cell>
          <cell r="AB34">
            <v>54.187845673911944</v>
          </cell>
          <cell r="AC34">
            <v>80.29291074699276</v>
          </cell>
          <cell r="AD34">
            <v>21.588919878091353</v>
          </cell>
          <cell r="AE34">
            <v>12.034742416495709</v>
          </cell>
          <cell r="AF34">
            <v>8.6651180461001385</v>
          </cell>
          <cell r="AG34">
            <v>11.58152633569282</v>
          </cell>
          <cell r="AH34">
            <v>15.55292633400823</v>
          </cell>
          <cell r="AI34">
            <v>9.4938255277528398</v>
          </cell>
          <cell r="AJ34">
            <v>14.825834237257585</v>
          </cell>
          <cell r="AK34">
            <v>15.27090953705669</v>
          </cell>
          <cell r="AL34">
            <v>15.27090953705669</v>
          </cell>
          <cell r="AM34">
            <v>18.578413550085337</v>
          </cell>
          <cell r="AN34">
            <v>33.501504947980202</v>
          </cell>
          <cell r="AO34">
            <v>42.334797969377625</v>
          </cell>
          <cell r="AP34">
            <v>94.414716467443156</v>
          </cell>
          <cell r="AQ34">
            <v>21.997395673945295</v>
          </cell>
          <cell r="AR34">
            <v>12.210882333517304</v>
          </cell>
          <cell r="AS34">
            <v>8.6341816745856264</v>
          </cell>
          <cell r="AT34">
            <v>11.733763181416371</v>
          </cell>
          <cell r="AU34">
            <v>15.55292633400823</v>
          </cell>
          <cell r="AV34">
            <v>9.4938255277528398</v>
          </cell>
          <cell r="AW34">
            <v>14.825834237257585</v>
          </cell>
          <cell r="AX34">
            <v>15.27090953705669</v>
          </cell>
          <cell r="AY34">
            <v>15.27090953705669</v>
          </cell>
          <cell r="AZ34">
            <v>18.563389685827701</v>
          </cell>
          <cell r="BA34">
            <v>45.795725102049339</v>
          </cell>
          <cell r="BB34">
            <v>36.730155752182071</v>
          </cell>
          <cell r="BC34">
            <v>101.08927054005912</v>
          </cell>
          <cell r="BD34">
            <v>21.627332823216094</v>
          </cell>
          <cell r="BE34">
            <v>12.075660640945525</v>
          </cell>
          <cell r="BF34">
            <v>8.655634591898183</v>
          </cell>
          <cell r="BG34">
            <v>11.649261001659529</v>
          </cell>
          <cell r="BH34">
            <v>15.55292633400823</v>
          </cell>
          <cell r="BI34">
            <v>9.4938255277528398</v>
          </cell>
          <cell r="BJ34">
            <v>14.825834237257585</v>
          </cell>
          <cell r="BK34">
            <v>15.27090953705669</v>
          </cell>
          <cell r="BL34">
            <v>15.27090953705669</v>
          </cell>
          <cell r="BM34">
            <v>17.898658111052573</v>
          </cell>
          <cell r="BN34">
            <v>20.673724541500967</v>
          </cell>
          <cell r="BO34">
            <v>48.497846933943052</v>
          </cell>
          <cell r="BP34">
            <v>87.070229586496595</v>
          </cell>
          <cell r="BQ34">
            <v>24.717334021093528</v>
          </cell>
          <cell r="BR34">
            <v>12.785129035732115</v>
          </cell>
          <cell r="BS34">
            <v>10.248480011648235</v>
          </cell>
          <cell r="BT34">
            <v>10.951147207178638</v>
          </cell>
          <cell r="BU34">
            <v>16.330572650708643</v>
          </cell>
          <cell r="BV34">
            <v>13.200319055711141</v>
          </cell>
          <cell r="BW34">
            <v>15.954942219308942</v>
          </cell>
          <cell r="BX34">
            <v>15.27090953705669</v>
          </cell>
          <cell r="BY34">
            <v>15.27090953705669</v>
          </cell>
          <cell r="BZ34">
            <v>16.30092175093456</v>
          </cell>
          <cell r="CA34">
            <v>7.8320046034533775</v>
          </cell>
          <cell r="CB34">
            <v>55.083287081836126</v>
          </cell>
          <cell r="CC34">
            <v>79.216213436224066</v>
          </cell>
          <cell r="CD34">
            <v>21.846669752248062</v>
          </cell>
          <cell r="CE34">
            <v>12.133057101745001</v>
          </cell>
          <cell r="CF34">
            <v>9.2176994446187308</v>
          </cell>
          <cell r="CG34">
            <v>11.483741536379812</v>
          </cell>
          <cell r="CH34">
            <v>15.55292633400823</v>
          </cell>
          <cell r="CI34">
            <v>10.339166156936313</v>
          </cell>
          <cell r="CJ34">
            <v>14.927275112759601</v>
          </cell>
          <cell r="CK34">
            <v>15.27090953705669</v>
          </cell>
          <cell r="CL34">
            <v>15.27090953705669</v>
          </cell>
          <cell r="CM34">
            <v>17.504111655902413</v>
          </cell>
          <cell r="CN34">
            <v>17.501967545348943</v>
          </cell>
          <cell r="CO34">
            <v>50.124340383335507</v>
          </cell>
          <cell r="CP34">
            <v>85.130419584586861</v>
          </cell>
        </row>
        <row r="35">
          <cell r="B35">
            <v>2016</v>
          </cell>
          <cell r="D35">
            <v>21.488552608499312</v>
          </cell>
          <cell r="E35">
            <v>12.109893593896647</v>
          </cell>
          <cell r="F35">
            <v>8.3548883886182779</v>
          </cell>
          <cell r="G35">
            <v>12.171221956405615</v>
          </cell>
          <cell r="H35">
            <v>15.704029476509284</v>
          </cell>
          <cell r="I35">
            <v>9.5860619880042695</v>
          </cell>
          <cell r="J35">
            <v>14.969873377888682</v>
          </cell>
          <cell r="K35">
            <v>15.419272769180601</v>
          </cell>
          <cell r="L35">
            <v>15.419272769180601</v>
          </cell>
          <cell r="M35">
            <v>17.570400728075878</v>
          </cell>
          <cell r="N35">
            <v>24.052564295388521</v>
          </cell>
          <cell r="O35">
            <v>47.746069925639773</v>
          </cell>
          <cell r="P35">
            <v>89.369034949104176</v>
          </cell>
          <cell r="Q35">
            <v>22.019805719227143</v>
          </cell>
          <cell r="R35">
            <v>12.306801592984788</v>
          </cell>
          <cell r="S35">
            <v>8.8999297264827515</v>
          </cell>
          <cell r="T35">
            <v>11.462974088322134</v>
          </cell>
          <cell r="U35">
            <v>15.704029476509284</v>
          </cell>
          <cell r="V35">
            <v>9.5860619880042695</v>
          </cell>
          <cell r="W35">
            <v>14.969873377888682</v>
          </cell>
          <cell r="X35">
            <v>15.419272769180601</v>
          </cell>
          <cell r="Y35">
            <v>15.419272769180601</v>
          </cell>
          <cell r="Z35">
            <v>17.929028231869548</v>
          </cell>
          <cell r="AA35">
            <v>8.4296583966038288</v>
          </cell>
          <cell r="AB35">
            <v>54.714303112907608</v>
          </cell>
          <cell r="AC35">
            <v>81.072989741380979</v>
          </cell>
          <cell r="AD35">
            <v>21.798665206187582</v>
          </cell>
          <cell r="AE35">
            <v>12.151664940223403</v>
          </cell>
          <cell r="AF35">
            <v>8.7493032687900527</v>
          </cell>
          <cell r="AG35">
            <v>11.694045676857272</v>
          </cell>
          <cell r="AH35">
            <v>15.704029476509284</v>
          </cell>
          <cell r="AI35">
            <v>9.5860619880042695</v>
          </cell>
          <cell r="AJ35">
            <v>14.969873377888682</v>
          </cell>
          <cell r="AK35">
            <v>15.419272769180601</v>
          </cell>
          <cell r="AL35">
            <v>15.419272769180601</v>
          </cell>
          <cell r="AM35">
            <v>18.758910558160508</v>
          </cell>
          <cell r="AN35">
            <v>33.826985990418194</v>
          </cell>
          <cell r="AO35">
            <v>42.74609812427726</v>
          </cell>
          <cell r="AP35">
            <v>95.331994672855956</v>
          </cell>
          <cell r="AQ35">
            <v>22.211109514144233</v>
          </cell>
          <cell r="AR35">
            <v>12.329516129735479</v>
          </cell>
          <cell r="AS35">
            <v>8.7180663375703737</v>
          </cell>
          <cell r="AT35">
            <v>11.847761566800493</v>
          </cell>
          <cell r="AU35">
            <v>15.704029476509284</v>
          </cell>
          <cell r="AV35">
            <v>9.5860619880042695</v>
          </cell>
          <cell r="AW35">
            <v>14.969873377888682</v>
          </cell>
          <cell r="AX35">
            <v>15.419272769180601</v>
          </cell>
          <cell r="AY35">
            <v>15.419272769180601</v>
          </cell>
          <cell r="AZ35">
            <v>18.743740730818299</v>
          </cell>
          <cell r="BA35">
            <v>46.240649602263986</v>
          </cell>
          <cell r="BB35">
            <v>37.087004478879379</v>
          </cell>
          <cell r="BC35">
            <v>102.07139481196167</v>
          </cell>
          <cell r="BD35">
            <v>21.837451349037071</v>
          </cell>
          <cell r="BE35">
            <v>12.192980702227706</v>
          </cell>
          <cell r="BF35">
            <v>8.7397276788895866</v>
          </cell>
          <cell r="BG35">
            <v>11.76243841325163</v>
          </cell>
          <cell r="BH35">
            <v>15.704029476509284</v>
          </cell>
          <cell r="BI35">
            <v>9.5860619880042695</v>
          </cell>
          <cell r="BJ35">
            <v>14.969873377888682</v>
          </cell>
          <cell r="BK35">
            <v>15.419272769180601</v>
          </cell>
          <cell r="BL35">
            <v>15.419272769180601</v>
          </cell>
          <cell r="BM35">
            <v>18.072551012558712</v>
          </cell>
          <cell r="BN35">
            <v>20.874578366584107</v>
          </cell>
          <cell r="BO35">
            <v>48.969023670646934</v>
          </cell>
          <cell r="BP35">
            <v>87.916153049789756</v>
          </cell>
          <cell r="BQ35">
            <v>24.957473192631213</v>
          </cell>
          <cell r="BR35">
            <v>12.909341877295974</v>
          </cell>
          <cell r="BS35">
            <v>10.348048253814543</v>
          </cell>
          <cell r="BT35">
            <v>11.057542153149546</v>
          </cell>
          <cell r="BU35">
            <v>16.489230950334747</v>
          </cell>
          <cell r="BV35">
            <v>13.328565640855251</v>
          </cell>
          <cell r="BW35">
            <v>16.109951113197209</v>
          </cell>
          <cell r="BX35">
            <v>15.419272769180601</v>
          </cell>
          <cell r="BY35">
            <v>15.419272769180601</v>
          </cell>
          <cell r="BZ35">
            <v>16.459291979747647</v>
          </cell>
          <cell r="CA35">
            <v>7.9080957828397773</v>
          </cell>
          <cell r="CB35">
            <v>55.618444106218945</v>
          </cell>
          <cell r="CC35">
            <v>79.985831868806372</v>
          </cell>
          <cell r="CD35">
            <v>22.058919227482129</v>
          </cell>
          <cell r="CE35">
            <v>12.250934793495494</v>
          </cell>
          <cell r="CF35">
            <v>9.307253225225697</v>
          </cell>
          <cell r="CG35">
            <v>11.595310857583536</v>
          </cell>
          <cell r="CH35">
            <v>15.704029476509284</v>
          </cell>
          <cell r="CI35">
            <v>10.439615452689582</v>
          </cell>
          <cell r="CJ35">
            <v>15.07229979365092</v>
          </cell>
          <cell r="CK35">
            <v>15.419272769180601</v>
          </cell>
          <cell r="CL35">
            <v>15.419272769180601</v>
          </cell>
          <cell r="CM35">
            <v>17.674171374639247</v>
          </cell>
          <cell r="CN35">
            <v>17.672006433160742</v>
          </cell>
          <cell r="CO35">
            <v>50.611319179805029</v>
          </cell>
          <cell r="CP35">
            <v>85.957496987605026</v>
          </cell>
        </row>
        <row r="36">
          <cell r="B36">
            <v>2017</v>
          </cell>
          <cell r="D36">
            <v>21.768030451468654</v>
          </cell>
          <cell r="E36">
            <v>12.267393589446458</v>
          </cell>
          <cell r="F36">
            <v>8.4635511835324895</v>
          </cell>
          <cell r="G36">
            <v>12.329519582153191</v>
          </cell>
          <cell r="H36">
            <v>15.908274423294849</v>
          </cell>
          <cell r="I36">
            <v>9.7107372965645222</v>
          </cell>
          <cell r="J36">
            <v>15.164569968087211</v>
          </cell>
          <cell r="K36">
            <v>15.619814200341585</v>
          </cell>
          <cell r="L36">
            <v>15.619814200341585</v>
          </cell>
          <cell r="M36">
            <v>17.798919502004253</v>
          </cell>
          <cell r="N36">
            <v>24.365389403232122</v>
          </cell>
          <cell r="O36">
            <v>48.367050262296011</v>
          </cell>
          <cell r="P36">
            <v>90.531359167532386</v>
          </cell>
          <cell r="Q36">
            <v>22.306192983978491</v>
          </cell>
          <cell r="R36">
            <v>12.466862553149165</v>
          </cell>
          <cell r="S36">
            <v>9.0156812714031069</v>
          </cell>
          <cell r="T36">
            <v>11.612060317189435</v>
          </cell>
          <cell r="U36">
            <v>15.908274423294849</v>
          </cell>
          <cell r="V36">
            <v>9.7107372965645222</v>
          </cell>
          <cell r="W36">
            <v>15.164569968087211</v>
          </cell>
          <cell r="X36">
            <v>15.619814200341585</v>
          </cell>
          <cell r="Y36">
            <v>15.619814200341585</v>
          </cell>
          <cell r="Z36">
            <v>18.162211277190035</v>
          </cell>
          <cell r="AA36">
            <v>8.5392936423355241</v>
          </cell>
          <cell r="AB36">
            <v>55.42591155355791</v>
          </cell>
          <cell r="AC36">
            <v>82.127416473083471</v>
          </cell>
          <cell r="AD36">
            <v>22.082176340810324</v>
          </cell>
          <cell r="AE36">
            <v>12.309708209486528</v>
          </cell>
          <cell r="AF36">
            <v>8.8630957819292995</v>
          </cell>
          <cell r="AG36">
            <v>11.846137198370934</v>
          </cell>
          <cell r="AH36">
            <v>15.908274423294849</v>
          </cell>
          <cell r="AI36">
            <v>9.7107372965645222</v>
          </cell>
          <cell r="AJ36">
            <v>15.164569968087211</v>
          </cell>
          <cell r="AK36">
            <v>15.619814200341585</v>
          </cell>
          <cell r="AL36">
            <v>15.619814200341585</v>
          </cell>
          <cell r="AM36">
            <v>19.002886965262768</v>
          </cell>
          <cell r="AN36">
            <v>34.266936193253962</v>
          </cell>
          <cell r="AO36">
            <v>43.302049356395315</v>
          </cell>
          <cell r="AP36">
            <v>96.571872514912044</v>
          </cell>
          <cell r="AQ36">
            <v>22.499984855823303</v>
          </cell>
          <cell r="AR36">
            <v>12.48987251276294</v>
          </cell>
          <cell r="AS36">
            <v>8.8314525864852538</v>
          </cell>
          <cell r="AT36">
            <v>12.00185230092443</v>
          </cell>
          <cell r="AU36">
            <v>15.908274423294849</v>
          </cell>
          <cell r="AV36">
            <v>9.7107372965645222</v>
          </cell>
          <cell r="AW36">
            <v>15.164569968087211</v>
          </cell>
          <cell r="AX36">
            <v>15.619814200341585</v>
          </cell>
          <cell r="AY36">
            <v>15.619814200341585</v>
          </cell>
          <cell r="AZ36">
            <v>18.987519840750242</v>
          </cell>
          <cell r="BA36">
            <v>46.842050601381565</v>
          </cell>
          <cell r="BB36">
            <v>37.569354137453026</v>
          </cell>
          <cell r="BC36">
            <v>103.39892457958484</v>
          </cell>
          <cell r="BD36">
            <v>22.121466932132364</v>
          </cell>
          <cell r="BE36">
            <v>12.35156131992262</v>
          </cell>
          <cell r="BF36">
            <v>8.8533956529191364</v>
          </cell>
          <cell r="BG36">
            <v>11.915419443462808</v>
          </cell>
          <cell r="BH36">
            <v>15.908274423294849</v>
          </cell>
          <cell r="BI36">
            <v>9.7107372965645222</v>
          </cell>
          <cell r="BJ36">
            <v>15.164569968087211</v>
          </cell>
          <cell r="BK36">
            <v>15.619814200341585</v>
          </cell>
          <cell r="BL36">
            <v>15.619814200341585</v>
          </cell>
          <cell r="BM36">
            <v>18.307600699988363</v>
          </cell>
          <cell r="BN36">
            <v>21.146070925486377</v>
          </cell>
          <cell r="BO36">
            <v>49.605909614392345</v>
          </cell>
          <cell r="BP36">
            <v>89.059581239867086</v>
          </cell>
          <cell r="BQ36">
            <v>25.282067449904869</v>
          </cell>
          <cell r="BR36">
            <v>13.077239412683888</v>
          </cell>
          <cell r="BS36">
            <v>10.482633875173464</v>
          </cell>
          <cell r="BT36">
            <v>11.201355377139443</v>
          </cell>
          <cell r="BU36">
            <v>16.703688144459594</v>
          </cell>
          <cell r="BV36">
            <v>13.501915556182176</v>
          </cell>
          <cell r="BW36">
            <v>16.319475433866302</v>
          </cell>
          <cell r="BX36">
            <v>15.619814200341585</v>
          </cell>
          <cell r="BY36">
            <v>15.619814200341585</v>
          </cell>
          <cell r="BZ36">
            <v>16.673359790786861</v>
          </cell>
          <cell r="CA36">
            <v>8.0109476403682773</v>
          </cell>
          <cell r="CB36">
            <v>56.341811709021975</v>
          </cell>
          <cell r="CC36">
            <v>81.026119140177116</v>
          </cell>
          <cell r="CD36">
            <v>22.345815198385875</v>
          </cell>
          <cell r="CE36">
            <v>12.410269155973218</v>
          </cell>
          <cell r="CF36">
            <v>9.4283023764992322</v>
          </cell>
          <cell r="CG36">
            <v>11.746118244478208</v>
          </cell>
          <cell r="CH36">
            <v>15.908274423294849</v>
          </cell>
          <cell r="CI36">
            <v>10.575391987354514</v>
          </cell>
          <cell r="CJ36">
            <v>15.268328530982011</v>
          </cell>
          <cell r="CK36">
            <v>15.619814200341585</v>
          </cell>
          <cell r="CL36">
            <v>15.619814200341585</v>
          </cell>
          <cell r="CM36">
            <v>17.90403977862384</v>
          </cell>
          <cell r="CN36">
            <v>17.901846680145397</v>
          </cell>
          <cell r="CO36">
            <v>51.269564645281847</v>
          </cell>
          <cell r="CP36">
            <v>87.075451104051083</v>
          </cell>
        </row>
        <row r="37">
          <cell r="B37">
            <v>2018</v>
          </cell>
          <cell r="D37">
            <v>21.953709491321501</v>
          </cell>
          <cell r="E37">
            <v>12.372033183196733</v>
          </cell>
          <cell r="F37">
            <v>8.5357443964649757</v>
          </cell>
          <cell r="G37">
            <v>12.434689104171504</v>
          </cell>
          <cell r="H37">
            <v>16.043970352571428</v>
          </cell>
          <cell r="I37">
            <v>9.7935688775616718</v>
          </cell>
          <cell r="J37">
            <v>15.293922175570257</v>
          </cell>
          <cell r="K37">
            <v>15.753049593863533</v>
          </cell>
          <cell r="L37">
            <v>15.753049593863533</v>
          </cell>
          <cell r="M37">
            <v>17.950742437520553</v>
          </cell>
          <cell r="N37">
            <v>24.573223645292703</v>
          </cell>
          <cell r="O37">
            <v>48.779616179696745</v>
          </cell>
          <cell r="P37">
            <v>91.303582262510005</v>
          </cell>
          <cell r="Q37">
            <v>22.496462494363062</v>
          </cell>
          <cell r="R37">
            <v>12.573203596451494</v>
          </cell>
          <cell r="S37">
            <v>9.0925840966644724</v>
          </cell>
          <cell r="T37">
            <v>11.711109986162292</v>
          </cell>
          <cell r="U37">
            <v>16.043970352571428</v>
          </cell>
          <cell r="V37">
            <v>9.7935688775616718</v>
          </cell>
          <cell r="W37">
            <v>15.293922175570257</v>
          </cell>
          <cell r="X37">
            <v>15.753049593863533</v>
          </cell>
          <cell r="Y37">
            <v>15.753049593863533</v>
          </cell>
          <cell r="Z37">
            <v>18.317133053832698</v>
          </cell>
          <cell r="AA37">
            <v>8.6121329305782179</v>
          </cell>
          <cell r="AB37">
            <v>55.898688824941175</v>
          </cell>
          <cell r="AC37">
            <v>82.827954809352093</v>
          </cell>
          <cell r="AD37">
            <v>22.270535012485475</v>
          </cell>
          <cell r="AE37">
            <v>12.414708742552754</v>
          </cell>
          <cell r="AF37">
            <v>8.9386970688064675</v>
          </cell>
          <cell r="AG37">
            <v>11.947183518839038</v>
          </cell>
          <cell r="AH37">
            <v>16.043970352571428</v>
          </cell>
          <cell r="AI37">
            <v>9.7935688775616718</v>
          </cell>
          <cell r="AJ37">
            <v>15.293922175570257</v>
          </cell>
          <cell r="AK37">
            <v>15.753049593863533</v>
          </cell>
          <cell r="AL37">
            <v>15.753049593863533</v>
          </cell>
          <cell r="AM37">
            <v>19.164979618248008</v>
          </cell>
          <cell r="AN37">
            <v>34.559229601481555</v>
          </cell>
          <cell r="AO37">
            <v>43.671411341903443</v>
          </cell>
          <cell r="AP37">
            <v>97.395620561632995</v>
          </cell>
          <cell r="AQ37">
            <v>22.691907390755759</v>
          </cell>
          <cell r="AR37">
            <v>12.596409828631941</v>
          </cell>
          <cell r="AS37">
            <v>8.9067839601903955</v>
          </cell>
          <cell r="AT37">
            <v>12.104226855051392</v>
          </cell>
          <cell r="AU37">
            <v>16.043970352571428</v>
          </cell>
          <cell r="AV37">
            <v>9.7935688775616718</v>
          </cell>
          <cell r="AW37">
            <v>15.293922175570257</v>
          </cell>
          <cell r="AX37">
            <v>15.753049593863533</v>
          </cell>
          <cell r="AY37">
            <v>15.753049593863533</v>
          </cell>
          <cell r="AZ37">
            <v>19.149481413758767</v>
          </cell>
          <cell r="BA37">
            <v>47.241608429996035</v>
          </cell>
          <cell r="BB37">
            <v>37.889816827896524</v>
          </cell>
          <cell r="BC37">
            <v>104.28090667165132</v>
          </cell>
          <cell r="BD37">
            <v>22.310160748472448</v>
          </cell>
          <cell r="BE37">
            <v>12.456918855675788</v>
          </cell>
          <cell r="BF37">
            <v>8.9289141987028895</v>
          </cell>
          <cell r="BG37">
            <v>12.01705673428885</v>
          </cell>
          <cell r="BH37">
            <v>16.043970352571428</v>
          </cell>
          <cell r="BI37">
            <v>9.7935688775616718</v>
          </cell>
          <cell r="BJ37">
            <v>15.293922175570257</v>
          </cell>
          <cell r="BK37">
            <v>15.753049593863533</v>
          </cell>
          <cell r="BL37">
            <v>15.753049593863533</v>
          </cell>
          <cell r="BM37">
            <v>18.463762633313557</v>
          </cell>
          <cell r="BN37">
            <v>21.326444715152746</v>
          </cell>
          <cell r="BO37">
            <v>50.029042873451431</v>
          </cell>
          <cell r="BP37">
            <v>89.819250221917741</v>
          </cell>
          <cell r="BQ37">
            <v>25.497720860536532</v>
          </cell>
          <cell r="BR37">
            <v>13.188786907230368</v>
          </cell>
          <cell r="BS37">
            <v>10.57204965384993</v>
          </cell>
          <cell r="BT37">
            <v>11.296901775611952</v>
          </cell>
          <cell r="BU37">
            <v>16.8461688702</v>
          </cell>
          <cell r="BV37">
            <v>13.617085494143968</v>
          </cell>
          <cell r="BW37">
            <v>16.458678865073274</v>
          </cell>
          <cell r="BX37">
            <v>15.753049593863533</v>
          </cell>
          <cell r="BY37">
            <v>15.753049593863533</v>
          </cell>
          <cell r="BZ37">
            <v>16.815581818819052</v>
          </cell>
          <cell r="CA37">
            <v>8.0792801920656494</v>
          </cell>
          <cell r="CB37">
            <v>56.822401513645069</v>
          </cell>
          <cell r="CC37">
            <v>81.71726352452977</v>
          </cell>
          <cell r="CD37">
            <v>22.536422682145869</v>
          </cell>
          <cell r="CE37">
            <v>12.516127463473008</v>
          </cell>
          <cell r="CF37">
            <v>9.5087248169498579</v>
          </cell>
          <cell r="CG37">
            <v>11.846311413653304</v>
          </cell>
          <cell r="CH37">
            <v>16.043970352571428</v>
          </cell>
          <cell r="CI37">
            <v>10.665598983097986</v>
          </cell>
          <cell r="CJ37">
            <v>15.398565788234617</v>
          </cell>
          <cell r="CK37">
            <v>15.753049593863533</v>
          </cell>
          <cell r="CL37">
            <v>15.753049593863533</v>
          </cell>
          <cell r="CM37">
            <v>18.056759379186403</v>
          </cell>
          <cell r="CN37">
            <v>18.054547573805614</v>
          </cell>
          <cell r="CO37">
            <v>51.706888709038239</v>
          </cell>
          <cell r="CP37">
            <v>87.818195662030263</v>
          </cell>
        </row>
        <row r="38">
          <cell r="B38">
            <v>2019</v>
          </cell>
          <cell r="D38">
            <v>22.18902009820275</v>
          </cell>
          <cell r="E38">
            <v>12.504642692211322</v>
          </cell>
          <cell r="F38">
            <v>8.6272346840133931</v>
          </cell>
          <cell r="G38">
            <v>12.567970190023489</v>
          </cell>
          <cell r="H38">
            <v>16.215937481950672</v>
          </cell>
          <cell r="I38">
            <v>9.8985411437303288</v>
          </cell>
          <cell r="J38">
            <v>15.457849921364232</v>
          </cell>
          <cell r="K38">
            <v>15.921898492115918</v>
          </cell>
          <cell r="L38">
            <v>15.921898492115918</v>
          </cell>
          <cell r="M38">
            <v>18.143147283663378</v>
          </cell>
          <cell r="N38">
            <v>24.836611487392396</v>
          </cell>
          <cell r="O38">
            <v>49.302459988448824</v>
          </cell>
          <cell r="P38">
            <v>92.282218759504588</v>
          </cell>
          <cell r="Q38">
            <v>22.737590593663207</v>
          </cell>
          <cell r="R38">
            <v>12.707969348448538</v>
          </cell>
          <cell r="S38">
            <v>9.1900428647487793</v>
          </cell>
          <cell r="T38">
            <v>11.836635396762549</v>
          </cell>
          <cell r="U38">
            <v>16.215937481950672</v>
          </cell>
          <cell r="V38">
            <v>9.8985411437303288</v>
          </cell>
          <cell r="W38">
            <v>15.457849921364232</v>
          </cell>
          <cell r="X38">
            <v>15.921898492115918</v>
          </cell>
          <cell r="Y38">
            <v>15.921898492115918</v>
          </cell>
          <cell r="Z38">
            <v>18.513465053986288</v>
          </cell>
          <cell r="AA38">
            <v>8.7044419878351498</v>
          </cell>
          <cell r="AB38">
            <v>56.497838339808496</v>
          </cell>
          <cell r="AC38">
            <v>83.71574538162993</v>
          </cell>
          <cell r="AD38">
            <v>22.509241510420583</v>
          </cell>
          <cell r="AE38">
            <v>12.547775669106509</v>
          </cell>
          <cell r="AF38">
            <v>9.034506400382984</v>
          </cell>
          <cell r="AG38">
            <v>12.075239281144313</v>
          </cell>
          <cell r="AH38">
            <v>16.215937481950672</v>
          </cell>
          <cell r="AI38">
            <v>9.8985411437303288</v>
          </cell>
          <cell r="AJ38">
            <v>15.457849921364232</v>
          </cell>
          <cell r="AK38">
            <v>15.921898492115918</v>
          </cell>
          <cell r="AL38">
            <v>15.921898492115918</v>
          </cell>
          <cell r="AM38">
            <v>19.37039925298534</v>
          </cell>
          <cell r="AN38">
            <v>34.929652344575977</v>
          </cell>
          <cell r="AO38">
            <v>44.13950291022298</v>
          </cell>
          <cell r="AP38">
            <v>98.439554507784294</v>
          </cell>
          <cell r="AQ38">
            <v>22.935130364145415</v>
          </cell>
          <cell r="AR38">
            <v>12.731424316387285</v>
          </cell>
          <cell r="AS38">
            <v>9.0022512314440828</v>
          </cell>
          <cell r="AT38">
            <v>12.233965884722734</v>
          </cell>
          <cell r="AU38">
            <v>16.215937481950672</v>
          </cell>
          <cell r="AV38">
            <v>9.8985411437303288</v>
          </cell>
          <cell r="AW38">
            <v>15.457849921364232</v>
          </cell>
          <cell r="AX38">
            <v>15.921898492115918</v>
          </cell>
          <cell r="AY38">
            <v>15.921898492115918</v>
          </cell>
          <cell r="AZ38">
            <v>19.35473493115245</v>
          </cell>
          <cell r="BA38">
            <v>47.747967118677032</v>
          </cell>
          <cell r="BB38">
            <v>38.295938435541757</v>
          </cell>
          <cell r="BC38">
            <v>105.39864048537123</v>
          </cell>
          <cell r="BD38">
            <v>22.549291974446657</v>
          </cell>
          <cell r="BE38">
            <v>12.590438210888101</v>
          </cell>
          <cell r="BF38">
            <v>9.0246186726879341</v>
          </cell>
          <cell r="BG38">
            <v>12.145861431927296</v>
          </cell>
          <cell r="BH38">
            <v>16.215937481950672</v>
          </cell>
          <cell r="BI38">
            <v>9.8985411437303288</v>
          </cell>
          <cell r="BJ38">
            <v>15.457849921364232</v>
          </cell>
          <cell r="BK38">
            <v>15.921898492115918</v>
          </cell>
          <cell r="BL38">
            <v>15.921898492115918</v>
          </cell>
          <cell r="BM38">
            <v>18.661666281089982</v>
          </cell>
          <cell r="BN38">
            <v>21.555031991053703</v>
          </cell>
          <cell r="BO38">
            <v>50.565278649227444</v>
          </cell>
          <cell r="BP38">
            <v>90.781976921371125</v>
          </cell>
          <cell r="BQ38">
            <v>25.771017916423759</v>
          </cell>
          <cell r="BR38">
            <v>13.330150782542409</v>
          </cell>
          <cell r="BS38">
            <v>10.685366058123641</v>
          </cell>
          <cell r="BT38">
            <v>11.417987499814872</v>
          </cell>
          <cell r="BU38">
            <v>17.026734356048205</v>
          </cell>
          <cell r="BV38">
            <v>13.763040083405869</v>
          </cell>
          <cell r="BW38">
            <v>16.635091043331123</v>
          </cell>
          <cell r="BX38">
            <v>15.921898492115918</v>
          </cell>
          <cell r="BY38">
            <v>15.921898492115918</v>
          </cell>
          <cell r="BZ38">
            <v>16.995819457675111</v>
          </cell>
          <cell r="CA38">
            <v>8.165877872786087</v>
          </cell>
          <cell r="CB38">
            <v>57.43145183336037</v>
          </cell>
          <cell r="CC38">
            <v>82.593149163821565</v>
          </cell>
          <cell r="CD38">
            <v>22.777979094303205</v>
          </cell>
          <cell r="CE38">
            <v>12.65028144553227</v>
          </cell>
          <cell r="CF38">
            <v>9.6106439850170045</v>
          </cell>
          <cell r="CG38">
            <v>11.973285979348139</v>
          </cell>
          <cell r="CH38">
            <v>16.215937481950672</v>
          </cell>
          <cell r="CI38">
            <v>10.779918094884401</v>
          </cell>
          <cell r="CJ38">
            <v>15.56361515550272</v>
          </cell>
          <cell r="CK38">
            <v>15.921898492115918</v>
          </cell>
          <cell r="CL38">
            <v>15.921898492115918</v>
          </cell>
          <cell r="CM38">
            <v>18.25030056681598</v>
          </cell>
          <cell r="CN38">
            <v>18.248065054222224</v>
          </cell>
          <cell r="CO38">
            <v>52.261108457954705</v>
          </cell>
          <cell r="CP38">
            <v>88.759474078992909</v>
          </cell>
        </row>
        <row r="39">
          <cell r="B39">
            <v>2020</v>
          </cell>
          <cell r="D39">
            <v>22.463943417196873</v>
          </cell>
          <cell r="E39">
            <v>12.659575981584329</v>
          </cell>
          <cell r="F39">
            <v>8.7341266505163322</v>
          </cell>
          <cell r="G39">
            <v>12.723688110975763</v>
          </cell>
          <cell r="H39">
            <v>16.416853941235871</v>
          </cell>
          <cell r="I39">
            <v>10.021184675188241</v>
          </cell>
          <cell r="J39">
            <v>15.649373629310155</v>
          </cell>
          <cell r="K39">
            <v>16.119171790295248</v>
          </cell>
          <cell r="L39">
            <v>16.119171790295248</v>
          </cell>
          <cell r="M39">
            <v>18.367941990511557</v>
          </cell>
          <cell r="N39">
            <v>25.144338625970924</v>
          </cell>
          <cell r="O39">
            <v>49.913320489480896</v>
          </cell>
          <cell r="P39">
            <v>93.425601105963381</v>
          </cell>
          <cell r="Q39">
            <v>23.019310734718275</v>
          </cell>
          <cell r="R39">
            <v>12.865421867554328</v>
          </cell>
          <cell r="S39">
            <v>9.3039080591058561</v>
          </cell>
          <cell r="T39">
            <v>11.983292034802407</v>
          </cell>
          <cell r="U39">
            <v>16.416853941235871</v>
          </cell>
          <cell r="V39">
            <v>10.021184675188241</v>
          </cell>
          <cell r="W39">
            <v>15.649373629310155</v>
          </cell>
          <cell r="X39">
            <v>16.119171790295248</v>
          </cell>
          <cell r="Y39">
            <v>16.119171790295248</v>
          </cell>
          <cell r="Z39">
            <v>18.742848020705754</v>
          </cell>
          <cell r="AA39">
            <v>8.8122905575645198</v>
          </cell>
          <cell r="AB39">
            <v>57.197850019622656</v>
          </cell>
          <cell r="AC39">
            <v>84.752988597892937</v>
          </cell>
          <cell r="AD39">
            <v>22.788132392338632</v>
          </cell>
          <cell r="AE39">
            <v>12.70324337870689</v>
          </cell>
          <cell r="AF39">
            <v>9.1464444884136515</v>
          </cell>
          <cell r="AG39">
            <v>12.224852235935826</v>
          </cell>
          <cell r="AH39">
            <v>16.416853941235871</v>
          </cell>
          <cell r="AI39">
            <v>10.021184675188241</v>
          </cell>
          <cell r="AJ39">
            <v>15.649373629310155</v>
          </cell>
          <cell r="AK39">
            <v>16.119171790295248</v>
          </cell>
          <cell r="AL39">
            <v>16.119171790295248</v>
          </cell>
          <cell r="AM39">
            <v>19.610399686952377</v>
          </cell>
          <cell r="AN39">
            <v>35.362432877983096</v>
          </cell>
          <cell r="AO39">
            <v>44.686394056615327</v>
          </cell>
          <cell r="AP39">
            <v>99.6592266215508</v>
          </cell>
          <cell r="AQ39">
            <v>23.219298035064078</v>
          </cell>
          <cell r="AR39">
            <v>12.889167443983403</v>
          </cell>
          <cell r="AS39">
            <v>9.1137896759546599</v>
          </cell>
          <cell r="AT39">
            <v>12.385545471861024</v>
          </cell>
          <cell r="AU39">
            <v>16.416853941235871</v>
          </cell>
          <cell r="AV39">
            <v>10.021184675188241</v>
          </cell>
          <cell r="AW39">
            <v>15.649373629310155</v>
          </cell>
          <cell r="AX39">
            <v>16.119171790295248</v>
          </cell>
          <cell r="AY39">
            <v>16.119171790295248</v>
          </cell>
          <cell r="AZ39">
            <v>19.5945412832119</v>
          </cell>
          <cell r="BA39">
            <v>48.339567357776914</v>
          </cell>
          <cell r="BB39">
            <v>38.770427459937487</v>
          </cell>
          <cell r="BC39">
            <v>106.7045361009263</v>
          </cell>
          <cell r="BD39">
            <v>22.828679084068707</v>
          </cell>
          <cell r="BE39">
            <v>12.746434511995966</v>
          </cell>
          <cell r="BF39">
            <v>9.1364342511664365</v>
          </cell>
          <cell r="BG39">
            <v>12.296349399495481</v>
          </cell>
          <cell r="BH39">
            <v>16.416853941235871</v>
          </cell>
          <cell r="BI39">
            <v>10.021184675188241</v>
          </cell>
          <cell r="BJ39">
            <v>15.649373629310155</v>
          </cell>
          <cell r="BK39">
            <v>16.119171790295248</v>
          </cell>
          <cell r="BL39">
            <v>16.119171790295248</v>
          </cell>
          <cell r="BM39">
            <v>18.892885470096594</v>
          </cell>
          <cell r="BN39">
            <v>21.82210015854276</v>
          </cell>
          <cell r="BO39">
            <v>51.191785550865433</v>
          </cell>
          <cell r="BP39">
            <v>91.906771179504787</v>
          </cell>
          <cell r="BQ39">
            <v>26.090322407928277</v>
          </cell>
          <cell r="BR39">
            <v>13.495312167750468</v>
          </cell>
          <cell r="BS39">
            <v>10.817758398495823</v>
          </cell>
          <cell r="BT39">
            <v>11.559457064752385</v>
          </cell>
          <cell r="BU39">
            <v>17.237696638297663</v>
          </cell>
          <cell r="BV39">
            <v>13.933564993583651</v>
          </cell>
          <cell r="BW39">
            <v>16.841200840931982</v>
          </cell>
          <cell r="BX39">
            <v>16.119171790295248</v>
          </cell>
          <cell r="BY39">
            <v>16.119171790295248</v>
          </cell>
          <cell r="BZ39">
            <v>17.206398702438936</v>
          </cell>
          <cell r="CA39">
            <v>8.2670536001211037</v>
          </cell>
          <cell r="CB39">
            <v>58.143031041581331</v>
          </cell>
          <cell r="CC39">
            <v>83.616483344141372</v>
          </cell>
          <cell r="CD39">
            <v>23.060199651356637</v>
          </cell>
          <cell r="CE39">
            <v>12.807019207985205</v>
          </cell>
          <cell r="CF39">
            <v>9.7297204530330799</v>
          </cell>
          <cell r="CG39">
            <v>12.121635726481617</v>
          </cell>
          <cell r="CH39">
            <v>16.416853941235871</v>
          </cell>
          <cell r="CI39">
            <v>10.913481940787197</v>
          </cell>
          <cell r="CJ39">
            <v>15.75644930118203</v>
          </cell>
          <cell r="CK39">
            <v>16.119171790295248</v>
          </cell>
          <cell r="CL39">
            <v>16.119171790295248</v>
          </cell>
          <cell r="CM39">
            <v>18.476422909409905</v>
          </cell>
          <cell r="CN39">
            <v>18.474159698678097</v>
          </cell>
          <cell r="CO39">
            <v>52.908626794861171</v>
          </cell>
          <cell r="CP39">
            <v>89.859209402949176</v>
          </cell>
        </row>
        <row r="40">
          <cell r="B40">
            <v>2021</v>
          </cell>
          <cell r="D40">
            <v>22.77100073141386</v>
          </cell>
          <cell r="E40">
            <v>12.832618413531309</v>
          </cell>
          <cell r="F40">
            <v>8.8535125224236442</v>
          </cell>
          <cell r="G40">
            <v>12.897606884974275</v>
          </cell>
          <cell r="H40">
            <v>16.641254216177337</v>
          </cell>
          <cell r="I40">
            <v>10.158163209833239</v>
          </cell>
          <cell r="J40">
            <v>15.863283295416045</v>
          </cell>
          <cell r="K40">
            <v>16.339503078769798</v>
          </cell>
          <cell r="L40">
            <v>16.339503078769798</v>
          </cell>
          <cell r="M40">
            <v>18.619011485771338</v>
          </cell>
          <cell r="N40">
            <v>25.488033984477859</v>
          </cell>
          <cell r="O40">
            <v>50.595580493813848</v>
          </cell>
          <cell r="P40">
            <v>94.702625964063046</v>
          </cell>
          <cell r="Q40">
            <v>23.333959307235503</v>
          </cell>
          <cell r="R40">
            <v>13.041277985581027</v>
          </cell>
          <cell r="S40">
            <v>9.4310822140302246</v>
          </cell>
          <cell r="T40">
            <v>12.147090411576603</v>
          </cell>
          <cell r="U40">
            <v>16.641254216177337</v>
          </cell>
          <cell r="V40">
            <v>10.158163209833239</v>
          </cell>
          <cell r="W40">
            <v>15.863283295416045</v>
          </cell>
          <cell r="X40">
            <v>16.339503078769798</v>
          </cell>
          <cell r="Y40">
            <v>16.339503078769798</v>
          </cell>
          <cell r="Z40">
            <v>18.99904206763383</v>
          </cell>
          <cell r="AA40">
            <v>8.9327448438157031</v>
          </cell>
          <cell r="AB40">
            <v>57.979681503073003</v>
          </cell>
          <cell r="AC40">
            <v>85.911468414522545</v>
          </cell>
          <cell r="AD40">
            <v>23.099621012055149</v>
          </cell>
          <cell r="AE40">
            <v>12.876882695779083</v>
          </cell>
          <cell r="AF40">
            <v>9.271466290111082</v>
          </cell>
          <cell r="AG40">
            <v>12.391952474061977</v>
          </cell>
          <cell r="AH40">
            <v>16.641254216177337</v>
          </cell>
          <cell r="AI40">
            <v>10.158163209833239</v>
          </cell>
          <cell r="AJ40">
            <v>15.863283295416045</v>
          </cell>
          <cell r="AK40">
            <v>16.339503078769798</v>
          </cell>
          <cell r="AL40">
            <v>16.339503078769798</v>
          </cell>
          <cell r="AM40">
            <v>19.878452207686003</v>
          </cell>
          <cell r="AN40">
            <v>35.845798307731265</v>
          </cell>
          <cell r="AO40">
            <v>45.297207745300206</v>
          </cell>
          <cell r="AP40">
            <v>101.02145826071748</v>
          </cell>
          <cell r="AQ40">
            <v>23.536680213261366</v>
          </cell>
          <cell r="AR40">
            <v>13.065348137833121</v>
          </cell>
          <cell r="AS40">
            <v>9.2383651224052095</v>
          </cell>
          <cell r="AT40">
            <v>12.554842209173433</v>
          </cell>
          <cell r="AU40">
            <v>16.641254216177337</v>
          </cell>
          <cell r="AV40">
            <v>10.158163209833239</v>
          </cell>
          <cell r="AW40">
            <v>15.863283295416045</v>
          </cell>
          <cell r="AX40">
            <v>16.339503078769798</v>
          </cell>
          <cell r="AY40">
            <v>16.339503078769798</v>
          </cell>
          <cell r="AZ40">
            <v>19.862377037068498</v>
          </cell>
          <cell r="BA40">
            <v>49.000315893669644</v>
          </cell>
          <cell r="BB40">
            <v>39.300376414393078</v>
          </cell>
          <cell r="BC40">
            <v>108.16306934513122</v>
          </cell>
          <cell r="BD40">
            <v>23.14072193231188</v>
          </cell>
          <cell r="BE40">
            <v>12.920664204192393</v>
          </cell>
          <cell r="BF40">
            <v>9.2613192239684796</v>
          </cell>
          <cell r="BG40">
            <v>12.46442692493976</v>
          </cell>
          <cell r="BH40">
            <v>16.641254216177337</v>
          </cell>
          <cell r="BI40">
            <v>10.158163209833239</v>
          </cell>
          <cell r="BJ40">
            <v>15.863283295416045</v>
          </cell>
          <cell r="BK40">
            <v>16.339503078769798</v>
          </cell>
          <cell r="BL40">
            <v>16.339503078769798</v>
          </cell>
          <cell r="BM40">
            <v>19.151130363369248</v>
          </cell>
          <cell r="BN40">
            <v>22.120384183783255</v>
          </cell>
          <cell r="BO40">
            <v>51.891520761611538</v>
          </cell>
          <cell r="BP40">
            <v>93.163035308764051</v>
          </cell>
          <cell r="BQ40">
            <v>26.446948320701051</v>
          </cell>
          <cell r="BR40">
            <v>13.679778191003402</v>
          </cell>
          <cell r="BS40">
            <v>10.965625216801088</v>
          </cell>
          <cell r="BT40">
            <v>11.7174620852508</v>
          </cell>
          <cell r="BU40">
            <v>17.473316926986204</v>
          </cell>
          <cell r="BV40">
            <v>14.12402144928868</v>
          </cell>
          <cell r="BW40">
            <v>17.071401469662501</v>
          </cell>
          <cell r="BX40">
            <v>16.339503078769798</v>
          </cell>
          <cell r="BY40">
            <v>16.339503078769798</v>
          </cell>
          <cell r="BZ40">
            <v>17.441591182886199</v>
          </cell>
          <cell r="CA40">
            <v>8.3800550989139548</v>
          </cell>
          <cell r="CB40">
            <v>58.937782106454286</v>
          </cell>
          <cell r="CC40">
            <v>84.759428388254435</v>
          </cell>
          <cell r="CD40">
            <v>23.375407130237328</v>
          </cell>
          <cell r="CE40">
            <v>12.982077026111599</v>
          </cell>
          <cell r="CF40">
            <v>9.8627149934352509</v>
          </cell>
          <cell r="CG40">
            <v>12.287325108838273</v>
          </cell>
          <cell r="CH40">
            <v>16.641254216177337</v>
          </cell>
          <cell r="CI40">
            <v>11.062657194270445</v>
          </cell>
          <cell r="CJ40">
            <v>15.97182257354851</v>
          </cell>
          <cell r="CK40">
            <v>16.339503078769798</v>
          </cell>
          <cell r="CL40">
            <v>16.339503078769798</v>
          </cell>
          <cell r="CM40">
            <v>18.728975219106228</v>
          </cell>
          <cell r="CN40">
            <v>18.726681072781503</v>
          </cell>
          <cell r="CO40">
            <v>53.631829330623546</v>
          </cell>
          <cell r="CP40">
            <v>91.087485622511281</v>
          </cell>
        </row>
        <row r="41">
          <cell r="B41">
            <v>2022</v>
          </cell>
          <cell r="D41">
            <v>23.124146381092718</v>
          </cell>
          <cell r="E41">
            <v>13.031633969333193</v>
          </cell>
          <cell r="F41">
            <v>8.9908178375720436</v>
          </cell>
          <cell r="G41">
            <v>13.097630319008656</v>
          </cell>
          <cell r="H41">
            <v>16.899336265401267</v>
          </cell>
          <cell r="I41">
            <v>10.315701790969534</v>
          </cell>
          <cell r="J41">
            <v>16.109300128469457</v>
          </cell>
          <cell r="K41">
            <v>16.592905399477708</v>
          </cell>
          <cell r="L41">
            <v>16.592905399477708</v>
          </cell>
          <cell r="M41">
            <v>18.907765721260425</v>
          </cell>
          <cell r="N41">
            <v>25.883316933464286</v>
          </cell>
          <cell r="O41">
            <v>51.380245575296961</v>
          </cell>
          <cell r="P41">
            <v>96.171328230021672</v>
          </cell>
          <cell r="Q41">
            <v>23.69583563916877</v>
          </cell>
          <cell r="R41">
            <v>13.243529552878513</v>
          </cell>
          <cell r="S41">
            <v>9.5773448089390989</v>
          </cell>
          <cell r="T41">
            <v>12.335474408648203</v>
          </cell>
          <cell r="U41">
            <v>16.899336265401267</v>
          </cell>
          <cell r="V41">
            <v>10.315701790969534</v>
          </cell>
          <cell r="W41">
            <v>16.109300128469457</v>
          </cell>
          <cell r="X41">
            <v>16.592905399477708</v>
          </cell>
          <cell r="Y41">
            <v>16.592905399477708</v>
          </cell>
          <cell r="Z41">
            <v>19.29369003385143</v>
          </cell>
          <cell r="AA41">
            <v>9.071278938934892</v>
          </cell>
          <cell r="AB41">
            <v>58.87886342898323</v>
          </cell>
          <cell r="AC41">
            <v>87.243832401769552</v>
          </cell>
          <cell r="AD41">
            <v>23.457863092227932</v>
          </cell>
          <cell r="AE41">
            <v>13.076584727282949</v>
          </cell>
          <cell r="AF41">
            <v>9.4152534703547683</v>
          </cell>
          <cell r="AG41">
            <v>12.584133931471751</v>
          </cell>
          <cell r="AH41">
            <v>16.899336265401267</v>
          </cell>
          <cell r="AI41">
            <v>10.315701790969534</v>
          </cell>
          <cell r="AJ41">
            <v>16.109300128469457</v>
          </cell>
          <cell r="AK41">
            <v>16.592905399477708</v>
          </cell>
          <cell r="AL41">
            <v>16.592905399477708</v>
          </cell>
          <cell r="AM41">
            <v>20.186738567266548</v>
          </cell>
          <cell r="AN41">
            <v>36.401715365613477</v>
          </cell>
          <cell r="AO41">
            <v>45.999702644252281</v>
          </cell>
          <cell r="AP41">
            <v>102.58815657713231</v>
          </cell>
          <cell r="AQ41">
            <v>23.901700456474877</v>
          </cell>
          <cell r="AR41">
            <v>13.267972998762064</v>
          </cell>
          <cell r="AS41">
            <v>9.3816389508857245</v>
          </cell>
          <cell r="AT41">
            <v>12.749549853377125</v>
          </cell>
          <cell r="AU41">
            <v>16.899336265401267</v>
          </cell>
          <cell r="AV41">
            <v>10.315701790969534</v>
          </cell>
          <cell r="AW41">
            <v>16.109300128469457</v>
          </cell>
          <cell r="AX41">
            <v>16.592905399477708</v>
          </cell>
          <cell r="AY41">
            <v>16.592905399477708</v>
          </cell>
          <cell r="AZ41">
            <v>20.170414093746707</v>
          </cell>
          <cell r="BA41">
            <v>49.760240703072824</v>
          </cell>
          <cell r="BB41">
            <v>39.909869037277154</v>
          </cell>
          <cell r="BC41">
            <v>109.8405238340967</v>
          </cell>
          <cell r="BD41">
            <v>23.49960142896704</v>
          </cell>
          <cell r="BE41">
            <v>13.121045224266631</v>
          </cell>
          <cell r="BF41">
            <v>9.4049490377306686</v>
          </cell>
          <cell r="BG41">
            <v>12.657732357415112</v>
          </cell>
          <cell r="BH41">
            <v>16.899336265401267</v>
          </cell>
          <cell r="BI41">
            <v>10.315701790969534</v>
          </cell>
          <cell r="BJ41">
            <v>16.109300128469457</v>
          </cell>
          <cell r="BK41">
            <v>16.592905399477708</v>
          </cell>
          <cell r="BL41">
            <v>16.592905399477708</v>
          </cell>
          <cell r="BM41">
            <v>19.448137001506435</v>
          </cell>
          <cell r="BN41">
            <v>22.463439701451016</v>
          </cell>
          <cell r="BO41">
            <v>52.69628402293376</v>
          </cell>
          <cell r="BP41">
            <v>94.607860725891214</v>
          </cell>
          <cell r="BQ41">
            <v>26.857102659410138</v>
          </cell>
          <cell r="BR41">
            <v>13.891931983175569</v>
          </cell>
          <cell r="BS41">
            <v>11.135686378670879</v>
          </cell>
          <cell r="BT41">
            <v>11.899183161521934</v>
          </cell>
          <cell r="BU41">
            <v>17.744303078671329</v>
          </cell>
          <cell r="BV41">
            <v>14.34306481895079</v>
          </cell>
          <cell r="BW41">
            <v>17.336154487504864</v>
          </cell>
          <cell r="BX41">
            <v>16.592905399477708</v>
          </cell>
          <cell r="BY41">
            <v>16.592905399477708</v>
          </cell>
          <cell r="BZ41">
            <v>17.712085313660882</v>
          </cell>
          <cell r="CA41">
            <v>8.5100177666577572</v>
          </cell>
          <cell r="CB41">
            <v>59.851822802254773</v>
          </cell>
          <cell r="CC41">
            <v>86.073925882573405</v>
          </cell>
          <cell r="CD41">
            <v>23.737926258618337</v>
          </cell>
          <cell r="CE41">
            <v>13.183410471208832</v>
          </cell>
          <cell r="CF41">
            <v>10.015671595344676</v>
          </cell>
          <cell r="CG41">
            <v>12.477883945472529</v>
          </cell>
          <cell r="CH41">
            <v>16.899336265401267</v>
          </cell>
          <cell r="CI41">
            <v>11.234223183316137</v>
          </cell>
          <cell r="CJ41">
            <v>16.219522695551049</v>
          </cell>
          <cell r="CK41">
            <v>16.592905399477708</v>
          </cell>
          <cell r="CL41">
            <v>16.592905399477708</v>
          </cell>
          <cell r="CM41">
            <v>19.019434834807093</v>
          </cell>
          <cell r="CN41">
            <v>19.017105109554421</v>
          </cell>
          <cell r="CO41">
            <v>54.46358228851178</v>
          </cell>
          <cell r="CP41">
            <v>92.500122232873295</v>
          </cell>
        </row>
        <row r="42">
          <cell r="B42">
            <v>2023</v>
          </cell>
          <cell r="D42">
            <v>23.495080471036438</v>
          </cell>
          <cell r="E42">
            <v>13.240674217013282</v>
          </cell>
          <cell r="F42">
            <v>9.1350394134723043</v>
          </cell>
          <cell r="G42">
            <v>13.307729213157376</v>
          </cell>
          <cell r="H42">
            <v>17.170418268384299</v>
          </cell>
          <cell r="I42">
            <v>10.481175810762657</v>
          </cell>
          <cell r="J42">
            <v>16.367709173469702</v>
          </cell>
          <cell r="K42">
            <v>16.859071949474554</v>
          </cell>
          <cell r="L42">
            <v>16.859071949474554</v>
          </cell>
          <cell r="M42">
            <v>19.211064911427261</v>
          </cell>
          <cell r="N42">
            <v>26.298510837412653</v>
          </cell>
          <cell r="O42">
            <v>52.204435334324799</v>
          </cell>
          <cell r="P42">
            <v>97.714011083164706</v>
          </cell>
          <cell r="Q42">
            <v>24.075940188042313</v>
          </cell>
          <cell r="R42">
            <v>13.455968814478949</v>
          </cell>
          <cell r="S42">
            <v>9.7309748553085367</v>
          </cell>
          <cell r="T42">
            <v>12.533347571116037</v>
          </cell>
          <cell r="U42">
            <v>17.170418268384299</v>
          </cell>
          <cell r="V42">
            <v>10.481175810762657</v>
          </cell>
          <cell r="W42">
            <v>16.367709173469702</v>
          </cell>
          <cell r="X42">
            <v>16.859071949474554</v>
          </cell>
          <cell r="Y42">
            <v>16.859071949474554</v>
          </cell>
          <cell r="Z42">
            <v>19.603179830206223</v>
          </cell>
          <cell r="AA42">
            <v>9.2167911901715769</v>
          </cell>
          <cell r="AB42">
            <v>59.823338406049089</v>
          </cell>
          <cell r="AC42">
            <v>88.643309426426896</v>
          </cell>
          <cell r="AD42">
            <v>23.834150326997147</v>
          </cell>
          <cell r="AE42">
            <v>13.286346029406198</v>
          </cell>
          <cell r="AF42">
            <v>9.5662834119603524</v>
          </cell>
          <cell r="AG42">
            <v>12.785995837665919</v>
          </cell>
          <cell r="AH42">
            <v>17.170418268384299</v>
          </cell>
          <cell r="AI42">
            <v>10.481175810762657</v>
          </cell>
          <cell r="AJ42">
            <v>16.367709173469702</v>
          </cell>
          <cell r="AK42">
            <v>16.859071949474554</v>
          </cell>
          <cell r="AL42">
            <v>16.859071949474554</v>
          </cell>
          <cell r="AM42">
            <v>20.510553741931901</v>
          </cell>
          <cell r="AN42">
            <v>36.985634743176938</v>
          </cell>
          <cell r="AO42">
            <v>46.737583193736199</v>
          </cell>
          <cell r="AP42">
            <v>104.23377167884505</v>
          </cell>
          <cell r="AQ42">
            <v>24.285107279836758</v>
          </cell>
          <cell r="AR42">
            <v>13.480804357316241</v>
          </cell>
          <cell r="AS42">
            <v>9.5321296824818837</v>
          </cell>
          <cell r="AT42">
            <v>12.954065193927006</v>
          </cell>
          <cell r="AU42">
            <v>17.170418268384299</v>
          </cell>
          <cell r="AV42">
            <v>10.481175810762657</v>
          </cell>
          <cell r="AW42">
            <v>16.367709173469702</v>
          </cell>
          <cell r="AX42">
            <v>16.859071949474554</v>
          </cell>
          <cell r="AY42">
            <v>16.859071949474554</v>
          </cell>
          <cell r="AZ42">
            <v>20.493967407773873</v>
          </cell>
          <cell r="BA42">
            <v>50.558443987915652</v>
          </cell>
          <cell r="BB42">
            <v>40.550062655979531</v>
          </cell>
          <cell r="BC42">
            <v>111.60247405166905</v>
          </cell>
          <cell r="BD42">
            <v>23.876558187778308</v>
          </cell>
          <cell r="BE42">
            <v>13.331519716564138</v>
          </cell>
          <cell r="BF42">
            <v>9.5558136860850009</v>
          </cell>
          <cell r="BG42">
            <v>12.860774854870842</v>
          </cell>
          <cell r="BH42">
            <v>17.170418268384299</v>
          </cell>
          <cell r="BI42">
            <v>10.481175810762657</v>
          </cell>
          <cell r="BJ42">
            <v>16.367709173469702</v>
          </cell>
          <cell r="BK42">
            <v>16.859071949474554</v>
          </cell>
          <cell r="BL42">
            <v>16.859071949474554</v>
          </cell>
          <cell r="BM42">
            <v>19.760104279384116</v>
          </cell>
          <cell r="BN42">
            <v>22.823775405322717</v>
          </cell>
          <cell r="BO42">
            <v>53.541584335227434</v>
          </cell>
          <cell r="BP42">
            <v>96.12546401993427</v>
          </cell>
          <cell r="BQ42">
            <v>27.287917045779828</v>
          </cell>
          <cell r="BR42">
            <v>14.114772258566342</v>
          </cell>
          <cell r="BS42">
            <v>11.314313759102454</v>
          </cell>
          <cell r="BT42">
            <v>12.090057782550177</v>
          </cell>
          <cell r="BU42">
            <v>18.028939181803516</v>
          </cell>
          <cell r="BV42">
            <v>14.573141709485064</v>
          </cell>
          <cell r="BW42">
            <v>17.614243485125304</v>
          </cell>
          <cell r="BX42">
            <v>16.859071949474554</v>
          </cell>
          <cell r="BY42">
            <v>16.859071949474554</v>
          </cell>
          <cell r="BZ42">
            <v>17.996204612101241</v>
          </cell>
          <cell r="CA42">
            <v>8.646526835734619</v>
          </cell>
          <cell r="CB42">
            <v>60.81190500623093</v>
          </cell>
          <cell r="CC42">
            <v>87.454636454066787</v>
          </cell>
          <cell r="CD42">
            <v>24.118705982495676</v>
          </cell>
          <cell r="CE42">
            <v>13.394885363509754</v>
          </cell>
          <cell r="CF42">
            <v>10.176332835209164</v>
          </cell>
          <cell r="CG42">
            <v>12.678041497213403</v>
          </cell>
          <cell r="CH42">
            <v>17.170418268384299</v>
          </cell>
          <cell r="CI42">
            <v>11.414431191173033</v>
          </cell>
          <cell r="CJ42">
            <v>16.479699819118949</v>
          </cell>
          <cell r="CK42">
            <v>16.859071949474554</v>
          </cell>
          <cell r="CL42">
            <v>16.859071949474554</v>
          </cell>
          <cell r="CM42">
            <v>19.324525307572021</v>
          </cell>
          <cell r="CN42">
            <v>19.322158211231045</v>
          </cell>
          <cell r="CO42">
            <v>55.337231806133843</v>
          </cell>
          <cell r="CP42">
            <v>93.983915324936902</v>
          </cell>
        </row>
        <row r="43">
          <cell r="B43">
            <v>2024</v>
          </cell>
          <cell r="D43">
            <v>23.886572011934426</v>
          </cell>
          <cell r="E43">
            <v>13.461299635093329</v>
          </cell>
          <cell r="F43">
            <v>9.2872538594093079</v>
          </cell>
          <cell r="G43">
            <v>13.529471948702998</v>
          </cell>
          <cell r="H43">
            <v>17.456523843295585</v>
          </cell>
          <cell r="I43">
            <v>10.65582052728689</v>
          </cell>
          <cell r="J43">
            <v>16.64043944537454</v>
          </cell>
          <cell r="K43">
            <v>17.139989653235823</v>
          </cell>
          <cell r="L43">
            <v>17.139989653235823</v>
          </cell>
          <cell r="M43">
            <v>19.531173174675704</v>
          </cell>
          <cell r="N43">
            <v>26.73671510505724</v>
          </cell>
          <cell r="O43">
            <v>53.074302320136518</v>
          </cell>
          <cell r="P43">
            <v>99.342190599869468</v>
          </cell>
          <cell r="Q43">
            <v>24.477110421717562</v>
          </cell>
          <cell r="R43">
            <v>13.680181622430368</v>
          </cell>
          <cell r="S43">
            <v>9.8931191963436991</v>
          </cell>
          <cell r="T43">
            <v>12.742187015580804</v>
          </cell>
          <cell r="U43">
            <v>17.456523843295585</v>
          </cell>
          <cell r="V43">
            <v>10.65582052728689</v>
          </cell>
          <cell r="W43">
            <v>16.64043944537454</v>
          </cell>
          <cell r="X43">
            <v>17.139989653235823</v>
          </cell>
          <cell r="Y43">
            <v>17.139989653235823</v>
          </cell>
          <cell r="Z43">
            <v>19.929821787772131</v>
          </cell>
          <cell r="AA43">
            <v>9.3703678416592524</v>
          </cell>
          <cell r="AB43">
            <v>60.820156908676367</v>
          </cell>
          <cell r="AC43">
            <v>90.120346538107754</v>
          </cell>
          <cell r="AD43">
            <v>24.231291688100935</v>
          </cell>
          <cell r="AE43">
            <v>13.507732463318106</v>
          </cell>
          <cell r="AF43">
            <v>9.7256835484370949</v>
          </cell>
          <cell r="AG43">
            <v>12.999045085084918</v>
          </cell>
          <cell r="AH43">
            <v>17.456523843295585</v>
          </cell>
          <cell r="AI43">
            <v>10.65582052728689</v>
          </cell>
          <cell r="AJ43">
            <v>16.64043944537454</v>
          </cell>
          <cell r="AK43">
            <v>17.139989653235823</v>
          </cell>
          <cell r="AL43">
            <v>17.139989653235823</v>
          </cell>
          <cell r="AM43">
            <v>20.852315001230355</v>
          </cell>
          <cell r="AN43">
            <v>37.60191537922524</v>
          </cell>
          <cell r="AO43">
            <v>47.516357647601964</v>
          </cell>
          <cell r="AP43">
            <v>105.97058802805756</v>
          </cell>
          <cell r="AQ43">
            <v>24.689762802578063</v>
          </cell>
          <cell r="AR43">
            <v>13.705430992534453</v>
          </cell>
          <cell r="AS43">
            <v>9.690960725518087</v>
          </cell>
          <cell r="AT43">
            <v>13.169914931063055</v>
          </cell>
          <cell r="AU43">
            <v>17.456523843295585</v>
          </cell>
          <cell r="AV43">
            <v>10.65582052728689</v>
          </cell>
          <cell r="AW43">
            <v>16.64043944537454</v>
          </cell>
          <cell r="AX43">
            <v>17.139989653235823</v>
          </cell>
          <cell r="AY43">
            <v>17.139989653235823</v>
          </cell>
          <cell r="AZ43">
            <v>20.835452293917299</v>
          </cell>
          <cell r="BA43">
            <v>51.400884309268619</v>
          </cell>
          <cell r="BB43">
            <v>41.225736294649089</v>
          </cell>
          <cell r="BC43">
            <v>113.46207289783501</v>
          </cell>
          <cell r="BD43">
            <v>24.274406178458612</v>
          </cell>
          <cell r="BE43">
            <v>13.553658866195207</v>
          </cell>
          <cell r="BF43">
            <v>9.7150393686320875</v>
          </cell>
          <cell r="BG43">
            <v>13.075070122822028</v>
          </cell>
          <cell r="BH43">
            <v>17.456523843295585</v>
          </cell>
          <cell r="BI43">
            <v>10.65582052728689</v>
          </cell>
          <cell r="BJ43">
            <v>16.64043944537454</v>
          </cell>
          <cell r="BK43">
            <v>17.139989653235823</v>
          </cell>
          <cell r="BL43">
            <v>17.139989653235823</v>
          </cell>
          <cell r="BM43">
            <v>20.089361022393675</v>
          </cell>
          <cell r="BN43">
            <v>23.204081189486956</v>
          </cell>
          <cell r="BO43">
            <v>54.433731837312287</v>
          </cell>
          <cell r="BP43">
            <v>97.727174049192911</v>
          </cell>
          <cell r="BQ43">
            <v>27.742607494928034</v>
          </cell>
          <cell r="BR43">
            <v>14.349962512447032</v>
          </cell>
          <cell r="BS43">
            <v>11.502840805571385</v>
          </cell>
          <cell r="BT43">
            <v>12.291510821056306</v>
          </cell>
          <cell r="BU43">
            <v>18.329350035460365</v>
          </cell>
          <cell r="BV43">
            <v>14.815969637255057</v>
          </cell>
          <cell r="BW43">
            <v>17.907744387675727</v>
          </cell>
          <cell r="BX43">
            <v>17.139989653235823</v>
          </cell>
          <cell r="BY43">
            <v>17.139989653235823</v>
          </cell>
          <cell r="BZ43">
            <v>18.296070019354993</v>
          </cell>
          <cell r="CA43">
            <v>8.7906013418215618</v>
          </cell>
          <cell r="CB43">
            <v>61.825195700220249</v>
          </cell>
          <cell r="CC43">
            <v>88.911867061396805</v>
          </cell>
          <cell r="CD43">
            <v>24.520588809889812</v>
          </cell>
          <cell r="CE43">
            <v>13.618080356077533</v>
          </cell>
          <cell r="CF43">
            <v>10.345898043860315</v>
          </cell>
          <cell r="CG43">
            <v>12.889291933551824</v>
          </cell>
          <cell r="CH43">
            <v>17.456523843295585</v>
          </cell>
          <cell r="CI43">
            <v>11.604626464648053</v>
          </cell>
          <cell r="CJ43">
            <v>16.75429615785788</v>
          </cell>
          <cell r="CK43">
            <v>17.139989653235823</v>
          </cell>
          <cell r="CL43">
            <v>17.139989653235823</v>
          </cell>
          <cell r="CM43">
            <v>19.646524127670116</v>
          </cell>
          <cell r="CN43">
            <v>19.644117589106536</v>
          </cell>
          <cell r="CO43">
            <v>56.259299648187799</v>
          </cell>
          <cell r="CP43">
            <v>95.54994136496444</v>
          </cell>
        </row>
        <row r="44">
          <cell r="B44">
            <v>2025</v>
          </cell>
          <cell r="D44">
            <v>24.308279324961436</v>
          </cell>
          <cell r="E44">
            <v>13.698953179357884</v>
          </cell>
          <cell r="F44">
            <v>9.4512163931916557</v>
          </cell>
          <cell r="G44">
            <v>13.768329046293697</v>
          </cell>
          <cell r="H44">
            <v>17.764711378998499</v>
          </cell>
          <cell r="I44">
            <v>10.843944526009484</v>
          </cell>
          <cell r="J44">
            <v>16.934219356639815</v>
          </cell>
          <cell r="K44">
            <v>17.442588911863876</v>
          </cell>
          <cell r="L44">
            <v>17.442588911863876</v>
          </cell>
          <cell r="M44">
            <v>19.875987765720527</v>
          </cell>
          <cell r="N44">
            <v>27.208740487372005</v>
          </cell>
          <cell r="O44">
            <v>54.011306650897154</v>
          </cell>
          <cell r="P44">
            <v>101.09603490398969</v>
          </cell>
          <cell r="Q44">
            <v>24.909243440279234</v>
          </cell>
          <cell r="R44">
            <v>13.921699435485934</v>
          </cell>
          <cell r="S44">
            <v>10.067778026068687</v>
          </cell>
          <cell r="T44">
            <v>12.967144931088463</v>
          </cell>
          <cell r="U44">
            <v>17.764711378998499</v>
          </cell>
          <cell r="V44">
            <v>10.843944526009484</v>
          </cell>
          <cell r="W44">
            <v>16.934219356639815</v>
          </cell>
          <cell r="X44">
            <v>17.442588911863876</v>
          </cell>
          <cell r="Y44">
            <v>17.442588911863876</v>
          </cell>
          <cell r="Z44">
            <v>20.281674351255475</v>
          </cell>
          <cell r="AA44">
            <v>9.5357977175998681</v>
          </cell>
          <cell r="AB44">
            <v>61.893911021867027</v>
          </cell>
          <cell r="AC44">
            <v>91.711383090722364</v>
          </cell>
          <cell r="AD44">
            <v>24.659084881023606</v>
          </cell>
          <cell r="AE44">
            <v>13.746205759500901</v>
          </cell>
          <cell r="AF44">
            <v>9.8973863727064497</v>
          </cell>
          <cell r="AG44">
            <v>13.228537721031563</v>
          </cell>
          <cell r="AH44">
            <v>17.764711378998499</v>
          </cell>
          <cell r="AI44">
            <v>10.843944526009484</v>
          </cell>
          <cell r="AJ44">
            <v>16.934219356639815</v>
          </cell>
          <cell r="AK44">
            <v>17.442588911863876</v>
          </cell>
          <cell r="AL44">
            <v>17.442588911863876</v>
          </cell>
          <cell r="AM44">
            <v>21.220453791726047</v>
          </cell>
          <cell r="AN44">
            <v>38.265761271022512</v>
          </cell>
          <cell r="AO44">
            <v>48.355238818930758</v>
          </cell>
          <cell r="AP44">
            <v>107.84145388167931</v>
          </cell>
          <cell r="AQ44">
            <v>25.125650108866605</v>
          </cell>
          <cell r="AR44">
            <v>13.947394572526223</v>
          </cell>
          <cell r="AS44">
            <v>9.8620505330537505</v>
          </cell>
          <cell r="AT44">
            <v>13.402424201777917</v>
          </cell>
          <cell r="AU44">
            <v>17.764711378998499</v>
          </cell>
          <cell r="AV44">
            <v>10.843944526009484</v>
          </cell>
          <cell r="AW44">
            <v>16.934219356639815</v>
          </cell>
          <cell r="AX44">
            <v>17.442588911863876</v>
          </cell>
          <cell r="AY44">
            <v>17.442588911863876</v>
          </cell>
          <cell r="AZ44">
            <v>21.203293380456653</v>
          </cell>
          <cell r="BA44">
            <v>52.30834515373153</v>
          </cell>
          <cell r="BB44">
            <v>41.953559210038151</v>
          </cell>
          <cell r="BC44">
            <v>115.46519774422633</v>
          </cell>
          <cell r="BD44">
            <v>24.702960539449776</v>
          </cell>
          <cell r="BE44">
            <v>13.792942973571195</v>
          </cell>
          <cell r="BF44">
            <v>9.8865542744147419</v>
          </cell>
          <cell r="BG44">
            <v>13.305904948613698</v>
          </cell>
          <cell r="BH44">
            <v>17.764711378998499</v>
          </cell>
          <cell r="BI44">
            <v>10.843944526009484</v>
          </cell>
          <cell r="BJ44">
            <v>16.934219356639815</v>
          </cell>
          <cell r="BK44">
            <v>17.442588911863876</v>
          </cell>
          <cell r="BL44">
            <v>17.442588911863876</v>
          </cell>
          <cell r="BM44">
            <v>20.4440301835002</v>
          </cell>
          <cell r="BN44">
            <v>23.613739416075109</v>
          </cell>
          <cell r="BO44">
            <v>55.39473632048707</v>
          </cell>
          <cell r="BP44">
            <v>99.452505920062379</v>
          </cell>
          <cell r="BQ44">
            <v>28.232391481395567</v>
          </cell>
          <cell r="BR44">
            <v>14.603305023466987</v>
          </cell>
          <cell r="BS44">
            <v>11.705918588598243</v>
          </cell>
          <cell r="BT44">
            <v>12.508512239208745</v>
          </cell>
          <cell r="BU44">
            <v>18.652946947948422</v>
          </cell>
          <cell r="BV44">
            <v>15.077539306711815</v>
          </cell>
          <cell r="BW44">
            <v>18.223898031000029</v>
          </cell>
          <cell r="BX44">
            <v>17.442588911863876</v>
          </cell>
          <cell r="BY44">
            <v>17.442588911863876</v>
          </cell>
          <cell r="BZ44">
            <v>18.619079387252633</v>
          </cell>
          <cell r="CA44">
            <v>8.945795685735753</v>
          </cell>
          <cell r="CB44">
            <v>62.916693347646721</v>
          </cell>
          <cell r="CC44">
            <v>90.481568420635114</v>
          </cell>
          <cell r="CD44">
            <v>24.953489420981782</v>
          </cell>
          <cell r="CE44">
            <v>13.858501797575213</v>
          </cell>
          <cell r="CF44">
            <v>10.528550492388632</v>
          </cell>
          <cell r="CG44">
            <v>13.116846924088064</v>
          </cell>
          <cell r="CH44">
            <v>17.764711378998499</v>
          </cell>
          <cell r="CI44">
            <v>11.809501230380192</v>
          </cell>
          <cell r="CJ44">
            <v>17.050086161164302</v>
          </cell>
          <cell r="CK44">
            <v>17.442588911863876</v>
          </cell>
          <cell r="CL44">
            <v>17.442588911863876</v>
          </cell>
          <cell r="CM44">
            <v>19.993375190939503</v>
          </cell>
          <cell r="CN44">
            <v>19.99092616595674</v>
          </cell>
          <cell r="CO44">
            <v>57.252533757944754</v>
          </cell>
          <cell r="CP44">
            <v>97.236835114841</v>
          </cell>
        </row>
        <row r="45">
          <cell r="B45">
            <v>2026</v>
          </cell>
          <cell r="D45">
            <v>24.755794443516134</v>
          </cell>
          <cell r="E45">
            <v>13.951150736173041</v>
          </cell>
          <cell r="F45">
            <v>9.6252131688639686</v>
          </cell>
          <cell r="G45">
            <v>14.021803811952045</v>
          </cell>
          <cell r="H45">
            <v>18.091759493453019</v>
          </cell>
          <cell r="I45">
            <v>11.043581409199913</v>
          </cell>
          <cell r="J45">
            <v>17.245978123342645</v>
          </cell>
          <cell r="K45">
            <v>17.76370675572451</v>
          </cell>
          <cell r="L45">
            <v>17.76370675572451</v>
          </cell>
          <cell r="M45">
            <v>20.241904452066741</v>
          </cell>
          <cell r="N45">
            <v>27.709653059675173</v>
          </cell>
          <cell r="O45">
            <v>55.005654131278035</v>
          </cell>
          <cell r="P45">
            <v>102.95721164301995</v>
          </cell>
          <cell r="Q45">
            <v>25.367822300685763</v>
          </cell>
          <cell r="R45">
            <v>14.177997748092405</v>
          </cell>
          <cell r="S45">
            <v>10.25312569369615</v>
          </cell>
          <cell r="T45">
            <v>13.205869907199503</v>
          </cell>
          <cell r="U45">
            <v>18.091759493453019</v>
          </cell>
          <cell r="V45">
            <v>11.043581409199913</v>
          </cell>
          <cell r="W45">
            <v>17.245978123342645</v>
          </cell>
          <cell r="X45">
            <v>17.76370675572451</v>
          </cell>
          <cell r="Y45">
            <v>17.76370675572451</v>
          </cell>
          <cell r="Z45">
            <v>20.655059722570901</v>
          </cell>
          <cell r="AA45">
            <v>9.7113516343973956</v>
          </cell>
          <cell r="AB45">
            <v>63.033377150196472</v>
          </cell>
          <cell r="AC45">
            <v>93.399788507164772</v>
          </cell>
          <cell r="AD45">
            <v>25.113058325480853</v>
          </cell>
          <cell r="AE45">
            <v>13.999273235725902</v>
          </cell>
          <cell r="AF45">
            <v>10.079597132125159</v>
          </cell>
          <cell r="AG45">
            <v>13.47207493513843</v>
          </cell>
          <cell r="AH45">
            <v>18.091759493453019</v>
          </cell>
          <cell r="AI45">
            <v>11.043581409199913</v>
          </cell>
          <cell r="AJ45">
            <v>17.245978123342645</v>
          </cell>
          <cell r="AK45">
            <v>17.76370675572451</v>
          </cell>
          <cell r="AL45">
            <v>17.76370675572451</v>
          </cell>
          <cell r="AM45">
            <v>21.611122080807171</v>
          </cell>
          <cell r="AN45">
            <v>38.970233457756144</v>
          </cell>
          <cell r="AO45">
            <v>49.245458161217691</v>
          </cell>
          <cell r="AP45">
            <v>109.82681369978101</v>
          </cell>
          <cell r="AQ45">
            <v>25.588213013337061</v>
          </cell>
          <cell r="AR45">
            <v>14.204165932284456</v>
          </cell>
          <cell r="AS45">
            <v>10.0436107601061</v>
          </cell>
          <cell r="AT45">
            <v>13.649162663822004</v>
          </cell>
          <cell r="AU45">
            <v>18.091759493453019</v>
          </cell>
          <cell r="AV45">
            <v>11.043581409199913</v>
          </cell>
          <cell r="AW45">
            <v>17.245978123342645</v>
          </cell>
          <cell r="AX45">
            <v>17.76370675572451</v>
          </cell>
          <cell r="AY45">
            <v>17.76370675572451</v>
          </cell>
          <cell r="AZ45">
            <v>21.593645746580787</v>
          </cell>
          <cell r="BA45">
            <v>53.271341134234135</v>
          </cell>
          <cell r="BB45">
            <v>42.725923710736986</v>
          </cell>
          <cell r="BC45">
            <v>117.5909105915519</v>
          </cell>
          <cell r="BD45">
            <v>25.157741734230267</v>
          </cell>
          <cell r="BE45">
            <v>14.046870881323084</v>
          </cell>
          <cell r="BF45">
            <v>10.068565615039287</v>
          </cell>
          <cell r="BG45">
            <v>13.550866492413379</v>
          </cell>
          <cell r="BH45">
            <v>18.091759493453019</v>
          </cell>
          <cell r="BI45">
            <v>11.043581409199913</v>
          </cell>
          <cell r="BJ45">
            <v>17.245978123342645</v>
          </cell>
          <cell r="BK45">
            <v>17.76370675572451</v>
          </cell>
          <cell r="BL45">
            <v>17.76370675572451</v>
          </cell>
          <cell r="BM45">
            <v>20.820404523658041</v>
          </cell>
          <cell r="BN45">
            <v>24.04846806358794</v>
          </cell>
          <cell r="BO45">
            <v>56.414552723794259</v>
          </cell>
          <cell r="BP45">
            <v>101.28342531104025</v>
          </cell>
          <cell r="BQ45">
            <v>28.752149455704572</v>
          </cell>
          <cell r="BR45">
            <v>14.87215168642912</v>
          </cell>
          <cell r="BS45">
            <v>11.921424403507519</v>
          </cell>
          <cell r="BT45">
            <v>12.738793793194517</v>
          </cell>
          <cell r="BU45">
            <v>18.996347468125673</v>
          </cell>
          <cell r="BV45">
            <v>15.355116616901247</v>
          </cell>
          <cell r="BW45">
            <v>18.559399765978743</v>
          </cell>
          <cell r="BX45">
            <v>17.76370675572451</v>
          </cell>
          <cell r="BY45">
            <v>17.76370675572451</v>
          </cell>
          <cell r="BZ45">
            <v>18.961856406060765</v>
          </cell>
          <cell r="CA45">
            <v>9.1104876725008239</v>
          </cell>
          <cell r="CB45">
            <v>64.074988885810484</v>
          </cell>
          <cell r="CC45">
            <v>92.147332964372069</v>
          </cell>
          <cell r="CD45">
            <v>25.412882849340033</v>
          </cell>
          <cell r="CE45">
            <v>14.113636642457628</v>
          </cell>
          <cell r="CF45">
            <v>10.722380975362064</v>
          </cell>
          <cell r="CG45">
            <v>13.358327912019172</v>
          </cell>
          <cell r="CH45">
            <v>18.091759493453019</v>
          </cell>
          <cell r="CI45">
            <v>12.026914000430043</v>
          </cell>
          <cell r="CJ45">
            <v>17.363978034290263</v>
          </cell>
          <cell r="CK45">
            <v>17.76370675572451</v>
          </cell>
          <cell r="CL45">
            <v>17.76370675572451</v>
          </cell>
          <cell r="CM45">
            <v>20.361452978316827</v>
          </cell>
          <cell r="CN45">
            <v>20.358958866814746</v>
          </cell>
          <cell r="CO45">
            <v>58.306552188855797</v>
          </cell>
          <cell r="CP45">
            <v>99.026964033987369</v>
          </cell>
        </row>
        <row r="46">
          <cell r="B46">
            <v>2027</v>
          </cell>
          <cell r="D46">
            <v>25.218143891469488</v>
          </cell>
          <cell r="E46">
            <v>14.211708192969706</v>
          </cell>
          <cell r="F46">
            <v>9.8049776278560401</v>
          </cell>
          <cell r="G46">
            <v>14.283680814791039</v>
          </cell>
          <cell r="H46">
            <v>18.4296486706066</v>
          </cell>
          <cell r="I46">
            <v>11.249835899623218</v>
          </cell>
          <cell r="J46">
            <v>17.568071138088595</v>
          </cell>
          <cell r="K46">
            <v>18.095469084372603</v>
          </cell>
          <cell r="L46">
            <v>18.095469084372603</v>
          </cell>
          <cell r="M46">
            <v>20.619950625066402</v>
          </cell>
          <cell r="N46">
            <v>28.227169991896879</v>
          </cell>
          <cell r="O46">
            <v>56.032962460240611</v>
          </cell>
          <cell r="P46">
            <v>104.88008307720389</v>
          </cell>
          <cell r="Q46">
            <v>25.84160223383482</v>
          </cell>
          <cell r="R46">
            <v>14.442791893433647</v>
          </cell>
          <cell r="S46">
            <v>10.444617306501909</v>
          </cell>
          <cell r="T46">
            <v>13.452508191229072</v>
          </cell>
          <cell r="U46">
            <v>18.4296486706066</v>
          </cell>
          <cell r="V46">
            <v>11.249835899623218</v>
          </cell>
          <cell r="W46">
            <v>17.568071138088595</v>
          </cell>
          <cell r="X46">
            <v>18.095469084372603</v>
          </cell>
          <cell r="Y46">
            <v>18.095469084372603</v>
          </cell>
          <cell r="Z46">
            <v>21.040822154148831</v>
          </cell>
          <cell r="AA46">
            <v>9.8927248509705557</v>
          </cell>
          <cell r="AB46">
            <v>64.210614551909586</v>
          </cell>
          <cell r="AC46">
            <v>95.14416155702898</v>
          </cell>
          <cell r="AD46">
            <v>25.582080181341656</v>
          </cell>
          <cell r="AE46">
            <v>14.260729448211993</v>
          </cell>
          <cell r="AF46">
            <v>10.267847853800175</v>
          </cell>
          <cell r="AG46">
            <v>13.723684974285399</v>
          </cell>
          <cell r="AH46">
            <v>18.4296486706066</v>
          </cell>
          <cell r="AI46">
            <v>11.249835899623218</v>
          </cell>
          <cell r="AJ46">
            <v>17.568071138088595</v>
          </cell>
          <cell r="AK46">
            <v>18.095469084372603</v>
          </cell>
          <cell r="AL46">
            <v>18.095469084372603</v>
          </cell>
          <cell r="AM46">
            <v>22.014740328103237</v>
          </cell>
          <cell r="AN46">
            <v>39.698057643197536</v>
          </cell>
          <cell r="AO46">
            <v>50.165186689704178</v>
          </cell>
          <cell r="AP46">
            <v>111.87798466100494</v>
          </cell>
          <cell r="AQ46">
            <v>26.066109054517344</v>
          </cell>
          <cell r="AR46">
            <v>14.469448805448298</v>
          </cell>
          <cell r="AS46">
            <v>10.231189385425056</v>
          </cell>
          <cell r="AT46">
            <v>13.904080066575618</v>
          </cell>
          <cell r="AU46">
            <v>18.4296486706066</v>
          </cell>
          <cell r="AV46">
            <v>11.249835899623218</v>
          </cell>
          <cell r="AW46">
            <v>17.568071138088595</v>
          </cell>
          <cell r="AX46">
            <v>18.095469084372603</v>
          </cell>
          <cell r="AY46">
            <v>18.095469084372603</v>
          </cell>
          <cell r="AZ46">
            <v>21.996937598636329</v>
          </cell>
          <cell r="BA46">
            <v>54.266258716917427</v>
          </cell>
          <cell r="BB46">
            <v>43.523890719472199</v>
          </cell>
          <cell r="BC46">
            <v>119.78708703502596</v>
          </cell>
          <cell r="BD46">
            <v>25.627598115899364</v>
          </cell>
          <cell r="BE46">
            <v>14.309216047109217</v>
          </cell>
          <cell r="BF46">
            <v>10.256610307542168</v>
          </cell>
          <cell r="BG46">
            <v>13.803948075246518</v>
          </cell>
          <cell r="BH46">
            <v>18.4296486706066</v>
          </cell>
          <cell r="BI46">
            <v>11.249835899623218</v>
          </cell>
          <cell r="BJ46">
            <v>17.568071138088595</v>
          </cell>
          <cell r="BK46">
            <v>18.095469084372603</v>
          </cell>
          <cell r="BL46">
            <v>18.095469084372603</v>
          </cell>
          <cell r="BM46">
            <v>21.209255003073778</v>
          </cell>
          <cell r="BN46">
            <v>24.497607191750145</v>
          </cell>
          <cell r="BO46">
            <v>57.468174225131825</v>
          </cell>
          <cell r="BP46">
            <v>103.17503641995575</v>
          </cell>
          <cell r="BQ46">
            <v>29.289136481455188</v>
          </cell>
          <cell r="BR46">
            <v>15.149910137598516</v>
          </cell>
          <cell r="BS46">
            <v>12.144073852482201</v>
          </cell>
          <cell r="BT46">
            <v>12.976708770688514</v>
          </cell>
          <cell r="BU46">
            <v>19.351131104136929</v>
          </cell>
          <cell r="BV46">
            <v>15.641895120708993</v>
          </cell>
          <cell r="BW46">
            <v>18.906022786125575</v>
          </cell>
          <cell r="BX46">
            <v>18.095469084372603</v>
          </cell>
          <cell r="BY46">
            <v>18.095469084372603</v>
          </cell>
          <cell r="BZ46">
            <v>19.31599587274264</v>
          </cell>
          <cell r="CA46">
            <v>9.2806389054001492</v>
          </cell>
          <cell r="CB46">
            <v>65.271679858768977</v>
          </cell>
          <cell r="CC46">
            <v>93.868314636911762</v>
          </cell>
          <cell r="CD46">
            <v>25.887504351918111</v>
          </cell>
          <cell r="CE46">
            <v>14.377228753191263</v>
          </cell>
          <cell r="CF46">
            <v>10.922636593739226</v>
          </cell>
          <cell r="CG46">
            <v>13.60781356475368</v>
          </cell>
          <cell r="CH46">
            <v>18.4296486706066</v>
          </cell>
          <cell r="CI46">
            <v>12.251533616712958</v>
          </cell>
          <cell r="CJ46">
            <v>17.688274864139363</v>
          </cell>
          <cell r="CK46">
            <v>18.095469084372603</v>
          </cell>
          <cell r="CL46">
            <v>18.095469084372603</v>
          </cell>
          <cell r="CM46">
            <v>20.741731888999034</v>
          </cell>
          <cell r="CN46">
            <v>20.739191196439783</v>
          </cell>
          <cell r="CO46">
            <v>59.395509454117047</v>
          </cell>
          <cell r="CP46">
            <v>100.87643253955586</v>
          </cell>
        </row>
        <row r="47">
          <cell r="B47">
            <v>2028</v>
          </cell>
          <cell r="D47">
            <v>25.688156101909922</v>
          </cell>
          <cell r="E47">
            <v>14.476584006616395</v>
          </cell>
          <cell r="F47">
            <v>9.9877214185180723</v>
          </cell>
          <cell r="G47">
            <v>14.549898044016091</v>
          </cell>
          <cell r="H47">
            <v>18.773137864204333</v>
          </cell>
          <cell r="I47">
            <v>11.459508755049455</v>
          </cell>
          <cell r="J47">
            <v>17.895502371105746</v>
          </cell>
          <cell r="K47">
            <v>18.4327298859568</v>
          </cell>
          <cell r="L47">
            <v>18.4327298859568</v>
          </cell>
          <cell r="M47">
            <v>21.004262357689143</v>
          </cell>
          <cell r="N47">
            <v>28.753264006566113</v>
          </cell>
          <cell r="O47">
            <v>57.077296914703481</v>
          </cell>
          <cell r="P47">
            <v>106.83482327895874</v>
          </cell>
          <cell r="Q47">
            <v>26.32323437296127</v>
          </cell>
          <cell r="R47">
            <v>14.711974612509986</v>
          </cell>
          <cell r="S47">
            <v>10.639282611314213</v>
          </cell>
          <cell r="T47">
            <v>13.703234142279994</v>
          </cell>
          <cell r="U47">
            <v>18.773137864204333</v>
          </cell>
          <cell r="V47">
            <v>11.459508755049455</v>
          </cell>
          <cell r="W47">
            <v>17.895502371105746</v>
          </cell>
          <cell r="X47">
            <v>18.4327298859568</v>
          </cell>
          <cell r="Y47">
            <v>18.4327298859568</v>
          </cell>
          <cell r="Z47">
            <v>21.432978030993556</v>
          </cell>
          <cell r="AA47">
            <v>10.077104062005855</v>
          </cell>
          <cell r="AB47">
            <v>65.407362933121377</v>
          </cell>
          <cell r="AC47">
            <v>96.917445026120788</v>
          </cell>
          <cell r="AD47">
            <v>26.058875385042754</v>
          </cell>
          <cell r="AE47">
            <v>14.526518913102571</v>
          </cell>
          <cell r="AF47">
            <v>10.459218554475067</v>
          </cell>
          <cell r="AG47">
            <v>13.97946507998676</v>
          </cell>
          <cell r="AH47">
            <v>18.773137864204333</v>
          </cell>
          <cell r="AI47">
            <v>11.459508755049455</v>
          </cell>
          <cell r="AJ47">
            <v>17.895502371105746</v>
          </cell>
          <cell r="AK47">
            <v>18.4327298859568</v>
          </cell>
          <cell r="AL47">
            <v>18.4327298859568</v>
          </cell>
          <cell r="AM47">
            <v>22.425047954565162</v>
          </cell>
          <cell r="AN47">
            <v>40.437944444675544</v>
          </cell>
          <cell r="AO47">
            <v>51.100158366630843</v>
          </cell>
          <cell r="AP47">
            <v>113.96315076587155</v>
          </cell>
          <cell r="AQ47">
            <v>26.551925520115329</v>
          </cell>
          <cell r="AR47">
            <v>14.739128352292511</v>
          </cell>
          <cell r="AS47">
            <v>10.421876850734707</v>
          </cell>
          <cell r="AT47">
            <v>14.163222350573877</v>
          </cell>
          <cell r="AU47">
            <v>18.773137864204333</v>
          </cell>
          <cell r="AV47">
            <v>11.459508755049455</v>
          </cell>
          <cell r="AW47">
            <v>17.895502371105746</v>
          </cell>
          <cell r="AX47">
            <v>18.4327298859568</v>
          </cell>
          <cell r="AY47">
            <v>18.4327298859568</v>
          </cell>
          <cell r="AZ47">
            <v>22.406913420336387</v>
          </cell>
          <cell r="BA47">
            <v>55.277665596092994</v>
          </cell>
          <cell r="BB47">
            <v>44.335082858436365</v>
          </cell>
          <cell r="BC47">
            <v>122.01966187486575</v>
          </cell>
          <cell r="BD47">
            <v>26.105241676447349</v>
          </cell>
          <cell r="BE47">
            <v>14.575909198394102</v>
          </cell>
          <cell r="BF47">
            <v>10.447771564414241</v>
          </cell>
          <cell r="BG47">
            <v>14.061224113307608</v>
          </cell>
          <cell r="BH47">
            <v>18.773137864204333</v>
          </cell>
          <cell r="BI47">
            <v>11.459508755049455</v>
          </cell>
          <cell r="BJ47">
            <v>17.895502371105746</v>
          </cell>
          <cell r="BK47">
            <v>18.4327298859568</v>
          </cell>
          <cell r="BL47">
            <v>18.4327298859568</v>
          </cell>
          <cell r="BM47">
            <v>21.604550107610073</v>
          </cell>
          <cell r="BN47">
            <v>24.954190140766912</v>
          </cell>
          <cell r="BO47">
            <v>58.539257954123769</v>
          </cell>
          <cell r="BP47">
            <v>105.09799820250075</v>
          </cell>
          <cell r="BQ47">
            <v>29.835023277834239</v>
          </cell>
          <cell r="BR47">
            <v>15.432272026815726</v>
          </cell>
          <cell r="BS47">
            <v>12.370413388798665</v>
          </cell>
          <cell r="BT47">
            <v>13.218566839220525</v>
          </cell>
          <cell r="BU47">
            <v>19.711794757414552</v>
          </cell>
          <cell r="BV47">
            <v>15.93342655667835</v>
          </cell>
          <cell r="BW47">
            <v>19.258390573326206</v>
          </cell>
          <cell r="BX47">
            <v>18.4327298859568</v>
          </cell>
          <cell r="BY47">
            <v>18.4327298859568</v>
          </cell>
          <cell r="BZ47">
            <v>19.676004680531118</v>
          </cell>
          <cell r="CA47">
            <v>9.4536101448775405</v>
          </cell>
          <cell r="CB47">
            <v>66.488204225574506</v>
          </cell>
          <cell r="CC47">
            <v>95.617819050983172</v>
          </cell>
          <cell r="CD47">
            <v>26.369992008249838</v>
          </cell>
          <cell r="CE47">
            <v>14.645189515703256</v>
          </cell>
          <cell r="CF47">
            <v>11.126211154632964</v>
          </cell>
          <cell r="CG47">
            <v>13.861434075460449</v>
          </cell>
          <cell r="CH47">
            <v>18.773137864204333</v>
          </cell>
          <cell r="CI47">
            <v>12.47987597296482</v>
          </cell>
          <cell r="CJ47">
            <v>18.017946437255592</v>
          </cell>
          <cell r="CK47">
            <v>18.4327298859568</v>
          </cell>
          <cell r="CL47">
            <v>18.4327298859568</v>
          </cell>
          <cell r="CM47">
            <v>21.128313363649482</v>
          </cell>
          <cell r="CN47">
            <v>21.125725318020518</v>
          </cell>
          <cell r="CO47">
            <v>60.502514585379259</v>
          </cell>
          <cell r="CP47">
            <v>102.75655326704926</v>
          </cell>
        </row>
        <row r="48">
          <cell r="B48">
            <v>2029</v>
          </cell>
          <cell r="D48">
            <v>26.154593192134733</v>
          </cell>
          <cell r="E48">
            <v>14.73944505797613</v>
          </cell>
          <cell r="F48">
            <v>10.169075179292019</v>
          </cell>
          <cell r="G48">
            <v>14.814090307555546</v>
          </cell>
          <cell r="H48">
            <v>19.114014327467398</v>
          </cell>
          <cell r="I48">
            <v>11.667586746241415</v>
          </cell>
          <cell r="J48">
            <v>18.220443017720282</v>
          </cell>
          <cell r="K48">
            <v>18.767425333103599</v>
          </cell>
          <cell r="L48">
            <v>18.767425333103599</v>
          </cell>
          <cell r="M48">
            <v>21.385650845736773</v>
          </cell>
          <cell r="N48">
            <v>29.275356318076593</v>
          </cell>
          <cell r="O48">
            <v>58.113687700603926</v>
          </cell>
          <cell r="P48">
            <v>108.77469486441728</v>
          </cell>
          <cell r="Q48">
            <v>26.801203005568457</v>
          </cell>
          <cell r="R48">
            <v>14.979109809076705</v>
          </cell>
          <cell r="S48">
            <v>10.832467205942702</v>
          </cell>
          <cell r="T48">
            <v>13.952052961140998</v>
          </cell>
          <cell r="U48">
            <v>19.114014327467398</v>
          </cell>
          <cell r="V48">
            <v>11.667586746241415</v>
          </cell>
          <cell r="W48">
            <v>18.220443017720282</v>
          </cell>
          <cell r="X48">
            <v>18.767425333103599</v>
          </cell>
          <cell r="Y48">
            <v>18.767425333103599</v>
          </cell>
          <cell r="Z48">
            <v>21.822150997241824</v>
          </cell>
          <cell r="AA48">
            <v>10.26008080342425</v>
          </cell>
          <cell r="AB48">
            <v>66.59500831820742</v>
          </cell>
          <cell r="AC48">
            <v>98.677240118873499</v>
          </cell>
          <cell r="AD48">
            <v>26.532043874089215</v>
          </cell>
          <cell r="AE48">
            <v>14.790286666071781</v>
          </cell>
          <cell r="AF48">
            <v>10.649133605178607</v>
          </cell>
          <cell r="AG48">
            <v>14.233299609368318</v>
          </cell>
          <cell r="AH48">
            <v>19.114014327467398</v>
          </cell>
          <cell r="AI48">
            <v>11.667586746241415</v>
          </cell>
          <cell r="AJ48">
            <v>18.220443017720282</v>
          </cell>
          <cell r="AK48">
            <v>18.767425333103599</v>
          </cell>
          <cell r="AL48">
            <v>18.767425333103599</v>
          </cell>
          <cell r="AM48">
            <v>22.832234600215504</v>
          </cell>
          <cell r="AN48">
            <v>41.172203340744936</v>
          </cell>
          <cell r="AO48">
            <v>52.028018236525753</v>
          </cell>
          <cell r="AP48">
            <v>116.0324561774862</v>
          </cell>
          <cell r="AQ48">
            <v>27.034046651361013</v>
          </cell>
          <cell r="AR48">
            <v>15.006756597535929</v>
          </cell>
          <cell r="AS48">
            <v>10.611113863062602</v>
          </cell>
          <cell r="AT48">
            <v>14.420393484041002</v>
          </cell>
          <cell r="AU48">
            <v>19.114014327467398</v>
          </cell>
          <cell r="AV48">
            <v>11.667586746241415</v>
          </cell>
          <cell r="AW48">
            <v>18.220443017720282</v>
          </cell>
          <cell r="AX48">
            <v>18.767425333103599</v>
          </cell>
          <cell r="AY48">
            <v>18.767425333103599</v>
          </cell>
          <cell r="AZ48">
            <v>22.813770785078255</v>
          </cell>
          <cell r="BA48">
            <v>56.281379268369541</v>
          </cell>
          <cell r="BB48">
            <v>45.140104712139106</v>
          </cell>
          <cell r="BC48">
            <v>124.2352547655869</v>
          </cell>
          <cell r="BD48">
            <v>26.579252069364276</v>
          </cell>
          <cell r="BE48">
            <v>14.840573763920251</v>
          </cell>
          <cell r="BF48">
            <v>10.637478764436922</v>
          </cell>
          <cell r="BG48">
            <v>14.316543196327443</v>
          </cell>
          <cell r="BH48">
            <v>19.114014327467398</v>
          </cell>
          <cell r="BI48">
            <v>11.667586746241415</v>
          </cell>
          <cell r="BJ48">
            <v>18.220443017720282</v>
          </cell>
          <cell r="BK48">
            <v>18.767425333103599</v>
          </cell>
          <cell r="BL48">
            <v>18.767425333103599</v>
          </cell>
          <cell r="BM48">
            <v>21.996838423199232</v>
          </cell>
          <cell r="BN48">
            <v>25.407300118454657</v>
          </cell>
          <cell r="BO48">
            <v>59.602194547770949</v>
          </cell>
          <cell r="BP48">
            <v>107.00633308942484</v>
          </cell>
          <cell r="BQ48">
            <v>30.376757818425418</v>
          </cell>
          <cell r="BR48">
            <v>15.712486146941316</v>
          </cell>
          <cell r="BS48">
            <v>12.595031286753603</v>
          </cell>
          <cell r="BT48">
            <v>13.458585228589071</v>
          </cell>
          <cell r="BU48">
            <v>20.069715043840766</v>
          </cell>
          <cell r="BV48">
            <v>16.222740475938409</v>
          </cell>
          <cell r="BW48">
            <v>19.608078095692484</v>
          </cell>
          <cell r="BX48">
            <v>18.767425333103599</v>
          </cell>
          <cell r="BY48">
            <v>18.767425333103599</v>
          </cell>
          <cell r="BZ48">
            <v>20.033275102511858</v>
          </cell>
          <cell r="CA48">
            <v>9.6252656888022567</v>
          </cell>
          <cell r="CB48">
            <v>67.695475171383819</v>
          </cell>
          <cell r="CC48">
            <v>97.354015962697929</v>
          </cell>
          <cell r="CD48">
            <v>26.848809650621028</v>
          </cell>
          <cell r="CE48">
            <v>14.91111205044632</v>
          </cell>
          <cell r="CF48">
            <v>11.328237237610868</v>
          </cell>
          <cell r="CG48">
            <v>14.113125436679644</v>
          </cell>
          <cell r="CH48">
            <v>19.114014327467398</v>
          </cell>
          <cell r="CI48">
            <v>12.706481456523187</v>
          </cell>
          <cell r="CJ48">
            <v>18.345110382954093</v>
          </cell>
          <cell r="CK48">
            <v>18.767425333103599</v>
          </cell>
          <cell r="CL48">
            <v>18.767425333103599</v>
          </cell>
          <cell r="CM48">
            <v>21.51195432906567</v>
          </cell>
          <cell r="CN48">
            <v>21.509319290555325</v>
          </cell>
          <cell r="CO48">
            <v>61.601099347264537</v>
          </cell>
          <cell r="CP48">
            <v>104.62237296688554</v>
          </cell>
        </row>
        <row r="49">
          <cell r="B49">
            <v>2030</v>
          </cell>
          <cell r="D49">
            <v>26.623433734208987</v>
          </cell>
          <cell r="E49">
            <v>15.003660576837015</v>
          </cell>
          <cell r="F49">
            <v>10.351363417706938</v>
          </cell>
          <cell r="G49">
            <v>15.079643898051456</v>
          </cell>
          <cell r="H49">
            <v>19.456647255178151</v>
          </cell>
          <cell r="I49">
            <v>11.876736919391547</v>
          </cell>
          <cell r="J49">
            <v>18.54705801488376</v>
          </cell>
          <cell r="K49">
            <v>19.103845395227005</v>
          </cell>
          <cell r="L49">
            <v>19.103845395227005</v>
          </cell>
          <cell r="M49">
            <v>21.769004548142711</v>
          </cell>
          <cell r="N49">
            <v>29.800138861041614</v>
          </cell>
          <cell r="O49">
            <v>59.155418789416217</v>
          </cell>
          <cell r="P49">
            <v>110.72456219860054</v>
          </cell>
          <cell r="Q49">
            <v>27.281634509628383</v>
          </cell>
          <cell r="R49">
            <v>15.247621496912448</v>
          </cell>
          <cell r="S49">
            <v>11.026647240001232</v>
          </cell>
          <cell r="T49">
            <v>14.202153890843743</v>
          </cell>
          <cell r="U49">
            <v>19.456647255178151</v>
          </cell>
          <cell r="V49">
            <v>11.876736919391547</v>
          </cell>
          <cell r="W49">
            <v>18.54705801488376</v>
          </cell>
          <cell r="X49">
            <v>19.103845395227005</v>
          </cell>
          <cell r="Y49">
            <v>19.103845395227005</v>
          </cell>
          <cell r="Z49">
            <v>22.213329289621072</v>
          </cell>
          <cell r="AA49">
            <v>10.444000385360232</v>
          </cell>
          <cell r="AB49">
            <v>67.788773389221291</v>
          </cell>
          <cell r="AC49">
            <v>100.44610306420259</v>
          </cell>
          <cell r="AD49">
            <v>27.007650500462077</v>
          </cell>
          <cell r="AE49">
            <v>15.055413558584108</v>
          </cell>
          <cell r="AF49">
            <v>10.840027248042627</v>
          </cell>
          <cell r="AG49">
            <v>14.488442094488992</v>
          </cell>
          <cell r="AH49">
            <v>19.456647255178151</v>
          </cell>
          <cell r="AI49">
            <v>11.876736919391547</v>
          </cell>
          <cell r="AJ49">
            <v>18.54705801488376</v>
          </cell>
          <cell r="AK49">
            <v>19.103845395227005</v>
          </cell>
          <cell r="AL49">
            <v>19.103845395227005</v>
          </cell>
          <cell r="AM49">
            <v>23.241519392683649</v>
          </cell>
          <cell r="AN49">
            <v>41.910245717885452</v>
          </cell>
          <cell r="AO49">
            <v>52.960659172435903</v>
          </cell>
          <cell r="AP49">
            <v>118.112424283005</v>
          </cell>
          <cell r="AQ49">
            <v>27.518652051008225</v>
          </cell>
          <cell r="AR49">
            <v>15.275763874624108</v>
          </cell>
          <cell r="AS49">
            <v>10.801325973762376</v>
          </cell>
          <cell r="AT49">
            <v>14.678889766063655</v>
          </cell>
          <cell r="AU49">
            <v>19.456647255178151</v>
          </cell>
          <cell r="AV49">
            <v>11.876736919391547</v>
          </cell>
          <cell r="AW49">
            <v>18.54705801488376</v>
          </cell>
          <cell r="AX49">
            <v>19.103845395227005</v>
          </cell>
          <cell r="AY49">
            <v>19.103845395227005</v>
          </cell>
          <cell r="AZ49">
            <v>23.222724599922923</v>
          </cell>
          <cell r="BA49">
            <v>57.290264865290403</v>
          </cell>
          <cell r="BB49">
            <v>45.949274673493818</v>
          </cell>
          <cell r="BC49">
            <v>126.46226413870714</v>
          </cell>
          <cell r="BD49">
            <v>27.055704937760499</v>
          </cell>
          <cell r="BE49">
            <v>15.106602090075281</v>
          </cell>
          <cell r="BF49">
            <v>10.828163485609405</v>
          </cell>
          <cell r="BG49">
            <v>14.573177884677866</v>
          </cell>
          <cell r="BH49">
            <v>19.456647255178151</v>
          </cell>
          <cell r="BI49">
            <v>11.876736919391547</v>
          </cell>
          <cell r="BJ49">
            <v>18.54705801488376</v>
          </cell>
          <cell r="BK49">
            <v>19.103845395227005</v>
          </cell>
          <cell r="BL49">
            <v>19.103845395227005</v>
          </cell>
          <cell r="BM49">
            <v>22.391148117656797</v>
          </cell>
          <cell r="BN49">
            <v>25.86274487619464</v>
          </cell>
          <cell r="BO49">
            <v>60.670608229272801</v>
          </cell>
          <cell r="BP49">
            <v>108.92450122312424</v>
          </cell>
          <cell r="BQ49">
            <v>30.921283802730599</v>
          </cell>
          <cell r="BR49">
            <v>15.994144151267744</v>
          </cell>
          <cell r="BS49">
            <v>12.820806593314268</v>
          </cell>
          <cell r="BT49">
            <v>13.699840382044172</v>
          </cell>
          <cell r="BU49">
            <v>20.429479617937059</v>
          </cell>
          <cell r="BV49">
            <v>16.51354516874304</v>
          </cell>
          <cell r="BW49">
            <v>19.959567484033776</v>
          </cell>
          <cell r="BX49">
            <v>19.103845395227005</v>
          </cell>
          <cell r="BY49">
            <v>19.103845395227005</v>
          </cell>
          <cell r="BZ49">
            <v>20.392386463548394</v>
          </cell>
          <cell r="CA49">
            <v>9.7978057375040599</v>
          </cell>
          <cell r="CB49">
            <v>68.908966929491925</v>
          </cell>
          <cell r="CC49">
            <v>99.099159130544379</v>
          </cell>
          <cell r="CD49">
            <v>27.330094539213025</v>
          </cell>
          <cell r="CE49">
            <v>15.178404827868054</v>
          </cell>
          <cell r="CF49">
            <v>11.53130431834162</v>
          </cell>
          <cell r="CG49">
            <v>14.36611371034488</v>
          </cell>
          <cell r="CH49">
            <v>19.456647255178151</v>
          </cell>
          <cell r="CI49">
            <v>12.934254590296275</v>
          </cell>
          <cell r="CJ49">
            <v>18.673960135392328</v>
          </cell>
          <cell r="CK49">
            <v>19.103845395227005</v>
          </cell>
          <cell r="CL49">
            <v>19.103845395227005</v>
          </cell>
          <cell r="CM49">
            <v>21.897572115380495</v>
          </cell>
          <cell r="CN49">
            <v>21.894889841844375</v>
          </cell>
          <cell r="CO49">
            <v>62.7053448844892</v>
          </cell>
          <cell r="CP49">
            <v>106.49780684171407</v>
          </cell>
        </row>
        <row r="50">
          <cell r="B50">
            <v>2031</v>
          </cell>
          <cell r="D50">
            <v>27.099274473661865</v>
          </cell>
          <cell r="E50">
            <v>15.271821063371428</v>
          </cell>
          <cell r="F50">
            <v>10.536373378187662</v>
          </cell>
          <cell r="G50">
            <v>15.349162434795085</v>
          </cell>
          <cell r="H50">
            <v>19.804395990732193</v>
          </cell>
          <cell r="I50">
            <v>12.089009886674088</v>
          </cell>
          <cell r="J50">
            <v>18.87854965824522</v>
          </cell>
          <cell r="K50">
            <v>19.445288501702709</v>
          </cell>
          <cell r="L50">
            <v>19.445288501702709</v>
          </cell>
          <cell r="M50">
            <v>22.158082055002073</v>
          </cell>
          <cell r="N50">
            <v>30.332756864151268</v>
          </cell>
          <cell r="O50">
            <v>60.212703830121988</v>
          </cell>
          <cell r="P50">
            <v>112.70354274927533</v>
          </cell>
          <cell r="Q50">
            <v>27.769239274218318</v>
          </cell>
          <cell r="R50">
            <v>15.520142297963959</v>
          </cell>
          <cell r="S50">
            <v>11.223726550985313</v>
          </cell>
          <cell r="T50">
            <v>14.455989045118349</v>
          </cell>
          <cell r="U50">
            <v>19.804395990732193</v>
          </cell>
          <cell r="V50">
            <v>12.089009886674088</v>
          </cell>
          <cell r="W50">
            <v>18.87854965824522</v>
          </cell>
          <cell r="X50">
            <v>19.445288501702709</v>
          </cell>
          <cell r="Y50">
            <v>19.445288501702709</v>
          </cell>
          <cell r="Z50">
            <v>22.610348214392673</v>
          </cell>
          <cell r="AA50">
            <v>10.63066604674073</v>
          </cell>
          <cell r="AB50">
            <v>69.000362411815459</v>
          </cell>
          <cell r="AC50">
            <v>102.24137667294886</v>
          </cell>
          <cell r="AD50">
            <v>27.490358347741438</v>
          </cell>
          <cell r="AE50">
            <v>15.324499026371852</v>
          </cell>
          <cell r="AF50">
            <v>11.03377109915114</v>
          </cell>
          <cell r="AG50">
            <v>14.747394078992153</v>
          </cell>
          <cell r="AH50">
            <v>19.804395990732193</v>
          </cell>
          <cell r="AI50">
            <v>12.089009886674088</v>
          </cell>
          <cell r="AJ50">
            <v>18.87854965824522</v>
          </cell>
          <cell r="AK50">
            <v>19.445288501702709</v>
          </cell>
          <cell r="AL50">
            <v>19.445288501702709</v>
          </cell>
          <cell r="AM50">
            <v>23.656915163350632</v>
          </cell>
          <cell r="AN50">
            <v>42.659307710119229</v>
          </cell>
          <cell r="AO50">
            <v>53.907225249303096</v>
          </cell>
          <cell r="AP50">
            <v>120.22344812277295</v>
          </cell>
          <cell r="AQ50">
            <v>28.010493031079584</v>
          </cell>
          <cell r="AR50">
            <v>15.548787664506962</v>
          </cell>
          <cell r="AS50">
            <v>10.994378116838218</v>
          </cell>
          <cell r="AT50">
            <v>14.941245622575737</v>
          </cell>
          <cell r="AU50">
            <v>19.804395990732193</v>
          </cell>
          <cell r="AV50">
            <v>12.089009886674088</v>
          </cell>
          <cell r="AW50">
            <v>18.87854965824522</v>
          </cell>
          <cell r="AX50">
            <v>19.445288501702709</v>
          </cell>
          <cell r="AY50">
            <v>19.445288501702709</v>
          </cell>
          <cell r="AZ50">
            <v>23.637784451182426</v>
          </cell>
          <cell r="BA50">
            <v>58.314214002321627</v>
          </cell>
          <cell r="BB50">
            <v>46.770526246684568</v>
          </cell>
          <cell r="BC50">
            <v>128.72252470018861</v>
          </cell>
          <cell r="BD50">
            <v>27.539271662193215</v>
          </cell>
          <cell r="BE50">
            <v>15.376602450694634</v>
          </cell>
          <cell r="BF50">
            <v>11.021695295643681</v>
          </cell>
          <cell r="BG50">
            <v>14.833644352303835</v>
          </cell>
          <cell r="BH50">
            <v>19.804395990732193</v>
          </cell>
          <cell r="BI50">
            <v>12.089009886674088</v>
          </cell>
          <cell r="BJ50">
            <v>18.87854965824522</v>
          </cell>
          <cell r="BK50">
            <v>19.445288501702709</v>
          </cell>
          <cell r="BL50">
            <v>19.445288501702709</v>
          </cell>
          <cell r="BM50">
            <v>22.791345199065365</v>
          </cell>
          <cell r="BN50">
            <v>26.324989820593256</v>
          </cell>
          <cell r="BO50">
            <v>61.754974257001905</v>
          </cell>
          <cell r="BP50">
            <v>110.87130927666053</v>
          </cell>
          <cell r="BQ50">
            <v>31.473940033944601</v>
          </cell>
          <cell r="BR50">
            <v>16.280007554757884</v>
          </cell>
          <cell r="BS50">
            <v>13.049952921719916</v>
          </cell>
          <cell r="BT50">
            <v>13.944697684932267</v>
          </cell>
          <cell r="BU50">
            <v>20.794615790268804</v>
          </cell>
          <cell r="BV50">
            <v>16.808691828731778</v>
          </cell>
          <cell r="BW50">
            <v>20.316304914884359</v>
          </cell>
          <cell r="BX50">
            <v>19.445288501702709</v>
          </cell>
          <cell r="BY50">
            <v>19.445288501702709</v>
          </cell>
          <cell r="BZ50">
            <v>20.756859669780827</v>
          </cell>
          <cell r="CA50">
            <v>9.9729219593142862</v>
          </cell>
          <cell r="CB50">
            <v>70.140577175789019</v>
          </cell>
          <cell r="CC50">
            <v>100.87035880488413</v>
          </cell>
          <cell r="CD50">
            <v>27.818565430108894</v>
          </cell>
          <cell r="CE50">
            <v>15.449688519112117</v>
          </cell>
          <cell r="CF50">
            <v>11.737403367340152</v>
          </cell>
          <cell r="CG50">
            <v>14.622879319140527</v>
          </cell>
          <cell r="CH50">
            <v>19.804395990732193</v>
          </cell>
          <cell r="CI50">
            <v>13.165428575213562</v>
          </cell>
          <cell r="CJ50">
            <v>19.007719900869958</v>
          </cell>
          <cell r="CK50">
            <v>19.445288501702709</v>
          </cell>
          <cell r="CL50">
            <v>19.445288501702709</v>
          </cell>
          <cell r="CM50">
            <v>22.288947510892193</v>
          </cell>
          <cell r="CN50">
            <v>22.286217297070245</v>
          </cell>
          <cell r="CO50">
            <v>63.826077768735608</v>
          </cell>
          <cell r="CP50">
            <v>108.40124257669805</v>
          </cell>
        </row>
        <row r="51">
          <cell r="B51">
            <v>2032</v>
          </cell>
          <cell r="D51">
            <v>27.58427986988319</v>
          </cell>
          <cell r="E51">
            <v>15.54514630065999</v>
          </cell>
          <cell r="F51">
            <v>10.724946616559423</v>
          </cell>
          <cell r="G51">
            <v>15.623871878237511</v>
          </cell>
          <cell r="H51">
            <v>20.158842340716372</v>
          </cell>
          <cell r="I51">
            <v>12.305371215303323</v>
          </cell>
          <cell r="J51">
            <v>19.216425805666805</v>
          </cell>
          <cell r="K51">
            <v>19.793307776667888</v>
          </cell>
          <cell r="L51">
            <v>19.793307776667888</v>
          </cell>
          <cell r="M51">
            <v>22.554653165311151</v>
          </cell>
          <cell r="N51">
            <v>30.875633049846972</v>
          </cell>
          <cell r="O51">
            <v>61.290352101003499</v>
          </cell>
          <cell r="P51">
            <v>114.72063831616163</v>
          </cell>
          <cell r="Q51">
            <v>28.266235269813954</v>
          </cell>
          <cell r="R51">
            <v>15.797911829098499</v>
          </cell>
          <cell r="S51">
            <v>11.424601594641224</v>
          </cell>
          <cell r="T51">
            <v>14.714713045327764</v>
          </cell>
          <cell r="U51">
            <v>20.158842340716372</v>
          </cell>
          <cell r="V51">
            <v>12.305371215303323</v>
          </cell>
          <cell r="W51">
            <v>19.216425805666805</v>
          </cell>
          <cell r="X51">
            <v>19.793307776667888</v>
          </cell>
          <cell r="Y51">
            <v>19.793307776667888</v>
          </cell>
          <cell r="Z51">
            <v>23.015013693724288</v>
          </cell>
          <cell r="AA51">
            <v>10.820926874686773</v>
          </cell>
          <cell r="AB51">
            <v>70.235286547643625</v>
          </cell>
          <cell r="AC51">
            <v>104.07122711605469</v>
          </cell>
          <cell r="AD51">
            <v>27.982363111768276</v>
          </cell>
          <cell r="AE51">
            <v>15.598767059982949</v>
          </cell>
          <cell r="AF51">
            <v>11.231246442225739</v>
          </cell>
          <cell r="AG51">
            <v>15.011333459194571</v>
          </cell>
          <cell r="AH51">
            <v>20.158842340716372</v>
          </cell>
          <cell r="AI51">
            <v>12.305371215303323</v>
          </cell>
          <cell r="AJ51">
            <v>19.216425805666805</v>
          </cell>
          <cell r="AK51">
            <v>19.793307776667888</v>
          </cell>
          <cell r="AL51">
            <v>19.793307776667888</v>
          </cell>
          <cell r="AM51">
            <v>24.080311425244151</v>
          </cell>
          <cell r="AN51">
            <v>43.422796579851976</v>
          </cell>
          <cell r="AO51">
            <v>54.872022117449546</v>
          </cell>
          <cell r="AP51">
            <v>122.37513012254567</v>
          </cell>
          <cell r="AQ51">
            <v>28.51180683134745</v>
          </cell>
          <cell r="AR51">
            <v>15.827069871999814</v>
          </cell>
          <cell r="AS51">
            <v>11.191148429635582</v>
          </cell>
          <cell r="AT51">
            <v>15.208654433105348</v>
          </cell>
          <cell r="AU51">
            <v>20.158842340716372</v>
          </cell>
          <cell r="AV51">
            <v>12.305371215303323</v>
          </cell>
          <cell r="AW51">
            <v>19.216425805666805</v>
          </cell>
          <cell r="AX51">
            <v>19.793307776667888</v>
          </cell>
          <cell r="AY51">
            <v>19.793307776667888</v>
          </cell>
          <cell r="AZ51">
            <v>24.060838323885996</v>
          </cell>
          <cell r="BA51">
            <v>59.357884322536982</v>
          </cell>
          <cell r="BB51">
            <v>47.607595063261165</v>
          </cell>
          <cell r="BC51">
            <v>131.02631770968415</v>
          </cell>
          <cell r="BD51">
            <v>28.032151845282627</v>
          </cell>
          <cell r="BE51">
            <v>15.651802997904305</v>
          </cell>
          <cell r="BF51">
            <v>11.218954513748939</v>
          </cell>
          <cell r="BG51">
            <v>15.09912738445983</v>
          </cell>
          <cell r="BH51">
            <v>20.158842340716372</v>
          </cell>
          <cell r="BI51">
            <v>12.305371215303323</v>
          </cell>
          <cell r="BJ51">
            <v>19.216425805666805</v>
          </cell>
          <cell r="BK51">
            <v>19.793307776667888</v>
          </cell>
          <cell r="BL51">
            <v>19.793307776667888</v>
          </cell>
          <cell r="BM51">
            <v>23.199250046091173</v>
          </cell>
          <cell r="BN51">
            <v>26.796137567772544</v>
          </cell>
          <cell r="BO51">
            <v>62.860225092675179</v>
          </cell>
          <cell r="BP51">
            <v>112.85561270653889</v>
          </cell>
          <cell r="BQ51">
            <v>32.037240382507285</v>
          </cell>
          <cell r="BR51">
            <v>16.571376665848128</v>
          </cell>
          <cell r="BS51">
            <v>13.283512591135413</v>
          </cell>
          <cell r="BT51">
            <v>14.194270921014299</v>
          </cell>
          <cell r="BU51">
            <v>21.166784457752193</v>
          </cell>
          <cell r="BV51">
            <v>17.109522991140917</v>
          </cell>
          <cell r="BW51">
            <v>20.679913081758841</v>
          </cell>
          <cell r="BX51">
            <v>19.793307776667888</v>
          </cell>
          <cell r="BY51">
            <v>19.793307776667888</v>
          </cell>
          <cell r="BZ51">
            <v>21.128352602487812</v>
          </cell>
          <cell r="CA51">
            <v>10.151410906354643</v>
          </cell>
          <cell r="CB51">
            <v>71.395908142579231</v>
          </cell>
          <cell r="CC51">
            <v>102.67567165142168</v>
          </cell>
          <cell r="CD51">
            <v>28.316444233537819</v>
          </cell>
          <cell r="CE51">
            <v>15.72619711379758</v>
          </cell>
          <cell r="CF51">
            <v>11.947471868484675</v>
          </cell>
          <cell r="CG51">
            <v>14.884590214204128</v>
          </cell>
          <cell r="CH51">
            <v>20.158842340716372</v>
          </cell>
          <cell r="CI51">
            <v>13.401054953652249</v>
          </cell>
          <cell r="CJ51">
            <v>19.34790785426868</v>
          </cell>
          <cell r="CK51">
            <v>19.793307776667888</v>
          </cell>
          <cell r="CL51">
            <v>19.793307776667888</v>
          </cell>
          <cell r="CM51">
            <v>22.687860767015817</v>
          </cell>
          <cell r="CN51">
            <v>22.685081689581761</v>
          </cell>
          <cell r="CO51">
            <v>64.96839588384104</v>
          </cell>
          <cell r="CP51">
            <v>110.34133834043863</v>
          </cell>
        </row>
        <row r="52">
          <cell r="B52">
            <v>2033</v>
          </cell>
          <cell r="D52">
            <v>28.080124765924104</v>
          </cell>
          <cell r="E52">
            <v>15.82458014804519</v>
          </cell>
          <cell r="F52">
            <v>10.91773432264482</v>
          </cell>
          <cell r="G52">
            <v>15.904720867725887</v>
          </cell>
          <cell r="H52">
            <v>20.521210295648959</v>
          </cell>
          <cell r="I52">
            <v>12.526568054219489</v>
          </cell>
          <cell r="J52">
            <v>19.561853226677421</v>
          </cell>
          <cell r="K52">
            <v>20.149105016368289</v>
          </cell>
          <cell r="L52">
            <v>20.149105016368289</v>
          </cell>
          <cell r="M52">
            <v>22.960087336757592</v>
          </cell>
          <cell r="N52">
            <v>31.430642103264894</v>
          </cell>
          <cell r="O52">
            <v>62.392084986878629</v>
          </cell>
          <cell r="P52">
            <v>116.78281442690111</v>
          </cell>
          <cell r="Q52">
            <v>28.774338745958403</v>
          </cell>
          <cell r="R52">
            <v>16.081889296899476</v>
          </cell>
          <cell r="S52">
            <v>11.629966041954159</v>
          </cell>
          <cell r="T52">
            <v>14.979219329147725</v>
          </cell>
          <cell r="U52">
            <v>20.521210295648959</v>
          </cell>
          <cell r="V52">
            <v>12.526568054219489</v>
          </cell>
          <cell r="W52">
            <v>19.561853226677421</v>
          </cell>
          <cell r="X52">
            <v>20.149105016368289</v>
          </cell>
          <cell r="Y52">
            <v>20.149105016368289</v>
          </cell>
          <cell r="Z52">
            <v>23.42872313715278</v>
          </cell>
          <cell r="AA52">
            <v>11.015439886683275</v>
          </cell>
          <cell r="AB52">
            <v>71.497810293809792</v>
          </cell>
          <cell r="AC52">
            <v>105.94197331764585</v>
          </cell>
          <cell r="AD52">
            <v>28.485363806134149</v>
          </cell>
          <cell r="AE52">
            <v>15.879164774467727</v>
          </cell>
          <cell r="AF52">
            <v>11.433135208248435</v>
          </cell>
          <cell r="AG52">
            <v>15.281171682763226</v>
          </cell>
          <cell r="AH52">
            <v>20.521210295648959</v>
          </cell>
          <cell r="AI52">
            <v>12.526568054219489</v>
          </cell>
          <cell r="AJ52">
            <v>19.561853226677421</v>
          </cell>
          <cell r="AK52">
            <v>20.149105016368289</v>
          </cell>
          <cell r="AL52">
            <v>20.149105016368289</v>
          </cell>
          <cell r="AM52">
            <v>24.513170269905146</v>
          </cell>
          <cell r="AN52">
            <v>44.203348842137075</v>
          </cell>
          <cell r="AO52">
            <v>55.858381458013227</v>
          </cell>
          <cell r="AP52">
            <v>124.57490057005545</v>
          </cell>
          <cell r="AQ52">
            <v>29.024324611797592</v>
          </cell>
          <cell r="AR52">
            <v>16.111571474083775</v>
          </cell>
          <cell r="AS52">
            <v>11.392316408493341</v>
          </cell>
          <cell r="AT52">
            <v>15.482039626116634</v>
          </cell>
          <cell r="AU52">
            <v>20.521210295648959</v>
          </cell>
          <cell r="AV52">
            <v>12.526568054219489</v>
          </cell>
          <cell r="AW52">
            <v>19.561853226677421</v>
          </cell>
          <cell r="AX52">
            <v>20.149105016368289</v>
          </cell>
          <cell r="AY52">
            <v>20.149105016368289</v>
          </cell>
          <cell r="AZ52">
            <v>24.49334712722041</v>
          </cell>
          <cell r="BA52">
            <v>60.424879876524663</v>
          </cell>
          <cell r="BB52">
            <v>48.463371727950332</v>
          </cell>
          <cell r="BC52">
            <v>133.38159873169542</v>
          </cell>
          <cell r="BD52">
            <v>28.536047523657864</v>
          </cell>
          <cell r="BE52">
            <v>15.93315406695368</v>
          </cell>
          <cell r="BF52">
            <v>11.420622324574454</v>
          </cell>
          <cell r="BG52">
            <v>15.370543759423104</v>
          </cell>
          <cell r="BH52">
            <v>20.521210295648959</v>
          </cell>
          <cell r="BI52">
            <v>12.526568054219489</v>
          </cell>
          <cell r="BJ52">
            <v>19.561853226677421</v>
          </cell>
          <cell r="BK52">
            <v>20.149105016368289</v>
          </cell>
          <cell r="BL52">
            <v>20.149105016368289</v>
          </cell>
          <cell r="BM52">
            <v>23.61627125460533</v>
          </cell>
          <cell r="BN52">
            <v>27.277815106909493</v>
          </cell>
          <cell r="BO52">
            <v>63.990177439563062</v>
          </cell>
          <cell r="BP52">
            <v>114.88426380107788</v>
          </cell>
          <cell r="BQ52">
            <v>32.613130063218001</v>
          </cell>
          <cell r="BR52">
            <v>16.869257653819961</v>
          </cell>
          <cell r="BS52">
            <v>13.522292140606309</v>
          </cell>
          <cell r="BT52">
            <v>14.449421928124382</v>
          </cell>
          <cell r="BU52">
            <v>21.54727081043141</v>
          </cell>
          <cell r="BV52">
            <v>17.417077500044904</v>
          </cell>
          <cell r="BW52">
            <v>21.051647613185029</v>
          </cell>
          <cell r="BX52">
            <v>20.149105016368289</v>
          </cell>
          <cell r="BY52">
            <v>20.149105016368289</v>
          </cell>
          <cell r="BZ52">
            <v>21.508148118234981</v>
          </cell>
          <cell r="CA52">
            <v>10.3338889449068</v>
          </cell>
          <cell r="CB52">
            <v>72.679294796778464</v>
          </cell>
          <cell r="CC52">
            <v>104.52133185992025</v>
          </cell>
          <cell r="CD52">
            <v>28.825450247595722</v>
          </cell>
          <cell r="CE52">
            <v>16.00888546418383</v>
          </cell>
          <cell r="CF52">
            <v>12.162235240032707</v>
          </cell>
          <cell r="CG52">
            <v>15.152150147694789</v>
          </cell>
          <cell r="CH52">
            <v>20.521210295648959</v>
          </cell>
          <cell r="CI52">
            <v>13.641947401513006</v>
          </cell>
          <cell r="CJ52">
            <v>19.695698748352644</v>
          </cell>
          <cell r="CK52">
            <v>20.149105016368289</v>
          </cell>
          <cell r="CL52">
            <v>20.149105016368289</v>
          </cell>
          <cell r="CM52">
            <v>23.095689429445187</v>
          </cell>
          <cell r="CN52">
            <v>23.092860396334636</v>
          </cell>
          <cell r="CO52">
            <v>66.136243935518493</v>
          </cell>
          <cell r="CP52">
            <v>112.32479376129831</v>
          </cell>
        </row>
        <row r="53">
          <cell r="B53">
            <v>2034</v>
          </cell>
          <cell r="D53">
            <v>28.58968355755146</v>
          </cell>
          <cell r="E53">
            <v>16.11174247390613</v>
          </cell>
          <cell r="F53">
            <v>11.115854080129177</v>
          </cell>
          <cell r="G53">
            <v>16.193337475169297</v>
          </cell>
          <cell r="H53">
            <v>20.893600490071147</v>
          </cell>
          <cell r="I53">
            <v>12.753882673871457</v>
          </cell>
          <cell r="J53">
            <v>19.916834352127186</v>
          </cell>
          <cell r="K53">
            <v>20.514742765135441</v>
          </cell>
          <cell r="L53">
            <v>20.514742765135441</v>
          </cell>
          <cell r="M53">
            <v>23.376734857254878</v>
          </cell>
          <cell r="N53">
            <v>32.00100139275235</v>
          </cell>
          <cell r="O53">
            <v>63.524289195301719</v>
          </cell>
          <cell r="P53">
            <v>118.90202544530895</v>
          </cell>
          <cell r="Q53">
            <v>29.296495160984726</v>
          </cell>
          <cell r="R53">
            <v>16.373720908956894</v>
          </cell>
          <cell r="S53">
            <v>11.84101038354472</v>
          </cell>
          <cell r="T53">
            <v>15.251041230386004</v>
          </cell>
          <cell r="U53">
            <v>20.893600490071147</v>
          </cell>
          <cell r="V53">
            <v>12.753882673871457</v>
          </cell>
          <cell r="W53">
            <v>19.916834352127186</v>
          </cell>
          <cell r="X53">
            <v>20.514742765135441</v>
          </cell>
          <cell r="Y53">
            <v>20.514742765135441</v>
          </cell>
          <cell r="Z53">
            <v>23.853874804058009</v>
          </cell>
          <cell r="AA53">
            <v>11.215332667954447</v>
          </cell>
          <cell r="AB53">
            <v>72.795252456941725</v>
          </cell>
          <cell r="AC53">
            <v>107.86445992895418</v>
          </cell>
          <cell r="AD53">
            <v>29.002276308522088</v>
          </cell>
          <cell r="AE53">
            <v>16.167317625709632</v>
          </cell>
          <cell r="AF53">
            <v>11.640607739435227</v>
          </cell>
          <cell r="AG53">
            <v>15.558472992576789</v>
          </cell>
          <cell r="AH53">
            <v>20.893600490071147</v>
          </cell>
          <cell r="AI53">
            <v>12.753882673871457</v>
          </cell>
          <cell r="AJ53">
            <v>19.916834352127186</v>
          </cell>
          <cell r="AK53">
            <v>20.514742765135441</v>
          </cell>
          <cell r="AL53">
            <v>20.514742765135441</v>
          </cell>
          <cell r="AM53">
            <v>24.9580009651322</v>
          </cell>
          <cell r="AN53">
            <v>45.005489331527478</v>
          </cell>
          <cell r="AO53">
            <v>56.87202116208411</v>
          </cell>
          <cell r="AP53">
            <v>126.83551145874378</v>
          </cell>
          <cell r="AQ53">
            <v>29.551017420332947</v>
          </cell>
          <cell r="AR53">
            <v>16.403941716737208</v>
          </cell>
          <cell r="AS53">
            <v>11.599048217249152</v>
          </cell>
          <cell r="AT53">
            <v>15.762986006147834</v>
          </cell>
          <cell r="AU53">
            <v>20.893600490071147</v>
          </cell>
          <cell r="AV53">
            <v>12.753882673871457</v>
          </cell>
          <cell r="AW53">
            <v>19.916834352127186</v>
          </cell>
          <cell r="AX53">
            <v>20.514742765135441</v>
          </cell>
          <cell r="AY53">
            <v>20.514742765135441</v>
          </cell>
          <cell r="AZ53">
            <v>24.937818099806741</v>
          </cell>
          <cell r="BA53">
            <v>61.521386000723744</v>
          </cell>
          <cell r="BB53">
            <v>49.342817148572159</v>
          </cell>
          <cell r="BC53">
            <v>135.80202124910264</v>
          </cell>
          <cell r="BD53">
            <v>29.053879763193407</v>
          </cell>
          <cell r="BE53">
            <v>16.222286640289745</v>
          </cell>
          <cell r="BF53">
            <v>11.627867789466567</v>
          </cell>
          <cell r="BG53">
            <v>15.649466868561547</v>
          </cell>
          <cell r="BH53">
            <v>20.893600490071147</v>
          </cell>
          <cell r="BI53">
            <v>12.753882673871457</v>
          </cell>
          <cell r="BJ53">
            <v>19.916834352127186</v>
          </cell>
          <cell r="BK53">
            <v>20.514742765135441</v>
          </cell>
          <cell r="BL53">
            <v>20.514742765135441</v>
          </cell>
          <cell r="BM53">
            <v>24.044826282175716</v>
          </cell>
          <cell r="BN53">
            <v>27.772814706091435</v>
          </cell>
          <cell r="BO53">
            <v>65.151381592462428</v>
          </cell>
          <cell r="BP53">
            <v>116.96902258072959</v>
          </cell>
          <cell r="BQ53">
            <v>33.20494748870059</v>
          </cell>
          <cell r="BR53">
            <v>17.175377324490455</v>
          </cell>
          <cell r="BS53">
            <v>13.767675766948347</v>
          </cell>
          <cell r="BT53">
            <v>14.71162980785374</v>
          </cell>
          <cell r="BU53">
            <v>21.938280514574707</v>
          </cell>
          <cell r="BV53">
            <v>17.733138238328124</v>
          </cell>
          <cell r="BW53">
            <v>21.433663441425118</v>
          </cell>
          <cell r="BX53">
            <v>20.514742765135441</v>
          </cell>
          <cell r="BY53">
            <v>20.514742765135441</v>
          </cell>
          <cell r="BZ53">
            <v>21.898447878532689</v>
          </cell>
          <cell r="CA53">
            <v>10.521413893868854</v>
          </cell>
          <cell r="CB53">
            <v>73.998176886573034</v>
          </cell>
          <cell r="CC53">
            <v>106.41803865897458</v>
          </cell>
          <cell r="CD53">
            <v>29.348534162596838</v>
          </cell>
          <cell r="CE53">
            <v>16.299392304891658</v>
          </cell>
          <cell r="CF53">
            <v>12.382938457844592</v>
          </cell>
          <cell r="CG53">
            <v>15.427110155322143</v>
          </cell>
          <cell r="CH53">
            <v>20.893600490071147</v>
          </cell>
          <cell r="CI53">
            <v>13.889502364010699</v>
          </cell>
          <cell r="CJ53">
            <v>20.053108714943892</v>
          </cell>
          <cell r="CK53">
            <v>20.514742765135441</v>
          </cell>
          <cell r="CL53">
            <v>20.514742765135441</v>
          </cell>
          <cell r="CM53">
            <v>23.514797666875467</v>
          </cell>
          <cell r="CN53">
            <v>23.511917296432721</v>
          </cell>
          <cell r="CO53">
            <v>67.336391898658974</v>
          </cell>
          <cell r="CP53">
            <v>114.36310686196717</v>
          </cell>
        </row>
        <row r="54">
          <cell r="B54">
            <v>2035</v>
          </cell>
          <cell r="D54">
            <v>29.114865811571757</v>
          </cell>
          <cell r="E54">
            <v>16.407709416373589</v>
          </cell>
          <cell r="F54">
            <v>11.320048340950963</v>
          </cell>
          <cell r="G54">
            <v>16.490803288605157</v>
          </cell>
          <cell r="H54">
            <v>21.277408452754134</v>
          </cell>
          <cell r="I54">
            <v>12.988166933670659</v>
          </cell>
          <cell r="J54">
            <v>20.282699470464117</v>
          </cell>
          <cell r="K54">
            <v>20.891591247013608</v>
          </cell>
          <cell r="L54">
            <v>20.891591247013608</v>
          </cell>
          <cell r="M54">
            <v>23.806157109489817</v>
          </cell>
          <cell r="N54">
            <v>32.588848334413001</v>
          </cell>
          <cell r="O54">
            <v>64.69120765095613</v>
          </cell>
          <cell r="P54">
            <v>121.08621309485895</v>
          </cell>
          <cell r="Q54">
            <v>29.834661291175305</v>
          </cell>
          <cell r="R54">
            <v>16.67450030150788</v>
          </cell>
          <cell r="S54">
            <v>12.058525506109456</v>
          </cell>
          <cell r="T54">
            <v>15.531197399075568</v>
          </cell>
          <cell r="U54">
            <v>21.277408452754134</v>
          </cell>
          <cell r="V54">
            <v>12.988166933670659</v>
          </cell>
          <cell r="W54">
            <v>20.282699470464117</v>
          </cell>
          <cell r="X54">
            <v>20.891591247013608</v>
          </cell>
          <cell r="Y54">
            <v>20.891591247013608</v>
          </cell>
          <cell r="Z54">
            <v>24.292061946335917</v>
          </cell>
          <cell r="AA54">
            <v>11.421354314828816</v>
          </cell>
          <cell r="AB54">
            <v>74.132475189412844</v>
          </cell>
          <cell r="AC54">
            <v>109.84589145057757</v>
          </cell>
          <cell r="AD54">
            <v>29.535037743700897</v>
          </cell>
          <cell r="AE54">
            <v>16.464305463824044</v>
          </cell>
          <cell r="AF54">
            <v>11.854441537156575</v>
          </cell>
          <cell r="AG54">
            <v>15.844276572700615</v>
          </cell>
          <cell r="AH54">
            <v>21.277408452754134</v>
          </cell>
          <cell r="AI54">
            <v>12.988166933670659</v>
          </cell>
          <cell r="AJ54">
            <v>20.282699470464117</v>
          </cell>
          <cell r="AK54">
            <v>20.891591247013608</v>
          </cell>
          <cell r="AL54">
            <v>20.891591247013608</v>
          </cell>
          <cell r="AM54">
            <v>25.416470509795868</v>
          </cell>
          <cell r="AN54">
            <v>45.832224062005984</v>
          </cell>
          <cell r="AO54">
            <v>57.916739834974237</v>
          </cell>
          <cell r="AP54">
            <v>129.16543440677609</v>
          </cell>
          <cell r="AQ54">
            <v>30.093859033328147</v>
          </cell>
          <cell r="AR54">
            <v>16.70527625471037</v>
          </cell>
          <cell r="AS54">
            <v>11.812118581423089</v>
          </cell>
          <cell r="AT54">
            <v>16.052546417130863</v>
          </cell>
          <cell r="AU54">
            <v>21.277408452754134</v>
          </cell>
          <cell r="AV54">
            <v>12.988166933670659</v>
          </cell>
          <cell r="AW54">
            <v>20.282699470464117</v>
          </cell>
          <cell r="AX54">
            <v>20.891591247013608</v>
          </cell>
          <cell r="AY54">
            <v>20.891591247013608</v>
          </cell>
          <cell r="AZ54">
            <v>25.395916892458306</v>
          </cell>
          <cell r="BA54">
            <v>62.651511841580728</v>
          </cell>
          <cell r="BB54">
            <v>50.249227038616361</v>
          </cell>
          <cell r="BC54">
            <v>138.29665577265538</v>
          </cell>
          <cell r="BD54">
            <v>29.587589135364418</v>
          </cell>
          <cell r="BE54">
            <v>16.520284239527268</v>
          </cell>
          <cell r="BF54">
            <v>11.841467558866924</v>
          </cell>
          <cell r="BG54">
            <v>15.936941973618326</v>
          </cell>
          <cell r="BH54">
            <v>21.277408452754134</v>
          </cell>
          <cell r="BI54">
            <v>12.988166933670659</v>
          </cell>
          <cell r="BJ54">
            <v>20.282699470464117</v>
          </cell>
          <cell r="BK54">
            <v>20.891591247013608</v>
          </cell>
          <cell r="BL54">
            <v>20.891591247013608</v>
          </cell>
          <cell r="BM54">
            <v>24.486521134760544</v>
          </cell>
          <cell r="BN54">
            <v>28.282991371687324</v>
          </cell>
          <cell r="BO54">
            <v>66.348189153077371</v>
          </cell>
          <cell r="BP54">
            <v>119.11770165952524</v>
          </cell>
          <cell r="BQ54">
            <v>33.81491048922269</v>
          </cell>
          <cell r="BR54">
            <v>17.490882858462779</v>
          </cell>
          <cell r="BS54">
            <v>14.020583043006562</v>
          </cell>
          <cell r="BT54">
            <v>14.981877181779645</v>
          </cell>
          <cell r="BU54">
            <v>22.341278875391843</v>
          </cell>
          <cell r="BV54">
            <v>18.058889640651667</v>
          </cell>
          <cell r="BW54">
            <v>21.827392167223021</v>
          </cell>
          <cell r="BX54">
            <v>20.891591247013608</v>
          </cell>
          <cell r="BY54">
            <v>20.891591247013608</v>
          </cell>
          <cell r="BZ54">
            <v>22.300714528082789</v>
          </cell>
          <cell r="CA54">
            <v>10.714688501233406</v>
          </cell>
          <cell r="CB54">
            <v>75.357496910261048</v>
          </cell>
          <cell r="CC54">
            <v>108.37289993957725</v>
          </cell>
          <cell r="CD54">
            <v>29.88765623062103</v>
          </cell>
          <cell r="CE54">
            <v>16.598806307589953</v>
          </cell>
          <cell r="CF54">
            <v>12.61040860516519</v>
          </cell>
          <cell r="CG54">
            <v>15.710500647143503</v>
          </cell>
          <cell r="CH54">
            <v>21.277408452754134</v>
          </cell>
          <cell r="CI54">
            <v>14.144647551052291</v>
          </cell>
          <cell r="CJ54">
            <v>20.421477144549911</v>
          </cell>
          <cell r="CK54">
            <v>20.891591247013608</v>
          </cell>
          <cell r="CL54">
            <v>20.891591247013608</v>
          </cell>
          <cell r="CM54">
            <v>23.946756083507154</v>
          </cell>
          <cell r="CN54">
            <v>23.943822801690327</v>
          </cell>
          <cell r="CO54">
            <v>68.57333731653128</v>
          </cell>
          <cell r="CP54">
            <v>116.46391620172876</v>
          </cell>
        </row>
        <row r="55">
          <cell r="B55">
            <v>2036</v>
          </cell>
          <cell r="D55">
            <v>29.656054596208076</v>
          </cell>
          <cell r="E55">
            <v>16.712696853897132</v>
          </cell>
          <cell r="F55">
            <v>11.530466044515604</v>
          </cell>
          <cell r="G55">
            <v>16.797335279760333</v>
          </cell>
          <cell r="H55">
            <v>21.672914133435647</v>
          </cell>
          <cell r="I55">
            <v>13.229591720684208</v>
          </cell>
          <cell r="J55">
            <v>20.659715443905476</v>
          </cell>
          <cell r="K55">
            <v>21.279925335491402</v>
          </cell>
          <cell r="L55">
            <v>21.279925335491402</v>
          </cell>
          <cell r="M55">
            <v>24.248667314287854</v>
          </cell>
          <cell r="N55">
            <v>33.194611704127333</v>
          </cell>
          <cell r="O55">
            <v>65.893691504801041</v>
          </cell>
          <cell r="P55">
            <v>123.33697052321622</v>
          </cell>
          <cell r="Q55">
            <v>30.389229675199594</v>
          </cell>
          <cell r="R55">
            <v>16.984446863205733</v>
          </cell>
          <cell r="S55">
            <v>12.282670065297623</v>
          </cell>
          <cell r="T55">
            <v>15.819892181278952</v>
          </cell>
          <cell r="U55">
            <v>21.672914133435647</v>
          </cell>
          <cell r="V55">
            <v>13.229591720684208</v>
          </cell>
          <cell r="W55">
            <v>20.659715443905476</v>
          </cell>
          <cell r="X55">
            <v>21.279925335491402</v>
          </cell>
          <cell r="Y55">
            <v>21.279925335491402</v>
          </cell>
          <cell r="Z55">
            <v>24.743604177927537</v>
          </cell>
          <cell r="AA55">
            <v>11.633655099608195</v>
          </cell>
          <cell r="AB55">
            <v>75.510453862214916</v>
          </cell>
          <cell r="AC55">
            <v>111.88771313975064</v>
          </cell>
          <cell r="AD55">
            <v>30.084036708152535</v>
          </cell>
          <cell r="AE55">
            <v>16.77034491190237</v>
          </cell>
          <cell r="AF55">
            <v>12.07479257190138</v>
          </cell>
          <cell r="AG55">
            <v>16.138790888422221</v>
          </cell>
          <cell r="AH55">
            <v>21.672914133435647</v>
          </cell>
          <cell r="AI55">
            <v>13.229591720684208</v>
          </cell>
          <cell r="AJ55">
            <v>20.659715443905476</v>
          </cell>
          <cell r="AK55">
            <v>21.279925335491402</v>
          </cell>
          <cell r="AL55">
            <v>21.279925335491402</v>
          </cell>
          <cell r="AM55">
            <v>25.888913311832557</v>
          </cell>
          <cell r="AN55">
            <v>46.684156054336789</v>
          </cell>
          <cell r="AO55">
            <v>58.993299495054472</v>
          </cell>
          <cell r="AP55">
            <v>131.56636886122382</v>
          </cell>
          <cell r="AQ55">
            <v>30.653245399752358</v>
          </cell>
          <cell r="AR55">
            <v>17.015794881579925</v>
          </cell>
          <cell r="AS55">
            <v>12.031682914655208</v>
          </cell>
          <cell r="AT55">
            <v>16.350932064587706</v>
          </cell>
          <cell r="AU55">
            <v>21.672914133435647</v>
          </cell>
          <cell r="AV55">
            <v>13.229591720684208</v>
          </cell>
          <cell r="AW55">
            <v>20.659715443905476</v>
          </cell>
          <cell r="AX55">
            <v>21.279925335491402</v>
          </cell>
          <cell r="AY55">
            <v>21.279925335491402</v>
          </cell>
          <cell r="AZ55">
            <v>25.867977642684806</v>
          </cell>
          <cell r="BA55">
            <v>63.816081713501518</v>
          </cell>
          <cell r="BB55">
            <v>51.183262533952032</v>
          </cell>
          <cell r="BC55">
            <v>140.86732189013836</v>
          </cell>
          <cell r="BD55">
            <v>30.137564928078614</v>
          </cell>
          <cell r="BE55">
            <v>16.827364224277972</v>
          </cell>
          <cell r="BF55">
            <v>12.061577432564039</v>
          </cell>
          <cell r="BG55">
            <v>16.233178759092159</v>
          </cell>
          <cell r="BH55">
            <v>21.672914133435647</v>
          </cell>
          <cell r="BI55">
            <v>13.229591720684208</v>
          </cell>
          <cell r="BJ55">
            <v>20.659715443905476</v>
          </cell>
          <cell r="BK55">
            <v>21.279925335491402</v>
          </cell>
          <cell r="BL55">
            <v>21.279925335491402</v>
          </cell>
          <cell r="BM55">
            <v>24.941677984826654</v>
          </cell>
          <cell r="BN55">
            <v>28.808717226835842</v>
          </cell>
          <cell r="BO55">
            <v>67.581473073496582</v>
          </cell>
          <cell r="BP55">
            <v>121.33186828515908</v>
          </cell>
          <cell r="BQ55">
            <v>34.443463972130203</v>
          </cell>
          <cell r="BR55">
            <v>17.816004385645826</v>
          </cell>
          <cell r="BS55">
            <v>14.281198439486303</v>
          </cell>
          <cell r="BT55">
            <v>15.260361168484311</v>
          </cell>
          <cell r="BU55">
            <v>22.756559840107428</v>
          </cell>
          <cell r="BV55">
            <v>18.394569310266402</v>
          </cell>
          <cell r="BW55">
            <v>22.233120976526507</v>
          </cell>
          <cell r="BX55">
            <v>21.279925335491402</v>
          </cell>
          <cell r="BY55">
            <v>21.279925335491402</v>
          </cell>
          <cell r="BZ55">
            <v>22.715241480399285</v>
          </cell>
          <cell r="CA55">
            <v>10.913853741604685</v>
          </cell>
          <cell r="CB55">
            <v>76.758246356610542</v>
          </cell>
          <cell r="CC55">
            <v>110.38734157861451</v>
          </cell>
          <cell r="CD55">
            <v>30.443209687599325</v>
          </cell>
          <cell r="CE55">
            <v>16.907345865015905</v>
          </cell>
          <cell r="CF55">
            <v>12.844811598844256</v>
          </cell>
          <cell r="CG55">
            <v>16.002528328338464</v>
          </cell>
          <cell r="CH55">
            <v>21.672914133435647</v>
          </cell>
          <cell r="CI55">
            <v>14.40756906567664</v>
          </cell>
          <cell r="CJ55">
            <v>20.801072725304564</v>
          </cell>
          <cell r="CK55">
            <v>21.279925335491402</v>
          </cell>
          <cell r="CL55">
            <v>21.279925335491402</v>
          </cell>
          <cell r="CM55">
            <v>24.391879750045391</v>
          </cell>
          <cell r="CN55">
            <v>24.388891944219019</v>
          </cell>
          <cell r="CO55">
            <v>69.847982417799088</v>
          </cell>
          <cell r="CP55">
            <v>118.62875411206349</v>
          </cell>
        </row>
        <row r="56">
          <cell r="B56">
            <v>2037</v>
          </cell>
          <cell r="D56">
            <v>30.218103003427235</v>
          </cell>
          <cell r="E56">
            <v>17.029439750919938</v>
          </cell>
          <cell r="F56">
            <v>11.748994104402682</v>
          </cell>
          <cell r="G56">
            <v>17.115682263810012</v>
          </cell>
          <cell r="H56">
            <v>22.083664215816889</v>
          </cell>
          <cell r="I56">
            <v>13.480322003454898</v>
          </cell>
          <cell r="J56">
            <v>21.051263150333448</v>
          </cell>
          <cell r="K56">
            <v>21.683227403261569</v>
          </cell>
          <cell r="L56">
            <v>21.683227403261569</v>
          </cell>
          <cell r="M56">
            <v>24.708233666816941</v>
          </cell>
          <cell r="N56">
            <v>33.823723664251268</v>
          </cell>
          <cell r="O56">
            <v>67.142523989780329</v>
          </cell>
          <cell r="P56">
            <v>125.67448132084854</v>
          </cell>
          <cell r="Q56">
            <v>30.96517338612556</v>
          </cell>
          <cell r="R56">
            <v>17.306340029270505</v>
          </cell>
          <cell r="S56">
            <v>12.5154540697984</v>
          </cell>
          <cell r="T56">
            <v>16.119714437608476</v>
          </cell>
          <cell r="U56">
            <v>22.083664215816889</v>
          </cell>
          <cell r="V56">
            <v>13.480322003454898</v>
          </cell>
          <cell r="W56">
            <v>21.051263150333448</v>
          </cell>
          <cell r="X56">
            <v>21.683227403261569</v>
          </cell>
          <cell r="Y56">
            <v>21.683227403261569</v>
          </cell>
          <cell r="Z56">
            <v>25.212550688393012</v>
          </cell>
          <cell r="AA56">
            <v>11.854138822338724</v>
          </cell>
          <cell r="AB56">
            <v>76.941545452094857</v>
          </cell>
          <cell r="AC56">
            <v>114.00823496282659</v>
          </cell>
          <cell r="AD56">
            <v>30.654196331364918</v>
          </cell>
          <cell r="AE56">
            <v>17.088180368256563</v>
          </cell>
          <cell r="AF56">
            <v>12.303636834057773</v>
          </cell>
          <cell r="AG56">
            <v>16.444656986822267</v>
          </cell>
          <cell r="AH56">
            <v>22.083664215816889</v>
          </cell>
          <cell r="AI56">
            <v>13.480322003454898</v>
          </cell>
          <cell r="AJ56">
            <v>21.051263150333448</v>
          </cell>
          <cell r="AK56">
            <v>21.683227403261569</v>
          </cell>
          <cell r="AL56">
            <v>21.683227403261569</v>
          </cell>
          <cell r="AM56">
            <v>26.37956598595499</v>
          </cell>
          <cell r="AN56">
            <v>47.568924979602571</v>
          </cell>
          <cell r="AO56">
            <v>60.111354154356242</v>
          </cell>
          <cell r="AP56">
            <v>134.0598451199138</v>
          </cell>
          <cell r="AQ56">
            <v>31.234192797766376</v>
          </cell>
          <cell r="AR56">
            <v>17.33828216254085</v>
          </cell>
          <cell r="AS56">
            <v>12.259710152614657</v>
          </cell>
          <cell r="AT56">
            <v>16.660818711634317</v>
          </cell>
          <cell r="AU56">
            <v>22.083664215816889</v>
          </cell>
          <cell r="AV56">
            <v>13.480322003454898</v>
          </cell>
          <cell r="AW56">
            <v>21.051263150333448</v>
          </cell>
          <cell r="AX56">
            <v>21.683227403261569</v>
          </cell>
          <cell r="AY56">
            <v>21.683227403261569</v>
          </cell>
          <cell r="AZ56">
            <v>26.358233539162377</v>
          </cell>
          <cell r="BA56">
            <v>65.02553885709024</v>
          </cell>
          <cell r="BB56">
            <v>52.153299566024607</v>
          </cell>
          <cell r="BC56">
            <v>143.53707196227722</v>
          </cell>
          <cell r="BD56">
            <v>30.708739030498037</v>
          </cell>
          <cell r="BE56">
            <v>17.146280323830922</v>
          </cell>
          <cell r="BF56">
            <v>12.290171238342573</v>
          </cell>
          <cell r="BG56">
            <v>16.540833718252443</v>
          </cell>
          <cell r="BH56">
            <v>22.083664215816889</v>
          </cell>
          <cell r="BI56">
            <v>13.480322003454898</v>
          </cell>
          <cell r="BJ56">
            <v>21.051263150333448</v>
          </cell>
          <cell r="BK56">
            <v>21.683227403261569</v>
          </cell>
          <cell r="BL56">
            <v>21.683227403261569</v>
          </cell>
          <cell r="BM56">
            <v>25.41437843590208</v>
          </cell>
          <cell r="BN56">
            <v>29.35470670021105</v>
          </cell>
          <cell r="BO56">
            <v>68.862292785210357</v>
          </cell>
          <cell r="BP56">
            <v>123.63137792132349</v>
          </cell>
          <cell r="BQ56">
            <v>35.096244469341777</v>
          </cell>
          <cell r="BR56">
            <v>18.153657422245036</v>
          </cell>
          <cell r="BS56">
            <v>14.551859016066182</v>
          </cell>
          <cell r="BT56">
            <v>15.549579063619706</v>
          </cell>
          <cell r="BU56">
            <v>23.187847426607732</v>
          </cell>
          <cell r="BV56">
            <v>18.74318744315989</v>
          </cell>
          <cell r="BW56">
            <v>22.654488228593991</v>
          </cell>
          <cell r="BX56">
            <v>21.683227403261569</v>
          </cell>
          <cell r="BY56">
            <v>21.683227403261569</v>
          </cell>
          <cell r="BZ56">
            <v>23.14574599178798</v>
          </cell>
          <cell r="CA56">
            <v>11.120695622482394</v>
          </cell>
          <cell r="CB56">
            <v>78.212986398503531</v>
          </cell>
          <cell r="CC56">
            <v>112.47942801277391</v>
          </cell>
          <cell r="CD56">
            <v>31.020176440207809</v>
          </cell>
          <cell r="CE56">
            <v>17.227777795126748</v>
          </cell>
          <cell r="CF56">
            <v>13.088249439732358</v>
          </cell>
          <cell r="CG56">
            <v>16.305811947177368</v>
          </cell>
          <cell r="CH56">
            <v>22.083664215816889</v>
          </cell>
          <cell r="CI56">
            <v>14.680624647598144</v>
          </cell>
          <cell r="CJ56">
            <v>21.19529946763064</v>
          </cell>
          <cell r="CK56">
            <v>21.683227403261569</v>
          </cell>
          <cell r="CL56">
            <v>21.683227403261569</v>
          </cell>
          <cell r="CM56">
            <v>24.854160297787139</v>
          </cell>
          <cell r="CN56">
            <v>24.851115866373554</v>
          </cell>
          <cell r="CO56">
            <v>71.171757538931189</v>
          </cell>
          <cell r="CP56">
            <v>120.87703370309188</v>
          </cell>
        </row>
        <row r="57">
          <cell r="B57">
            <v>2038</v>
          </cell>
          <cell r="D57">
            <v>30.813747905364142</v>
          </cell>
          <cell r="E57">
            <v>17.365115983452693</v>
          </cell>
          <cell r="F57">
            <v>11.980584698967155</v>
          </cell>
          <cell r="G57">
            <v>17.453058467817726</v>
          </cell>
          <cell r="H57">
            <v>22.51896692177252</v>
          </cell>
          <cell r="I57">
            <v>13.746039711707965</v>
          </cell>
          <cell r="J57">
            <v>21.466215656564774</v>
          </cell>
          <cell r="K57">
            <v>22.110636888854575</v>
          </cell>
          <cell r="L57">
            <v>22.110636888854575</v>
          </cell>
          <cell r="M57">
            <v>25.195270639913375</v>
          </cell>
          <cell r="N57">
            <v>34.49044084907419</v>
          </cell>
          <cell r="O57">
            <v>68.466005550259268</v>
          </cell>
          <cell r="P57">
            <v>128.15171703924682</v>
          </cell>
          <cell r="Q57">
            <v>31.575544184813559</v>
          </cell>
          <cell r="R57">
            <v>17.647474388646156</v>
          </cell>
          <cell r="S57">
            <v>12.762152759363904</v>
          </cell>
          <cell r="T57">
            <v>16.437458596609829</v>
          </cell>
          <cell r="U57">
            <v>22.51896692177252</v>
          </cell>
          <cell r="V57">
            <v>13.746039711707965</v>
          </cell>
          <cell r="W57">
            <v>21.466215656564774</v>
          </cell>
          <cell r="X57">
            <v>22.110636888854575</v>
          </cell>
          <cell r="Y57">
            <v>22.110636888854575</v>
          </cell>
          <cell r="Z57">
            <v>25.70952851922058</v>
          </cell>
          <cell r="AA57">
            <v>12.087801979671189</v>
          </cell>
          <cell r="AB57">
            <v>78.458180672065126</v>
          </cell>
          <cell r="AC57">
            <v>116.25551117095689</v>
          </cell>
          <cell r="AD57">
            <v>31.258437297969596</v>
          </cell>
          <cell r="AE57">
            <v>17.425014467954217</v>
          </cell>
          <cell r="AF57">
            <v>12.54616028282153</v>
          </cell>
          <cell r="AG57">
            <v>16.76880625910421</v>
          </cell>
          <cell r="AH57">
            <v>22.51896692177252</v>
          </cell>
          <cell r="AI57">
            <v>13.746039711707965</v>
          </cell>
          <cell r="AJ57">
            <v>21.466215656564774</v>
          </cell>
          <cell r="AK57">
            <v>22.110636888854575</v>
          </cell>
          <cell r="AL57">
            <v>22.110636888854575</v>
          </cell>
          <cell r="AM57">
            <v>26.899547468348516</v>
          </cell>
          <cell r="AN57">
            <v>48.50658104793704</v>
          </cell>
          <cell r="AO57">
            <v>61.296240632720064</v>
          </cell>
          <cell r="AP57">
            <v>136.70236914900562</v>
          </cell>
          <cell r="AQ57">
            <v>31.84986637939372</v>
          </cell>
          <cell r="AR57">
            <v>17.680046150084664</v>
          </cell>
          <cell r="AS57">
            <v>12.501367739485707</v>
          </cell>
          <cell r="AT57">
            <v>16.989228861224266</v>
          </cell>
          <cell r="AU57">
            <v>22.51896692177252</v>
          </cell>
          <cell r="AV57">
            <v>13.746039711707965</v>
          </cell>
          <cell r="AW57">
            <v>21.466215656564774</v>
          </cell>
          <cell r="AX57">
            <v>22.110636888854575</v>
          </cell>
          <cell r="AY57">
            <v>22.110636888854575</v>
          </cell>
          <cell r="AZ57">
            <v>26.877794526491193</v>
          </cell>
          <cell r="BA57">
            <v>66.307291411561749</v>
          </cell>
          <cell r="BB57">
            <v>53.181320650014143</v>
          </cell>
          <cell r="BC57">
            <v>146.36640658806709</v>
          </cell>
          <cell r="BD57">
            <v>31.314055116896728</v>
          </cell>
          <cell r="BE57">
            <v>17.484259662272937</v>
          </cell>
          <cell r="BF57">
            <v>12.532429259675682</v>
          </cell>
          <cell r="BG57">
            <v>16.866878780609465</v>
          </cell>
          <cell r="BH57">
            <v>22.51896692177252</v>
          </cell>
          <cell r="BI57">
            <v>13.746039711707965</v>
          </cell>
          <cell r="BJ57">
            <v>21.466215656564774</v>
          </cell>
          <cell r="BK57">
            <v>22.110636888854575</v>
          </cell>
          <cell r="BL57">
            <v>22.110636888854575</v>
          </cell>
          <cell r="BM57">
            <v>25.915334599481358</v>
          </cell>
          <cell r="BN57">
            <v>29.933332744071276</v>
          </cell>
          <cell r="BO57">
            <v>70.219673611814358</v>
          </cell>
          <cell r="BP57">
            <v>126.06834095536699</v>
          </cell>
          <cell r="BQ57">
            <v>35.788044980211836</v>
          </cell>
          <cell r="BR57">
            <v>18.511493699851311</v>
          </cell>
          <cell r="BS57">
            <v>14.838698353255593</v>
          </cell>
          <cell r="BT57">
            <v>15.856084984770995</v>
          </cell>
          <cell r="BU57">
            <v>23.644915267861148</v>
          </cell>
          <cell r="BV57">
            <v>19.112644256689844</v>
          </cell>
          <cell r="BW57">
            <v>23.101042746520594</v>
          </cell>
          <cell r="BX57">
            <v>22.110636888854575</v>
          </cell>
          <cell r="BY57">
            <v>22.110636888854575</v>
          </cell>
          <cell r="BZ57">
            <v>23.601983949543683</v>
          </cell>
          <cell r="CA57">
            <v>11.339901495623156</v>
          </cell>
          <cell r="CB57">
            <v>79.754683658859207</v>
          </cell>
          <cell r="CC57">
            <v>114.69656910402605</v>
          </cell>
          <cell r="CD57">
            <v>31.631631432988051</v>
          </cell>
          <cell r="CE57">
            <v>17.567363573036278</v>
          </cell>
          <cell r="CF57">
            <v>13.346238799725306</v>
          </cell>
          <cell r="CG57">
            <v>16.627224371947264</v>
          </cell>
          <cell r="CH57">
            <v>22.51896692177252</v>
          </cell>
          <cell r="CI57">
            <v>14.970002151791554</v>
          </cell>
          <cell r="CJ57">
            <v>21.613091149374803</v>
          </cell>
          <cell r="CK57">
            <v>22.110636888854575</v>
          </cell>
          <cell r="CL57">
            <v>22.110636888854575</v>
          </cell>
          <cell r="CM57">
            <v>25.344073707362206</v>
          </cell>
          <cell r="CN57">
            <v>25.340969265561782</v>
          </cell>
          <cell r="CO57">
            <v>72.574661438462741</v>
          </cell>
          <cell r="CP57">
            <v>123.25970441138674</v>
          </cell>
        </row>
        <row r="58">
          <cell r="B58">
            <v>2039</v>
          </cell>
          <cell r="D58">
            <v>31.435966213601624</v>
          </cell>
          <cell r="E58">
            <v>17.715767683556031</v>
          </cell>
          <cell r="F58">
            <v>12.22250720595922</v>
          </cell>
          <cell r="G58">
            <v>17.805485979938862</v>
          </cell>
          <cell r="H58">
            <v>22.973689714480312</v>
          </cell>
          <cell r="I58">
            <v>14.023611839598818</v>
          </cell>
          <cell r="J58">
            <v>21.899680369494536</v>
          </cell>
          <cell r="K58">
            <v>22.557114322281013</v>
          </cell>
          <cell r="L58">
            <v>22.557114322281013</v>
          </cell>
          <cell r="M58">
            <v>25.704035711961726</v>
          </cell>
          <cell r="N58">
            <v>35.186902176056748</v>
          </cell>
          <cell r="O58">
            <v>69.8485313720482</v>
          </cell>
          <cell r="P58">
            <v>130.73946926006667</v>
          </cell>
          <cell r="Q58">
            <v>32.213145353768809</v>
          </cell>
          <cell r="R58">
            <v>18.003827718091554</v>
          </cell>
          <cell r="S58">
            <v>13.01985737627022</v>
          </cell>
          <cell r="T58">
            <v>16.769378222587093</v>
          </cell>
          <cell r="U58">
            <v>22.973689714480312</v>
          </cell>
          <cell r="V58">
            <v>14.023611839598818</v>
          </cell>
          <cell r="W58">
            <v>21.899680369494536</v>
          </cell>
          <cell r="X58">
            <v>22.557114322281013</v>
          </cell>
          <cell r="Y58">
            <v>22.557114322281013</v>
          </cell>
          <cell r="Z58">
            <v>26.228677938821949</v>
          </cell>
          <cell r="AA58">
            <v>12.331889512327072</v>
          </cell>
          <cell r="AB58">
            <v>80.042477285222802</v>
          </cell>
          <cell r="AC58">
            <v>118.60304473637183</v>
          </cell>
          <cell r="AD58">
            <v>31.889635165668906</v>
          </cell>
          <cell r="AE58">
            <v>17.776875690956455</v>
          </cell>
          <cell r="AF58">
            <v>12.799503389607139</v>
          </cell>
          <cell r="AG58">
            <v>17.107416748608653</v>
          </cell>
          <cell r="AH58">
            <v>22.973689714480312</v>
          </cell>
          <cell r="AI58">
            <v>14.023611839598818</v>
          </cell>
          <cell r="AJ58">
            <v>21.899680369494536</v>
          </cell>
          <cell r="AK58">
            <v>22.557114322281013</v>
          </cell>
          <cell r="AL58">
            <v>22.557114322281013</v>
          </cell>
          <cell r="AM58">
            <v>27.442726797572405</v>
          </cell>
          <cell r="AN58">
            <v>49.486068609486722</v>
          </cell>
          <cell r="AO58">
            <v>62.533988253195957</v>
          </cell>
          <cell r="AP58">
            <v>139.46278366025507</v>
          </cell>
          <cell r="AQ58">
            <v>32.493006903455914</v>
          </cell>
          <cell r="AR58">
            <v>18.037057197194297</v>
          </cell>
          <cell r="AS58">
            <v>12.75380635582693</v>
          </cell>
          <cell r="AT58">
            <v>17.332290317842794</v>
          </cell>
          <cell r="AU58">
            <v>22.973689714480312</v>
          </cell>
          <cell r="AV58">
            <v>14.023611839598818</v>
          </cell>
          <cell r="AW58">
            <v>21.899680369494536</v>
          </cell>
          <cell r="AX58">
            <v>22.557114322281013</v>
          </cell>
          <cell r="AY58">
            <v>22.557114322281013</v>
          </cell>
          <cell r="AZ58">
            <v>27.420534601174438</v>
          </cell>
          <cell r="BA58">
            <v>67.646226578183573</v>
          </cell>
          <cell r="BB58">
            <v>54.255204666535427</v>
          </cell>
          <cell r="BC58">
            <v>149.32196584589343</v>
          </cell>
          <cell r="BD58">
            <v>31.946376068529453</v>
          </cell>
          <cell r="BE58">
            <v>17.837317216363928</v>
          </cell>
          <cell r="BF58">
            <v>12.785495097561109</v>
          </cell>
          <cell r="BG58">
            <v>17.207469636754244</v>
          </cell>
          <cell r="BH58">
            <v>22.973689714480312</v>
          </cell>
          <cell r="BI58">
            <v>14.023611839598818</v>
          </cell>
          <cell r="BJ58">
            <v>21.899680369494536</v>
          </cell>
          <cell r="BK58">
            <v>22.557114322281013</v>
          </cell>
          <cell r="BL58">
            <v>22.557114322281013</v>
          </cell>
          <cell r="BM58">
            <v>26.438639836527532</v>
          </cell>
          <cell r="BN58">
            <v>30.537772934765616</v>
          </cell>
          <cell r="BO58">
            <v>71.637611042013333</v>
          </cell>
          <cell r="BP58">
            <v>128.61402381330649</v>
          </cell>
          <cell r="BQ58">
            <v>36.510708671467569</v>
          </cell>
          <cell r="BR58">
            <v>18.885294067409493</v>
          </cell>
          <cell r="BS58">
            <v>15.138334405778814</v>
          </cell>
          <cell r="BT58">
            <v>16.176265003274242</v>
          </cell>
          <cell r="BU58">
            <v>24.122374200204327</v>
          </cell>
          <cell r="BV58">
            <v>19.498583585195615</v>
          </cell>
          <cell r="BW58">
            <v>23.567519326403282</v>
          </cell>
          <cell r="BX58">
            <v>22.557114322281013</v>
          </cell>
          <cell r="BY58">
            <v>22.557114322281013</v>
          </cell>
          <cell r="BZ58">
            <v>24.078575974935596</v>
          </cell>
          <cell r="CA58">
            <v>11.568886763687805</v>
          </cell>
          <cell r="CB58">
            <v>81.365160401014677</v>
          </cell>
          <cell r="CC58">
            <v>117.01262313963808</v>
          </cell>
          <cell r="CD58">
            <v>32.270365165005082</v>
          </cell>
          <cell r="CE58">
            <v>17.922099234409835</v>
          </cell>
          <cell r="CF58">
            <v>13.615737795848814</v>
          </cell>
          <cell r="CG58">
            <v>16.962975915419747</v>
          </cell>
          <cell r="CH58">
            <v>22.973689714480312</v>
          </cell>
          <cell r="CI58">
            <v>15.272289606138438</v>
          </cell>
          <cell r="CJ58">
            <v>22.049521701479289</v>
          </cell>
          <cell r="CK58">
            <v>22.557114322281013</v>
          </cell>
          <cell r="CL58">
            <v>22.557114322281013</v>
          </cell>
          <cell r="CM58">
            <v>25.855843541868307</v>
          </cell>
          <cell r="CN58">
            <v>25.852676412447703</v>
          </cell>
          <cell r="CO58">
            <v>74.040152854821315</v>
          </cell>
          <cell r="CP58">
            <v>125.74867280913733</v>
          </cell>
        </row>
        <row r="59">
          <cell r="B59">
            <v>2040</v>
          </cell>
          <cell r="D59">
            <v>32.082766335617187</v>
          </cell>
          <cell r="E59">
            <v>18.080272487431461</v>
          </cell>
          <cell r="F59">
            <v>12.47398728131094</v>
          </cell>
          <cell r="G59">
            <v>18.171836752366787</v>
          </cell>
          <cell r="H59">
            <v>23.446377120030597</v>
          </cell>
          <cell r="I59">
            <v>14.312149935972867</v>
          </cell>
          <cell r="J59">
            <v>22.350269857943672</v>
          </cell>
          <cell r="K59">
            <v>23.021230621326332</v>
          </cell>
          <cell r="L59">
            <v>23.021230621326332</v>
          </cell>
          <cell r="M59">
            <v>26.23290043085801</v>
          </cell>
          <cell r="N59">
            <v>35.910878416080067</v>
          </cell>
          <cell r="O59">
            <v>71.285676275025665</v>
          </cell>
          <cell r="P59">
            <v>133.42945512196374</v>
          </cell>
          <cell r="Q59">
            <v>32.875936063103133</v>
          </cell>
          <cell r="R59">
            <v>18.374259404068187</v>
          </cell>
          <cell r="S59">
            <v>13.287743061169364</v>
          </cell>
          <cell r="T59">
            <v>17.114410909249088</v>
          </cell>
          <cell r="U59">
            <v>23.446377120030597</v>
          </cell>
          <cell r="V59">
            <v>14.312149935972867</v>
          </cell>
          <cell r="W59">
            <v>22.350269857943672</v>
          </cell>
          <cell r="X59">
            <v>23.021230621326332</v>
          </cell>
          <cell r="Y59">
            <v>23.021230621326332</v>
          </cell>
          <cell r="Z59">
            <v>26.768337256937542</v>
          </cell>
          <cell r="AA59">
            <v>12.585620146437645</v>
          </cell>
          <cell r="AB59">
            <v>81.689364284742183</v>
          </cell>
          <cell r="AC59">
            <v>121.04332168811737</v>
          </cell>
          <cell r="AD59">
            <v>32.545769600221838</v>
          </cell>
          <cell r="AE59">
            <v>18.142637802031359</v>
          </cell>
          <cell r="AF59">
            <v>13.062855255361297</v>
          </cell>
          <cell r="AG59">
            <v>17.459404632969708</v>
          </cell>
          <cell r="AH59">
            <v>23.446377120030597</v>
          </cell>
          <cell r="AI59">
            <v>14.312149935972867</v>
          </cell>
          <cell r="AJ59">
            <v>22.350269857943672</v>
          </cell>
          <cell r="AK59">
            <v>23.021230621326332</v>
          </cell>
          <cell r="AL59">
            <v>23.021230621326332</v>
          </cell>
          <cell r="AM59">
            <v>28.007365368580594</v>
          </cell>
          <cell r="AN59">
            <v>50.504252526507152</v>
          </cell>
          <cell r="AO59">
            <v>63.820635240836097</v>
          </cell>
          <cell r="AP59">
            <v>142.33225313592385</v>
          </cell>
          <cell r="AQ59">
            <v>33.161555809731126</v>
          </cell>
          <cell r="AR59">
            <v>18.408172585112588</v>
          </cell>
          <cell r="AS59">
            <v>13.016217997672463</v>
          </cell>
          <cell r="AT59">
            <v>17.688905012495937</v>
          </cell>
          <cell r="AU59">
            <v>23.446377120030597</v>
          </cell>
          <cell r="AV59">
            <v>14.312149935972867</v>
          </cell>
          <cell r="AW59">
            <v>22.350269857943672</v>
          </cell>
          <cell r="AX59">
            <v>23.021230621326332</v>
          </cell>
          <cell r="AY59">
            <v>23.021230621326332</v>
          </cell>
          <cell r="AZ59">
            <v>27.984716564129279</v>
          </cell>
          <cell r="BA59">
            <v>69.038058701534396</v>
          </cell>
          <cell r="BB59">
            <v>55.371514334253277</v>
          </cell>
          <cell r="BC59">
            <v>152.39428959991696</v>
          </cell>
          <cell r="BD59">
            <v>32.603677956395067</v>
          </cell>
          <cell r="BE59">
            <v>18.204322921662808</v>
          </cell>
          <cell r="BF59">
            <v>13.04855874042614</v>
          </cell>
          <cell r="BG59">
            <v>17.561516125575583</v>
          </cell>
          <cell r="BH59">
            <v>23.446377120030597</v>
          </cell>
          <cell r="BI59">
            <v>14.312149935972867</v>
          </cell>
          <cell r="BJ59">
            <v>22.350269857943672</v>
          </cell>
          <cell r="BK59">
            <v>23.021230621326332</v>
          </cell>
          <cell r="BL59">
            <v>23.021230621326332</v>
          </cell>
          <cell r="BM59">
            <v>26.982619154866178</v>
          </cell>
          <cell r="BN59">
            <v>31.166092583860546</v>
          </cell>
          <cell r="BO59">
            <v>73.111566550428108</v>
          </cell>
          <cell r="BP59">
            <v>131.26027828915483</v>
          </cell>
          <cell r="BQ59">
            <v>37.261922445624201</v>
          </cell>
          <cell r="BR59">
            <v>19.273862067009112</v>
          </cell>
          <cell r="BS59">
            <v>15.449808100407413</v>
          </cell>
          <cell r="BT59">
            <v>16.509094288901448</v>
          </cell>
          <cell r="BU59">
            <v>24.618695976032129</v>
          </cell>
          <cell r="BV59">
            <v>19.899770116455421</v>
          </cell>
          <cell r="BW59">
            <v>24.05242487288292</v>
          </cell>
          <cell r="BX59">
            <v>23.021230621326332</v>
          </cell>
          <cell r="BY59">
            <v>23.021230621326332</v>
          </cell>
          <cell r="BZ59">
            <v>24.57399659514898</v>
          </cell>
          <cell r="CA59">
            <v>11.806918492042952</v>
          </cell>
          <cell r="CB59">
            <v>83.039261820948852</v>
          </cell>
          <cell r="CC59">
            <v>119.42017690814077</v>
          </cell>
          <cell r="CD59">
            <v>32.934333181269878</v>
          </cell>
          <cell r="CE59">
            <v>18.290849343530891</v>
          </cell>
          <cell r="CF59">
            <v>13.895883817378659</v>
          </cell>
          <cell r="CG59">
            <v>17.311991906125755</v>
          </cell>
          <cell r="CH59">
            <v>23.446377120030597</v>
          </cell>
          <cell r="CI59">
            <v>15.586519450819766</v>
          </cell>
          <cell r="CJ59">
            <v>22.5031941997253</v>
          </cell>
          <cell r="CK59">
            <v>23.021230621326332</v>
          </cell>
          <cell r="CL59">
            <v>23.021230621326332</v>
          </cell>
          <cell r="CM59">
            <v>26.387831731576313</v>
          </cell>
          <cell r="CN59">
            <v>26.384599437952328</v>
          </cell>
          <cell r="CO59">
            <v>75.563541052122204</v>
          </cell>
          <cell r="CP59">
            <v>128.33597222165085</v>
          </cell>
        </row>
        <row r="60">
          <cell r="B60">
            <v>2041</v>
          </cell>
          <cell r="D60">
            <v>32.742503252582857</v>
          </cell>
          <cell r="E60">
            <v>18.452067834004019</v>
          </cell>
          <cell r="F60">
            <v>12.730497266302626</v>
          </cell>
          <cell r="G60">
            <v>18.545514989124705</v>
          </cell>
          <cell r="H60">
            <v>23.928518852865231</v>
          </cell>
          <cell r="I60">
            <v>14.606459147813698</v>
          </cell>
          <cell r="J60">
            <v>22.809871688259051</v>
          </cell>
          <cell r="K60">
            <v>23.494629815023924</v>
          </cell>
          <cell r="L60">
            <v>23.494629815023924</v>
          </cell>
          <cell r="M60">
            <v>26.772343092138371</v>
          </cell>
          <cell r="N60">
            <v>36.649335067975812</v>
          </cell>
          <cell r="O60">
            <v>72.751565836964303</v>
          </cell>
          <cell r="P60">
            <v>136.17324399707849</v>
          </cell>
          <cell r="Q60">
            <v>33.55198339872684</v>
          </cell>
          <cell r="R60">
            <v>18.752100177646046</v>
          </cell>
          <cell r="S60">
            <v>13.560986788000847</v>
          </cell>
          <cell r="T60">
            <v>17.466344672405182</v>
          </cell>
          <cell r="U60">
            <v>23.928518852865231</v>
          </cell>
          <cell r="V60">
            <v>14.606459147813698</v>
          </cell>
          <cell r="W60">
            <v>22.809871688259051</v>
          </cell>
          <cell r="X60">
            <v>23.494629815023924</v>
          </cell>
          <cell r="Y60">
            <v>23.494629815023924</v>
          </cell>
          <cell r="Z60">
            <v>27.318790422647989</v>
          </cell>
          <cell r="AA60">
            <v>12.844425704120923</v>
          </cell>
          <cell r="AB60">
            <v>83.369191042145886</v>
          </cell>
          <cell r="AC60">
            <v>123.5324071689148</v>
          </cell>
          <cell r="AD60">
            <v>33.215027527412744</v>
          </cell>
          <cell r="AE60">
            <v>18.515715603487926</v>
          </cell>
          <cell r="AF60">
            <v>13.33147448110971</v>
          </cell>
          <cell r="AG60">
            <v>17.818432706300904</v>
          </cell>
          <cell r="AH60">
            <v>23.928518852865231</v>
          </cell>
          <cell r="AI60">
            <v>14.606459147813698</v>
          </cell>
          <cell r="AJ60">
            <v>22.809871688259051</v>
          </cell>
          <cell r="AK60">
            <v>23.494629815023924</v>
          </cell>
          <cell r="AL60">
            <v>23.494629815023924</v>
          </cell>
          <cell r="AM60">
            <v>28.583297402848011</v>
          </cell>
          <cell r="AN60">
            <v>51.542801369426066</v>
          </cell>
          <cell r="AO60">
            <v>65.13301674472892</v>
          </cell>
          <cell r="AP60">
            <v>145.25911551700301</v>
          </cell>
          <cell r="AQ60">
            <v>33.843476513289936</v>
          </cell>
          <cell r="AR60">
            <v>18.786710735508667</v>
          </cell>
          <cell r="AS60">
            <v>13.283878193882041</v>
          </cell>
          <cell r="AT60">
            <v>18.052652437994183</v>
          </cell>
          <cell r="AU60">
            <v>23.928518852865231</v>
          </cell>
          <cell r="AV60">
            <v>14.606459147813698</v>
          </cell>
          <cell r="AW60">
            <v>22.809871688259051</v>
          </cell>
          <cell r="AX60">
            <v>23.494629815023924</v>
          </cell>
          <cell r="AY60">
            <v>23.494629815023924</v>
          </cell>
          <cell r="AZ60">
            <v>28.560182857622806</v>
          </cell>
          <cell r="BA60">
            <v>70.457729172733139</v>
          </cell>
          <cell r="BB60">
            <v>56.510151563114839</v>
          </cell>
          <cell r="BC60">
            <v>155.52806359347079</v>
          </cell>
          <cell r="BD60">
            <v>33.274126687395366</v>
          </cell>
          <cell r="BE60">
            <v>18.578669190751583</v>
          </cell>
          <cell r="BF60">
            <v>13.316883978474488</v>
          </cell>
          <cell r="BG60">
            <v>17.922643977978623</v>
          </cell>
          <cell r="BH60">
            <v>23.928518852865231</v>
          </cell>
          <cell r="BI60">
            <v>14.606459147813698</v>
          </cell>
          <cell r="BJ60">
            <v>22.809871688259051</v>
          </cell>
          <cell r="BK60">
            <v>23.494629815023924</v>
          </cell>
          <cell r="BL60">
            <v>23.494629815023924</v>
          </cell>
          <cell r="BM60">
            <v>27.537478726097337</v>
          </cell>
          <cell r="BN60">
            <v>31.806979395803442</v>
          </cell>
          <cell r="BO60">
            <v>74.615002975015997</v>
          </cell>
          <cell r="BP60">
            <v>133.95946109691678</v>
          </cell>
          <cell r="BQ60">
            <v>38.028161415709484</v>
          </cell>
          <cell r="BR60">
            <v>19.670201902704438</v>
          </cell>
          <cell r="BS60">
            <v>15.767511650570359</v>
          </cell>
          <cell r="BT60">
            <v>16.848580568049506</v>
          </cell>
          <cell r="BU60">
            <v>25.124944795508494</v>
          </cell>
          <cell r="BV60">
            <v>20.308980869905344</v>
          </cell>
          <cell r="BW60">
            <v>24.547029124436111</v>
          </cell>
          <cell r="BX60">
            <v>23.494629815023924</v>
          </cell>
          <cell r="BY60">
            <v>23.494629815023924</v>
          </cell>
          <cell r="BZ60">
            <v>25.079326234794483</v>
          </cell>
          <cell r="CA60">
            <v>12.049711146620176</v>
          </cell>
          <cell r="CB60">
            <v>84.746847320520857</v>
          </cell>
          <cell r="CC60">
            <v>121.87588470193552</v>
          </cell>
          <cell r="CD60">
            <v>33.611581371405201</v>
          </cell>
          <cell r="CE60">
            <v>18.666974906655664</v>
          </cell>
          <cell r="CF60">
            <v>14.181633102595775</v>
          </cell>
          <cell r="CG60">
            <v>17.667988644287401</v>
          </cell>
          <cell r="CH60">
            <v>23.928518852865231</v>
          </cell>
          <cell r="CI60">
            <v>15.907034277413548</v>
          </cell>
          <cell r="CJ60">
            <v>22.965940703811029</v>
          </cell>
          <cell r="CK60">
            <v>23.494629815023924</v>
          </cell>
          <cell r="CL60">
            <v>23.494629815023924</v>
          </cell>
          <cell r="CM60">
            <v>26.930460336911754</v>
          </cell>
          <cell r="CN60">
            <v>26.927161575720483</v>
          </cell>
          <cell r="CO60">
            <v>77.117398879942712</v>
          </cell>
          <cell r="CP60">
            <v>130.97502079257495</v>
          </cell>
        </row>
        <row r="61">
          <cell r="B61">
            <v>2042</v>
          </cell>
          <cell r="D61">
            <v>33.410165677679096</v>
          </cell>
          <cell r="E61">
            <v>18.828329607975732</v>
          </cell>
          <cell r="F61">
            <v>12.990088740171691</v>
          </cell>
          <cell r="G61">
            <v>18.92368227269429</v>
          </cell>
          <cell r="H61">
            <v>24.416452619047416</v>
          </cell>
          <cell r="I61">
            <v>14.904303935717296</v>
          </cell>
          <cell r="J61">
            <v>23.274994777047802</v>
          </cell>
          <cell r="K61">
            <v>23.973716016773018</v>
          </cell>
          <cell r="L61">
            <v>23.973716016773018</v>
          </cell>
          <cell r="M61">
            <v>27.318266150510386</v>
          </cell>
          <cell r="N61">
            <v>37.39666289874328</v>
          </cell>
          <cell r="O61">
            <v>74.235065326955933</v>
          </cell>
          <cell r="P61">
            <v>138.94999437620959</v>
          </cell>
          <cell r="Q61">
            <v>34.236152181729572</v>
          </cell>
          <cell r="R61">
            <v>19.134480003149068</v>
          </cell>
          <cell r="S61">
            <v>13.837513028396364</v>
          </cell>
          <cell r="T61">
            <v>17.822506263093118</v>
          </cell>
          <cell r="U61">
            <v>24.416452619047416</v>
          </cell>
          <cell r="V61">
            <v>14.904303935717296</v>
          </cell>
          <cell r="W61">
            <v>23.274994777047802</v>
          </cell>
          <cell r="X61">
            <v>23.973716016773018</v>
          </cell>
          <cell r="Y61">
            <v>23.973716016773018</v>
          </cell>
          <cell r="Z61">
            <v>27.875856256117586</v>
          </cell>
          <cell r="AA61">
            <v>13.106340327704425</v>
          </cell>
          <cell r="AB61">
            <v>85.069197783845453</v>
          </cell>
          <cell r="AC61">
            <v>126.05139436766746</v>
          </cell>
          <cell r="AD61">
            <v>33.892325339907927</v>
          </cell>
          <cell r="AE61">
            <v>18.8932752386463</v>
          </cell>
          <cell r="AF61">
            <v>13.603320665669962</v>
          </cell>
          <cell r="AG61">
            <v>18.181773832064234</v>
          </cell>
          <cell r="AH61">
            <v>24.416452619047416</v>
          </cell>
          <cell r="AI61">
            <v>14.904303935717296</v>
          </cell>
          <cell r="AJ61">
            <v>23.274994777047802</v>
          </cell>
          <cell r="AK61">
            <v>23.973716016773018</v>
          </cell>
          <cell r="AL61">
            <v>23.973716016773018</v>
          </cell>
          <cell r="AM61">
            <v>29.16614818594222</v>
          </cell>
          <cell r="AN61">
            <v>52.59382643898455</v>
          </cell>
          <cell r="AO61">
            <v>66.461164063770241</v>
          </cell>
          <cell r="AP61">
            <v>148.22113868869701</v>
          </cell>
          <cell r="AQ61">
            <v>34.533589221785071</v>
          </cell>
          <cell r="AR61">
            <v>19.169796315511221</v>
          </cell>
          <cell r="AS61">
            <v>13.554753827952894</v>
          </cell>
          <cell r="AT61">
            <v>18.420769610135562</v>
          </cell>
          <cell r="AU61">
            <v>24.416452619047416</v>
          </cell>
          <cell r="AV61">
            <v>14.904303935717296</v>
          </cell>
          <cell r="AW61">
            <v>23.274994777047802</v>
          </cell>
          <cell r="AX61">
            <v>23.973716016773018</v>
          </cell>
          <cell r="AY61">
            <v>23.973716016773018</v>
          </cell>
          <cell r="AZ61">
            <v>29.142562304936696</v>
          </cell>
          <cell r="BA61">
            <v>71.894454335844486</v>
          </cell>
          <cell r="BB61">
            <v>57.662467393829736</v>
          </cell>
          <cell r="BC61">
            <v>158.69948403461092</v>
          </cell>
          <cell r="BD61">
            <v>33.952629608985923</v>
          </cell>
          <cell r="BE61">
            <v>18.957512531814071</v>
          </cell>
          <cell r="BF61">
            <v>13.58843264362098</v>
          </cell>
          <cell r="BG61">
            <v>18.288110107741616</v>
          </cell>
          <cell r="BH61">
            <v>24.416452619047416</v>
          </cell>
          <cell r="BI61">
            <v>14.904303935717296</v>
          </cell>
          <cell r="BJ61">
            <v>23.274994777047802</v>
          </cell>
          <cell r="BK61">
            <v>23.973716016773018</v>
          </cell>
          <cell r="BL61">
            <v>23.973716016773018</v>
          </cell>
          <cell r="BM61">
            <v>28.099003899828574</v>
          </cell>
          <cell r="BN61">
            <v>32.455565267035297</v>
          </cell>
          <cell r="BO61">
            <v>76.136500383157269</v>
          </cell>
          <cell r="BP61">
            <v>136.69106955002115</v>
          </cell>
          <cell r="BQ61">
            <v>38.803605317383699</v>
          </cell>
          <cell r="BR61">
            <v>20.071303022041008</v>
          </cell>
          <cell r="BS61">
            <v>16.089031816122226</v>
          </cell>
          <cell r="BT61">
            <v>17.192145141433365</v>
          </cell>
          <cell r="BU61">
            <v>25.637275249999789</v>
          </cell>
          <cell r="BV61">
            <v>20.723107527058978</v>
          </cell>
          <cell r="BW61">
            <v>25.047575123246894</v>
          </cell>
          <cell r="BX61">
            <v>23.973716016773018</v>
          </cell>
          <cell r="BY61">
            <v>23.973716016773018</v>
          </cell>
          <cell r="BZ61">
            <v>25.590726467224229</v>
          </cell>
          <cell r="CA61">
            <v>12.295420501943427</v>
          </cell>
          <cell r="CB61">
            <v>86.474946273884058</v>
          </cell>
          <cell r="CC61">
            <v>124.36109324305171</v>
          </cell>
          <cell r="CD61">
            <v>34.29696543494596</v>
          </cell>
          <cell r="CE61">
            <v>19.047618916652219</v>
          </cell>
          <cell r="CF61">
            <v>14.470815132328255</v>
          </cell>
          <cell r="CG61">
            <v>18.028262019044938</v>
          </cell>
          <cell r="CH61">
            <v>24.416452619047416</v>
          </cell>
          <cell r="CI61">
            <v>16.23139949163733</v>
          </cell>
          <cell r="CJ61">
            <v>23.434246243758206</v>
          </cell>
          <cell r="CK61">
            <v>23.973716016773018</v>
          </cell>
          <cell r="CL61">
            <v>23.973716016773018</v>
          </cell>
          <cell r="CM61">
            <v>27.479607612512382</v>
          </cell>
          <cell r="CN61">
            <v>27.476241585270017</v>
          </cell>
          <cell r="CO61">
            <v>78.689923410400993</v>
          </cell>
          <cell r="CP61">
            <v>133.64577260818339</v>
          </cell>
        </row>
        <row r="62">
          <cell r="B62">
            <v>2043</v>
          </cell>
          <cell r="D62">
            <v>34.083617953834043</v>
          </cell>
          <cell r="E62">
            <v>19.207854257838758</v>
          </cell>
          <cell r="F62">
            <v>13.251931345620605</v>
          </cell>
          <cell r="G62">
            <v>19.305128956399102</v>
          </cell>
          <cell r="H62">
            <v>24.908617660985907</v>
          </cell>
          <cell r="I62">
            <v>15.204731581208435</v>
          </cell>
          <cell r="J62">
            <v>23.74415133141261</v>
          </cell>
          <cell r="K62">
            <v>24.456956769756609</v>
          </cell>
          <cell r="L62">
            <v>24.456956769756609</v>
          </cell>
          <cell r="M62">
            <v>27.86892335757593</v>
          </cell>
          <cell r="N62">
            <v>38.150471424948336</v>
          </cell>
          <cell r="O62">
            <v>75.731429463466341</v>
          </cell>
          <cell r="P62">
            <v>141.7508242459906</v>
          </cell>
          <cell r="Q62">
            <v>34.92625395602208</v>
          </cell>
          <cell r="R62">
            <v>19.520175759209661</v>
          </cell>
          <cell r="S62">
            <v>14.116437255686954</v>
          </cell>
          <cell r="T62">
            <v>18.181756424420051</v>
          </cell>
          <cell r="U62">
            <v>24.908617660985907</v>
          </cell>
          <cell r="V62">
            <v>15.204731581208435</v>
          </cell>
          <cell r="W62">
            <v>23.74415133141261</v>
          </cell>
          <cell r="X62">
            <v>24.456956769756609</v>
          </cell>
          <cell r="Y62">
            <v>24.456956769756609</v>
          </cell>
          <cell r="Z62">
            <v>28.437752866465512</v>
          </cell>
          <cell r="AA62">
            <v>13.370526228813285</v>
          </cell>
          <cell r="AB62">
            <v>86.783946684850775</v>
          </cell>
          <cell r="AC62">
            <v>128.59222578012958</v>
          </cell>
          <cell r="AD62">
            <v>34.575496559845753</v>
          </cell>
          <cell r="AE62">
            <v>19.274109004519808</v>
          </cell>
          <cell r="AF62">
            <v>13.877524252504658</v>
          </cell>
          <cell r="AG62">
            <v>18.548265788131324</v>
          </cell>
          <cell r="AH62">
            <v>24.908617660985907</v>
          </cell>
          <cell r="AI62">
            <v>15.204731581208435</v>
          </cell>
          <cell r="AJ62">
            <v>23.74415133141261</v>
          </cell>
          <cell r="AK62">
            <v>24.456956769756609</v>
          </cell>
          <cell r="AL62">
            <v>24.456956769756609</v>
          </cell>
          <cell r="AM62">
            <v>29.754053348460399</v>
          </cell>
          <cell r="AN62">
            <v>53.653965812992382</v>
          </cell>
          <cell r="AO62">
            <v>67.800828842641891</v>
          </cell>
          <cell r="AP62">
            <v>151.20884800409468</v>
          </cell>
          <cell r="AQ62">
            <v>35.229686466245866</v>
          </cell>
          <cell r="AR62">
            <v>19.556203946250172</v>
          </cell>
          <cell r="AS62">
            <v>13.827978447855136</v>
          </cell>
          <cell r="AT62">
            <v>18.792079029614424</v>
          </cell>
          <cell r="AU62">
            <v>24.908617660985907</v>
          </cell>
          <cell r="AV62">
            <v>15.204731581208435</v>
          </cell>
          <cell r="AW62">
            <v>23.74415133141261</v>
          </cell>
          <cell r="AX62">
            <v>24.456956769756609</v>
          </cell>
          <cell r="AY62">
            <v>24.456956769756609</v>
          </cell>
          <cell r="AZ62">
            <v>29.729992044333617</v>
          </cell>
          <cell r="BA62">
            <v>73.343638526743007</v>
          </cell>
          <cell r="BB62">
            <v>58.824775904650103</v>
          </cell>
          <cell r="BC62">
            <v>161.89840647572672</v>
          </cell>
          <cell r="BD62">
            <v>34.637016388513132</v>
          </cell>
          <cell r="BE62">
            <v>19.339641135663399</v>
          </cell>
          <cell r="BF62">
            <v>13.862336131005915</v>
          </cell>
          <cell r="BG62">
            <v>18.65674549546911</v>
          </cell>
          <cell r="BH62">
            <v>24.908617660985907</v>
          </cell>
          <cell r="BI62">
            <v>15.204731581208435</v>
          </cell>
          <cell r="BJ62">
            <v>23.74415133141261</v>
          </cell>
          <cell r="BK62">
            <v>24.456956769756609</v>
          </cell>
          <cell r="BL62">
            <v>24.456956769756609</v>
          </cell>
          <cell r="BM62">
            <v>28.665398521052161</v>
          </cell>
          <cell r="BN62">
            <v>33.109775560807741</v>
          </cell>
          <cell r="BO62">
            <v>77.671191949076828</v>
          </cell>
          <cell r="BP62">
            <v>139.44636603093673</v>
          </cell>
          <cell r="BQ62">
            <v>39.585773732114703</v>
          </cell>
          <cell r="BR62">
            <v>20.475882419700799</v>
          </cell>
          <cell r="BS62">
            <v>16.413340147970331</v>
          </cell>
          <cell r="BT62">
            <v>17.538689046338924</v>
          </cell>
          <cell r="BU62">
            <v>26.154048544035202</v>
          </cell>
          <cell r="BV62">
            <v>21.140825417707614</v>
          </cell>
          <cell r="BW62">
            <v>25.55246176887589</v>
          </cell>
          <cell r="BX62">
            <v>24.456956769756609</v>
          </cell>
          <cell r="BY62">
            <v>24.456956769756609</v>
          </cell>
          <cell r="BZ62">
            <v>26.106561472476081</v>
          </cell>
          <cell r="CA62">
            <v>12.543260605557402</v>
          </cell>
          <cell r="CB62">
            <v>88.218030997269054</v>
          </cell>
          <cell r="CC62">
            <v>126.86785307530253</v>
          </cell>
          <cell r="CD62">
            <v>34.988293028475468</v>
          </cell>
          <cell r="CE62">
            <v>19.43156380451973</v>
          </cell>
          <cell r="CF62">
            <v>14.762504897733837</v>
          </cell>
          <cell r="CG62">
            <v>18.391659621109358</v>
          </cell>
          <cell r="CH62">
            <v>24.908617660985907</v>
          </cell>
          <cell r="CI62">
            <v>16.558577543918773</v>
          </cell>
          <cell r="CJ62">
            <v>23.90661284693785</v>
          </cell>
          <cell r="CK62">
            <v>24.456956769756609</v>
          </cell>
          <cell r="CL62">
            <v>24.456956769756609</v>
          </cell>
          <cell r="CM62">
            <v>28.033516996650967</v>
          </cell>
          <cell r="CN62">
            <v>28.03008312003815</v>
          </cell>
          <cell r="CO62">
            <v>80.276084596862802</v>
          </cell>
          <cell r="CP62">
            <v>136.33968471355192</v>
          </cell>
        </row>
        <row r="63">
          <cell r="B63">
            <v>2044</v>
          </cell>
          <cell r="D63">
            <v>34.766050126547086</v>
          </cell>
          <cell r="E63">
            <v>19.592439536669399</v>
          </cell>
          <cell r="F63">
            <v>13.517265392994489</v>
          </cell>
          <cell r="G63">
            <v>19.691661897710247</v>
          </cell>
          <cell r="H63">
            <v>25.407345292914222</v>
          </cell>
          <cell r="I63">
            <v>15.509165166355913</v>
          </cell>
          <cell r="J63">
            <v>24.219563677727223</v>
          </cell>
          <cell r="K63">
            <v>24.94664111514918</v>
          </cell>
          <cell r="L63">
            <v>24.94664111514918</v>
          </cell>
          <cell r="M63">
            <v>28.426923096448853</v>
          </cell>
          <cell r="N63">
            <v>38.91433132796152</v>
          </cell>
          <cell r="O63">
            <v>77.247746305810367</v>
          </cell>
          <cell r="P63">
            <v>144.58900073022073</v>
          </cell>
          <cell r="Q63">
            <v>35.625557633355271</v>
          </cell>
          <cell r="R63">
            <v>19.911014430536788</v>
          </cell>
          <cell r="S63">
            <v>14.399080693376414</v>
          </cell>
          <cell r="T63">
            <v>18.545796872158398</v>
          </cell>
          <cell r="U63">
            <v>25.407345292914222</v>
          </cell>
          <cell r="V63">
            <v>15.509165166355913</v>
          </cell>
          <cell r="W63">
            <v>24.219563677727223</v>
          </cell>
          <cell r="X63">
            <v>24.94664111514918</v>
          </cell>
          <cell r="Y63">
            <v>24.94664111514918</v>
          </cell>
          <cell r="Z63">
            <v>29.007141876224544</v>
          </cell>
          <cell r="AA63">
            <v>13.638234817643401</v>
          </cell>
          <cell r="AB63">
            <v>88.521560261348853</v>
          </cell>
          <cell r="AC63">
            <v>131.16693695521678</v>
          </cell>
          <cell r="AD63">
            <v>35.267777269948994</v>
          </cell>
          <cell r="AE63">
            <v>19.660020855276915</v>
          </cell>
          <cell r="AF63">
            <v>14.155384104130222</v>
          </cell>
          <cell r="AG63">
            <v>18.919644593603163</v>
          </cell>
          <cell r="AH63">
            <v>25.407345292914222</v>
          </cell>
          <cell r="AI63">
            <v>15.509165166355913</v>
          </cell>
          <cell r="AJ63">
            <v>24.219563677727223</v>
          </cell>
          <cell r="AK63">
            <v>24.94664111514918</v>
          </cell>
          <cell r="AL63">
            <v>24.94664111514918</v>
          </cell>
          <cell r="AM63">
            <v>30.349797711664824</v>
          </cell>
          <cell r="AN63">
            <v>54.7282412174998</v>
          </cell>
          <cell r="AO63">
            <v>69.158356878588691</v>
          </cell>
          <cell r="AP63">
            <v>154.2363958077533</v>
          </cell>
          <cell r="AQ63">
            <v>35.935065558093569</v>
          </cell>
          <cell r="AR63">
            <v>19.947763984481313</v>
          </cell>
          <cell r="AS63">
            <v>14.104846278881197</v>
          </cell>
          <cell r="AT63">
            <v>19.168339535155397</v>
          </cell>
          <cell r="AU63">
            <v>25.407345292914222</v>
          </cell>
          <cell r="AV63">
            <v>15.509165166355913</v>
          </cell>
          <cell r="AW63">
            <v>24.219563677727223</v>
          </cell>
          <cell r="AX63">
            <v>24.94664111514918</v>
          </cell>
          <cell r="AY63">
            <v>24.94664111514918</v>
          </cell>
          <cell r="AZ63">
            <v>30.325254645065645</v>
          </cell>
          <cell r="BA63">
            <v>74.812146320202018</v>
          </cell>
          <cell r="BB63">
            <v>60.002582781969963</v>
          </cell>
          <cell r="BC63">
            <v>165.13998374723764</v>
          </cell>
          <cell r="BD63">
            <v>35.330528866628775</v>
          </cell>
          <cell r="BE63">
            <v>19.726865089927227</v>
          </cell>
          <cell r="BF63">
            <v>14.139891881618261</v>
          </cell>
          <cell r="BG63">
            <v>19.030296313386167</v>
          </cell>
          <cell r="BH63">
            <v>25.407345292914222</v>
          </cell>
          <cell r="BI63">
            <v>15.509165166355913</v>
          </cell>
          <cell r="BJ63">
            <v>24.219563677727223</v>
          </cell>
          <cell r="BK63">
            <v>24.94664111514918</v>
          </cell>
          <cell r="BL63">
            <v>24.94664111514918</v>
          </cell>
          <cell r="BM63">
            <v>29.239345518724292</v>
          </cell>
          <cell r="BN63">
            <v>33.772709176147757</v>
          </cell>
          <cell r="BO63">
            <v>79.226347283549117</v>
          </cell>
          <cell r="BP63">
            <v>142.23840197842117</v>
          </cell>
          <cell r="BQ63">
            <v>40.378371677940905</v>
          </cell>
          <cell r="BR63">
            <v>20.885856529456987</v>
          </cell>
          <cell r="BS63">
            <v>16.741972847522042</v>
          </cell>
          <cell r="BT63">
            <v>17.889853810849644</v>
          </cell>
          <cell r="BU63">
            <v>26.677712557559932</v>
          </cell>
          <cell r="BV63">
            <v>21.564113210755139</v>
          </cell>
          <cell r="BW63">
            <v>26.064080635943355</v>
          </cell>
          <cell r="BX63">
            <v>24.94664111514918</v>
          </cell>
          <cell r="BY63">
            <v>24.94664111514918</v>
          </cell>
          <cell r="BZ63">
            <v>26.629274685957704</v>
          </cell>
          <cell r="CA63">
            <v>12.794405439992254</v>
          </cell>
          <cell r="CB63">
            <v>89.984358229532873</v>
          </cell>
          <cell r="CC63">
            <v>129.40803835548283</v>
          </cell>
          <cell r="CD63">
            <v>35.688838870272086</v>
          </cell>
          <cell r="CE63">
            <v>19.82062826135914</v>
          </cell>
          <cell r="CF63">
            <v>15.05808409081402</v>
          </cell>
          <cell r="CG63">
            <v>18.759902812076724</v>
          </cell>
          <cell r="CH63">
            <v>25.407345292914222</v>
          </cell>
          <cell r="CI63">
            <v>16.890118229113632</v>
          </cell>
          <cell r="CJ63">
            <v>24.385278045258151</v>
          </cell>
          <cell r="CK63">
            <v>24.94664111514918</v>
          </cell>
          <cell r="CL63">
            <v>24.94664111514918</v>
          </cell>
          <cell r="CM63">
            <v>28.594812277531222</v>
          </cell>
          <cell r="CN63">
            <v>28.591309646835988</v>
          </cell>
          <cell r="CO63">
            <v>81.883395854210434</v>
          </cell>
          <cell r="CP63">
            <v>139.06951777857765</v>
          </cell>
        </row>
        <row r="64">
          <cell r="B64">
            <v>2045</v>
          </cell>
          <cell r="D64">
            <v>35.459125548590237</v>
          </cell>
          <cell r="E64">
            <v>19.983022828452757</v>
          </cell>
          <cell r="F64">
            <v>13.786737604621004</v>
          </cell>
          <cell r="G64">
            <v>20.084223227824229</v>
          </cell>
          <cell r="H64">
            <v>25.913851108150233</v>
          </cell>
          <cell r="I64">
            <v>15.818346714276457</v>
          </cell>
          <cell r="J64">
            <v>24.702390580885382</v>
          </cell>
          <cell r="K64">
            <v>25.443962604260161</v>
          </cell>
          <cell r="L64">
            <v>25.443962604260161</v>
          </cell>
          <cell r="M64">
            <v>28.993625429637259</v>
          </cell>
          <cell r="N64">
            <v>39.690104431621045</v>
          </cell>
          <cell r="O64">
            <v>78.787711708204483</v>
          </cell>
          <cell r="P64">
            <v>147.4714415694628</v>
          </cell>
          <cell r="Q64">
            <v>36.335767688923426</v>
          </cell>
          <cell r="R64">
            <v>20.30794864306656</v>
          </cell>
          <cell r="S64">
            <v>14.686132253512515</v>
          </cell>
          <cell r="T64">
            <v>18.91551491454489</v>
          </cell>
          <cell r="U64">
            <v>25.913851108150233</v>
          </cell>
          <cell r="V64">
            <v>15.818346714276457</v>
          </cell>
          <cell r="W64">
            <v>24.702390580885382</v>
          </cell>
          <cell r="X64">
            <v>25.443962604260161</v>
          </cell>
          <cell r="Y64">
            <v>25.443962604260161</v>
          </cell>
          <cell r="Z64">
            <v>29.585411107988044</v>
          </cell>
          <cell r="AA64">
            <v>13.910118604204015</v>
          </cell>
          <cell r="AB64">
            <v>90.286273753814442</v>
          </cell>
          <cell r="AC64">
            <v>133.78180346600649</v>
          </cell>
          <cell r="AD64">
            <v>35.970854827707825</v>
          </cell>
          <cell r="AE64">
            <v>20.051951408274757</v>
          </cell>
          <cell r="AF64">
            <v>14.437577473133667</v>
          </cell>
          <cell r="AG64">
            <v>19.29681544315001</v>
          </cell>
          <cell r="AH64">
            <v>25.913851108150233</v>
          </cell>
          <cell r="AI64">
            <v>15.818346714276457</v>
          </cell>
          <cell r="AJ64">
            <v>24.702390580885382</v>
          </cell>
          <cell r="AK64">
            <v>25.443962604260161</v>
          </cell>
          <cell r="AL64">
            <v>25.443962604260161</v>
          </cell>
          <cell r="AM64">
            <v>30.954833336401329</v>
          </cell>
          <cell r="AN64">
            <v>55.819271079719734</v>
          </cell>
          <cell r="AO64">
            <v>70.537056995713542</v>
          </cell>
          <cell r="AP64">
            <v>157.3111614118346</v>
          </cell>
          <cell r="AQ64">
            <v>36.651445780671864</v>
          </cell>
          <cell r="AR64">
            <v>20.345430814392618</v>
          </cell>
          <cell r="AS64">
            <v>14.386032155677846</v>
          </cell>
          <cell r="AT64">
            <v>19.550468220031505</v>
          </cell>
          <cell r="AU64">
            <v>25.913851108150233</v>
          </cell>
          <cell r="AV64">
            <v>15.818346714276457</v>
          </cell>
          <cell r="AW64">
            <v>24.702390580885382</v>
          </cell>
          <cell r="AX64">
            <v>25.443962604260161</v>
          </cell>
          <cell r="AY64">
            <v>25.443962604260161</v>
          </cell>
          <cell r="AZ64">
            <v>30.929800993736002</v>
          </cell>
          <cell r="BA64">
            <v>76.30355704118108</v>
          </cell>
          <cell r="BB64">
            <v>61.198758799490513</v>
          </cell>
          <cell r="BC64">
            <v>168.43211683440759</v>
          </cell>
          <cell r="BD64">
            <v>36.034857403121009</v>
          </cell>
          <cell r="BE64">
            <v>20.120128210069531</v>
          </cell>
          <cell r="BF64">
            <v>14.421776406832528</v>
          </cell>
          <cell r="BG64">
            <v>19.40967305020261</v>
          </cell>
          <cell r="BH64">
            <v>25.913851108150233</v>
          </cell>
          <cell r="BI64">
            <v>15.818346714276457</v>
          </cell>
          <cell r="BJ64">
            <v>24.702390580885382</v>
          </cell>
          <cell r="BK64">
            <v>25.443962604260161</v>
          </cell>
          <cell r="BL64">
            <v>25.443962604260161</v>
          </cell>
          <cell r="BM64">
            <v>29.822243825028604</v>
          </cell>
          <cell r="BN64">
            <v>34.445981940255223</v>
          </cell>
          <cell r="BO64">
            <v>80.805756905309821</v>
          </cell>
          <cell r="BP64">
            <v>145.07398267059364</v>
          </cell>
          <cell r="BQ64">
            <v>41.183331024494187</v>
          </cell>
          <cell r="BR64">
            <v>21.302224617755655</v>
          </cell>
          <cell r="BS64">
            <v>17.075730920552921</v>
          </cell>
          <cell r="BT64">
            <v>18.246495360151705</v>
          </cell>
          <cell r="BU64">
            <v>27.209543663557746</v>
          </cell>
          <cell r="BV64">
            <v>21.994002623274799</v>
          </cell>
          <cell r="BW64">
            <v>26.583678738723794</v>
          </cell>
          <cell r="BX64">
            <v>25.443962604260161</v>
          </cell>
          <cell r="BY64">
            <v>25.443962604260161</v>
          </cell>
          <cell r="BZ64">
            <v>27.16014016318314</v>
          </cell>
          <cell r="CA64">
            <v>13.049467142942014</v>
          </cell>
          <cell r="CB64">
            <v>91.778233197503226</v>
          </cell>
          <cell r="CC64">
            <v>131.98784050362838</v>
          </cell>
          <cell r="CD64">
            <v>36.400310463168296</v>
          </cell>
          <cell r="CE64">
            <v>20.215760588655428</v>
          </cell>
          <cell r="CF64">
            <v>15.358273153086385</v>
          </cell>
          <cell r="CG64">
            <v>19.133889143904522</v>
          </cell>
          <cell r="CH64">
            <v>25.913851108150233</v>
          </cell>
          <cell r="CI64">
            <v>17.226829640890113</v>
          </cell>
          <cell r="CJ64">
            <v>24.871408532079016</v>
          </cell>
          <cell r="CK64">
            <v>25.443962604260161</v>
          </cell>
          <cell r="CL64">
            <v>25.443962604260161</v>
          </cell>
          <cell r="CM64">
            <v>29.164861550179577</v>
          </cell>
          <cell r="CN64">
            <v>29.16128909310952</v>
          </cell>
          <cell r="CO64">
            <v>83.515774825459985</v>
          </cell>
          <cell r="CP64">
            <v>141.84192546874908</v>
          </cell>
        </row>
        <row r="65">
          <cell r="B65">
            <v>2046</v>
          </cell>
          <cell r="D65">
            <v>36.15003358590242</v>
          </cell>
          <cell r="E65">
            <v>20.372384688576798</v>
          </cell>
          <cell r="F65">
            <v>14.055367123030699</v>
          </cell>
          <cell r="G65">
            <v>20.475556940559496</v>
          </cell>
          <cell r="H65">
            <v>26.418772978933479</v>
          </cell>
          <cell r="I65">
            <v>16.126561389985483</v>
          </cell>
          <cell r="J65">
            <v>25.183707588259722</v>
          </cell>
          <cell r="K65">
            <v>25.939728870133369</v>
          </cell>
          <cell r="L65">
            <v>25.939728870133369</v>
          </cell>
          <cell r="M65">
            <v>29.558555571885279</v>
          </cell>
          <cell r="N65">
            <v>40.463451538446613</v>
          </cell>
          <cell r="O65">
            <v>80.322861332411648</v>
          </cell>
          <cell r="P65">
            <v>150.34486844274352</v>
          </cell>
          <cell r="Q65">
            <v>37.043756776352673</v>
          </cell>
          <cell r="R65">
            <v>20.70364156334433</v>
          </cell>
          <cell r="S65">
            <v>14.972286146311623</v>
          </cell>
          <cell r="T65">
            <v>19.284076775058033</v>
          </cell>
          <cell r="U65">
            <v>26.418772978933479</v>
          </cell>
          <cell r="V65">
            <v>16.126561389985483</v>
          </cell>
          <cell r="W65">
            <v>25.183707588259722</v>
          </cell>
          <cell r="X65">
            <v>25.939728870133369</v>
          </cell>
          <cell r="Y65">
            <v>25.939728870133369</v>
          </cell>
          <cell r="Z65">
            <v>30.161871976818098</v>
          </cell>
          <cell r="AA65">
            <v>14.181152156073216</v>
          </cell>
          <cell r="AB65">
            <v>92.045468636102171</v>
          </cell>
          <cell r="AC65">
            <v>136.3884927689935</v>
          </cell>
          <cell r="AD65">
            <v>36.671733722067394</v>
          </cell>
          <cell r="AE65">
            <v>20.44265631645942</v>
          </cell>
          <cell r="AF65">
            <v>14.718888367330321</v>
          </cell>
          <cell r="AG65">
            <v>19.672806804412787</v>
          </cell>
          <cell r="AH65">
            <v>26.418772978933479</v>
          </cell>
          <cell r="AI65">
            <v>16.126561389985483</v>
          </cell>
          <cell r="AJ65">
            <v>25.183707588259722</v>
          </cell>
          <cell r="AK65">
            <v>25.939728870133369</v>
          </cell>
          <cell r="AL65">
            <v>25.939728870133369</v>
          </cell>
          <cell r="AM65">
            <v>31.557976894368434</v>
          </cell>
          <cell r="AN65">
            <v>56.906889074501876</v>
          </cell>
          <cell r="AO65">
            <v>71.911445643281965</v>
          </cell>
          <cell r="AP65">
            <v>160.37631161215228</v>
          </cell>
          <cell r="AQ65">
            <v>37.365585739771461</v>
          </cell>
          <cell r="AR65">
            <v>20.741854061011615</v>
          </cell>
          <cell r="AS65">
            <v>14.666338708296271</v>
          </cell>
          <cell r="AT65">
            <v>19.931401912486116</v>
          </cell>
          <cell r="AU65">
            <v>26.418772978933479</v>
          </cell>
          <cell r="AV65">
            <v>16.126561389985483</v>
          </cell>
          <cell r="AW65">
            <v>25.183707588259722</v>
          </cell>
          <cell r="AX65">
            <v>25.939728870133369</v>
          </cell>
          <cell r="AY65">
            <v>25.939728870133369</v>
          </cell>
          <cell r="AZ65">
            <v>31.532456805700559</v>
          </cell>
          <cell r="BA65">
            <v>77.790303824121892</v>
          </cell>
          <cell r="BB65">
            <v>62.391194136626979</v>
          </cell>
          <cell r="BC65">
            <v>171.71395476644943</v>
          </cell>
          <cell r="BD65">
            <v>36.736983364154597</v>
          </cell>
          <cell r="BE65">
            <v>20.512161518196084</v>
          </cell>
          <cell r="BF65">
            <v>14.702779423055976</v>
          </cell>
          <cell r="BG65">
            <v>19.787863400486636</v>
          </cell>
          <cell r="BH65">
            <v>26.418772978933479</v>
          </cell>
          <cell r="BI65">
            <v>16.126561389985483</v>
          </cell>
          <cell r="BJ65">
            <v>25.183707588259722</v>
          </cell>
          <cell r="BK65">
            <v>25.939728870133369</v>
          </cell>
          <cell r="BL65">
            <v>25.939728870133369</v>
          </cell>
          <cell r="BM65">
            <v>30.403319292362436</v>
          </cell>
          <cell r="BN65">
            <v>35.117149246482796</v>
          </cell>
          <cell r="BO65">
            <v>82.380227398962248</v>
          </cell>
          <cell r="BP65">
            <v>147.90069593780748</v>
          </cell>
          <cell r="BQ65">
            <v>41.985773103025437</v>
          </cell>
          <cell r="BR65">
            <v>21.717290640206457</v>
          </cell>
          <cell r="BS65">
            <v>17.408445265688801</v>
          </cell>
          <cell r="BT65">
            <v>18.602021620375837</v>
          </cell>
          <cell r="BU65">
            <v>27.739711627880151</v>
          </cell>
          <cell r="BV65">
            <v>22.422547686075703</v>
          </cell>
          <cell r="BW65">
            <v>27.10165195486362</v>
          </cell>
          <cell r="BX65">
            <v>25.939728870133369</v>
          </cell>
          <cell r="BY65">
            <v>25.939728870133369</v>
          </cell>
          <cell r="BZ65">
            <v>27.689345518446476</v>
          </cell>
          <cell r="CA65">
            <v>13.303731217202536</v>
          </cell>
          <cell r="CB65">
            <v>93.566498361560193</v>
          </cell>
          <cell r="CC65">
            <v>134.5595750972092</v>
          </cell>
          <cell r="CD65">
            <v>37.109557142847386</v>
          </cell>
          <cell r="CE65">
            <v>20.60965725855332</v>
          </cell>
          <cell r="CF65">
            <v>15.65752346443889</v>
          </cell>
          <cell r="CG65">
            <v>19.506705946068706</v>
          </cell>
          <cell r="CH65">
            <v>26.418772978933479</v>
          </cell>
          <cell r="CI65">
            <v>17.56248808909378</v>
          </cell>
          <cell r="CJ65">
            <v>25.356018792152717</v>
          </cell>
          <cell r="CK65">
            <v>25.939728870133369</v>
          </cell>
          <cell r="CL65">
            <v>25.939728870133369</v>
          </cell>
          <cell r="CM65">
            <v>29.733128165341988</v>
          </cell>
          <cell r="CN65">
            <v>29.729486100258068</v>
          </cell>
          <cell r="CO65">
            <v>85.143049022907263</v>
          </cell>
          <cell r="CP65">
            <v>144.60566328850732</v>
          </cell>
        </row>
        <row r="66">
          <cell r="B66">
            <v>2047</v>
          </cell>
          <cell r="D66">
            <v>36.844353869311426</v>
          </cell>
          <cell r="E66">
            <v>20.763669523128268</v>
          </cell>
          <cell r="F66">
            <v>14.32532334481651</v>
          </cell>
          <cell r="G66">
            <v>20.868823366277855</v>
          </cell>
          <cell r="H66">
            <v>26.926188550165605</v>
          </cell>
          <cell r="I66">
            <v>16.43629827164288</v>
          </cell>
          <cell r="J66">
            <v>25.66740171674288</v>
          </cell>
          <cell r="K66">
            <v>26.437943618893303</v>
          </cell>
          <cell r="L66">
            <v>26.437943618893303</v>
          </cell>
          <cell r="M66">
            <v>30.126275782519762</v>
          </cell>
          <cell r="N66">
            <v>41.240618040190526</v>
          </cell>
          <cell r="O66">
            <v>81.865592730212953</v>
          </cell>
          <cell r="P66">
            <v>153.23248655292326</v>
          </cell>
          <cell r="Q66">
            <v>37.755242469509035</v>
          </cell>
          <cell r="R66">
            <v>21.10128872579304</v>
          </cell>
          <cell r="S66">
            <v>15.259853291600304</v>
          </cell>
          <cell r="T66">
            <v>19.654458883277176</v>
          </cell>
          <cell r="U66">
            <v>26.926188550165605</v>
          </cell>
          <cell r="V66">
            <v>16.43629827164288</v>
          </cell>
          <cell r="W66">
            <v>25.66740171674288</v>
          </cell>
          <cell r="X66">
            <v>26.437943618893303</v>
          </cell>
          <cell r="Y66">
            <v>26.437943618893303</v>
          </cell>
          <cell r="Z66">
            <v>30.741179861811521</v>
          </cell>
          <cell r="AA66">
            <v>14.453524284322381</v>
          </cell>
          <cell r="AB66">
            <v>93.813351803293941</v>
          </cell>
          <cell r="AC66">
            <v>139.00805594942784</v>
          </cell>
          <cell r="AD66">
            <v>37.376074106440782</v>
          </cell>
          <cell r="AE66">
            <v>20.835290832096831</v>
          </cell>
          <cell r="AF66">
            <v>15.001588595488775</v>
          </cell>
          <cell r="AG66">
            <v>20.050655106086761</v>
          </cell>
          <cell r="AH66">
            <v>26.926188550165605</v>
          </cell>
          <cell r="AI66">
            <v>16.43629827164288</v>
          </cell>
          <cell r="AJ66">
            <v>25.66740171674288</v>
          </cell>
          <cell r="AK66">
            <v>26.437943618893303</v>
          </cell>
          <cell r="AL66">
            <v>26.437943618893303</v>
          </cell>
          <cell r="AM66">
            <v>32.164099248557825</v>
          </cell>
          <cell r="AN66">
            <v>57.999878580479582</v>
          </cell>
          <cell r="AO66">
            <v>73.292622100580374</v>
          </cell>
          <cell r="AP66">
            <v>163.45659992961777</v>
          </cell>
          <cell r="AQ66">
            <v>38.083252682429553</v>
          </cell>
          <cell r="AR66">
            <v>21.140235156726174</v>
          </cell>
          <cell r="AS66">
            <v>14.948029634649602</v>
          </cell>
          <cell r="AT66">
            <v>20.314216954461987</v>
          </cell>
          <cell r="AU66">
            <v>26.926188550165605</v>
          </cell>
          <cell r="AV66">
            <v>16.43629827164288</v>
          </cell>
          <cell r="AW66">
            <v>25.66740171674288</v>
          </cell>
          <cell r="AX66">
            <v>26.437943618893303</v>
          </cell>
          <cell r="AY66">
            <v>26.437943618893303</v>
          </cell>
          <cell r="AZ66">
            <v>32.138089005014869</v>
          </cell>
          <cell r="BA66">
            <v>79.284393329441201</v>
          </cell>
          <cell r="BB66">
            <v>63.589518655253791</v>
          </cell>
          <cell r="BC66">
            <v>175.01200098970986</v>
          </cell>
          <cell r="BD66">
            <v>37.442576974195923</v>
          </cell>
          <cell r="BE66">
            <v>20.906130994456799</v>
          </cell>
          <cell r="BF66">
            <v>14.985170252698177</v>
          </cell>
          <cell r="BG66">
            <v>20.16792155151537</v>
          </cell>
          <cell r="BH66">
            <v>26.926188550165605</v>
          </cell>
          <cell r="BI66">
            <v>16.43629827164288</v>
          </cell>
          <cell r="BJ66">
            <v>25.66740171674288</v>
          </cell>
          <cell r="BK66">
            <v>26.437943618893303</v>
          </cell>
          <cell r="BL66">
            <v>26.437943618893303</v>
          </cell>
          <cell r="BM66">
            <v>30.987264566368481</v>
          </cell>
          <cell r="BN66">
            <v>35.791631303585035</v>
          </cell>
          <cell r="BO66">
            <v>83.962473863520245</v>
          </cell>
          <cell r="BP66">
            <v>150.74136973347376</v>
          </cell>
          <cell r="BQ66">
            <v>42.79217827027837</v>
          </cell>
          <cell r="BR66">
            <v>22.134406584410286</v>
          </cell>
          <cell r="BS66">
            <v>17.742802815367455</v>
          </cell>
          <cell r="BT66">
            <v>18.959303748281709</v>
          </cell>
          <cell r="BU66">
            <v>28.272497977673886</v>
          </cell>
          <cell r="BV66">
            <v>22.853209240708928</v>
          </cell>
          <cell r="BW66">
            <v>27.622183329238087</v>
          </cell>
          <cell r="BX66">
            <v>26.437943618893303</v>
          </cell>
          <cell r="BY66">
            <v>26.437943618893303</v>
          </cell>
          <cell r="BZ66">
            <v>28.221164505062159</v>
          </cell>
          <cell r="CA66">
            <v>13.559251047002293</v>
          </cell>
          <cell r="CB66">
            <v>95.363595382386265</v>
          </cell>
          <cell r="CC66">
            <v>137.14401093445071</v>
          </cell>
          <cell r="CD66">
            <v>37.822306639231051</v>
          </cell>
          <cell r="CE66">
            <v>21.005499299328118</v>
          </cell>
          <cell r="CF66">
            <v>15.958251708673552</v>
          </cell>
          <cell r="CG66">
            <v>19.881364010179951</v>
          </cell>
          <cell r="CH66">
            <v>26.926188550165605</v>
          </cell>
          <cell r="CI66">
            <v>17.899804282131626</v>
          </cell>
          <cell r="CJ66">
            <v>25.84302243800153</v>
          </cell>
          <cell r="CK66">
            <v>26.437943618893303</v>
          </cell>
          <cell r="CL66">
            <v>26.437943618893303</v>
          </cell>
          <cell r="CM66">
            <v>30.3042013270125</v>
          </cell>
          <cell r="CN66">
            <v>30.30048931013572</v>
          </cell>
          <cell r="CO66">
            <v>86.778359977388547</v>
          </cell>
          <cell r="CP66">
            <v>147.38305061453678</v>
          </cell>
        </row>
        <row r="67">
          <cell r="B67">
            <v>2048</v>
          </cell>
          <cell r="D67">
            <v>37.547349919423823</v>
          </cell>
          <cell r="E67">
            <v>21.159843593987915</v>
          </cell>
          <cell r="F67">
            <v>14.598652760870596</v>
          </cell>
          <cell r="G67">
            <v>21.267003788956035</v>
          </cell>
          <cell r="H67">
            <v>27.439944450526628</v>
          </cell>
          <cell r="I67">
            <v>16.7499054203642</v>
          </cell>
          <cell r="J67">
            <v>26.157139766907139</v>
          </cell>
          <cell r="K67">
            <v>26.942383729394393</v>
          </cell>
          <cell r="L67">
            <v>26.942383729394393</v>
          </cell>
          <cell r="M67">
            <v>30.701089849142559</v>
          </cell>
          <cell r="N67">
            <v>42.027495500147737</v>
          </cell>
          <cell r="O67">
            <v>83.427601078455041</v>
          </cell>
          <cell r="P67">
            <v>156.15618642774535</v>
          </cell>
          <cell r="Q67">
            <v>38.475618416967514</v>
          </cell>
          <cell r="R67">
            <v>21.503904623988223</v>
          </cell>
          <cell r="S67">
            <v>15.551013685600999</v>
          </cell>
          <cell r="T67">
            <v>20.029469041171382</v>
          </cell>
          <cell r="U67">
            <v>27.439944450526628</v>
          </cell>
          <cell r="V67">
            <v>16.7499054203642</v>
          </cell>
          <cell r="W67">
            <v>26.157139766907139</v>
          </cell>
          <cell r="X67">
            <v>26.942383729394393</v>
          </cell>
          <cell r="Y67">
            <v>26.942383729394393</v>
          </cell>
          <cell r="Z67">
            <v>31.327726394702378</v>
          </cell>
          <cell r="AA67">
            <v>14.729299794407943</v>
          </cell>
          <cell r="AB67">
            <v>95.603325268412902</v>
          </cell>
          <cell r="AC67">
            <v>141.66035145752323</v>
          </cell>
          <cell r="AD67">
            <v>38.089215462067088</v>
          </cell>
          <cell r="AE67">
            <v>21.232831448763942</v>
          </cell>
          <cell r="AF67">
            <v>15.287821258584108</v>
          </cell>
          <cell r="AG67">
            <v>20.433224750047476</v>
          </cell>
          <cell r="AH67">
            <v>27.439944450526628</v>
          </cell>
          <cell r="AI67">
            <v>16.7499054203642</v>
          </cell>
          <cell r="AJ67">
            <v>26.157139766907139</v>
          </cell>
          <cell r="AK67">
            <v>26.942383729394393</v>
          </cell>
          <cell r="AL67">
            <v>26.942383729394393</v>
          </cell>
          <cell r="AM67">
            <v>32.777795306503705</v>
          </cell>
          <cell r="AN67">
            <v>59.106525359893936</v>
          </cell>
          <cell r="AO67">
            <v>74.691056824713371</v>
          </cell>
          <cell r="AP67">
            <v>166.575377491111</v>
          </cell>
          <cell r="AQ67">
            <v>38.809887116192265</v>
          </cell>
          <cell r="AR67">
            <v>21.543594158931512</v>
          </cell>
          <cell r="AS67">
            <v>15.233240384372492</v>
          </cell>
          <cell r="AT67">
            <v>20.701815399824</v>
          </cell>
          <cell r="AU67">
            <v>27.439944450526628</v>
          </cell>
          <cell r="AV67">
            <v>16.7499054203642</v>
          </cell>
          <cell r="AW67">
            <v>26.157139766907139</v>
          </cell>
          <cell r="AX67">
            <v>26.942383729394393</v>
          </cell>
          <cell r="AY67">
            <v>26.942383729394393</v>
          </cell>
          <cell r="AZ67">
            <v>32.751288783434767</v>
          </cell>
          <cell r="BA67">
            <v>80.797151988308059</v>
          </cell>
          <cell r="BB67">
            <v>64.802816643915946</v>
          </cell>
          <cell r="BC67">
            <v>178.35125741565878</v>
          </cell>
          <cell r="BD67">
            <v>38.156987214968616</v>
          </cell>
          <cell r="BE67">
            <v>21.305023252531573</v>
          </cell>
          <cell r="BF67">
            <v>15.271089651238183</v>
          </cell>
          <cell r="BG67">
            <v>20.552728657645712</v>
          </cell>
          <cell r="BH67">
            <v>27.439944450526628</v>
          </cell>
          <cell r="BI67">
            <v>16.7499054203642</v>
          </cell>
          <cell r="BJ67">
            <v>26.157139766907139</v>
          </cell>
          <cell r="BK67">
            <v>26.942383729394393</v>
          </cell>
          <cell r="BL67">
            <v>26.942383729394393</v>
          </cell>
          <cell r="BM67">
            <v>31.578506434015651</v>
          </cell>
          <cell r="BN67">
            <v>36.474541242045298</v>
          </cell>
          <cell r="BO67">
            <v>85.564491032638898</v>
          </cell>
          <cell r="BP67">
            <v>153.61753870869984</v>
          </cell>
          <cell r="BQ67">
            <v>43.608659742756245</v>
          </cell>
          <cell r="BR67">
            <v>22.556734533371365</v>
          </cell>
          <cell r="BS67">
            <v>18.081338275681649</v>
          </cell>
          <cell r="BT67">
            <v>19.321050237179282</v>
          </cell>
          <cell r="BU67">
            <v>28.81194167305296</v>
          </cell>
          <cell r="BV67">
            <v>23.289252057081733</v>
          </cell>
          <cell r="BW67">
            <v>28.149218919136416</v>
          </cell>
          <cell r="BX67">
            <v>26.942383729394393</v>
          </cell>
          <cell r="BY67">
            <v>26.942383729394393</v>
          </cell>
          <cell r="BZ67">
            <v>28.759628749733189</v>
          </cell>
          <cell r="CA67">
            <v>13.817963683471259</v>
          </cell>
          <cell r="CB67">
            <v>97.183147738118421</v>
          </cell>
          <cell r="CC67">
            <v>139.76074017132288</v>
          </cell>
          <cell r="CD67">
            <v>38.543962181565476</v>
          </cell>
          <cell r="CE67">
            <v>21.40628752024373</v>
          </cell>
          <cell r="CF67">
            <v>16.262737654001562</v>
          </cell>
          <cell r="CG67">
            <v>20.260703553480905</v>
          </cell>
          <cell r="CH67">
            <v>27.439944450526628</v>
          </cell>
          <cell r="CI67">
            <v>18.241335355054165</v>
          </cell>
          <cell r="CJ67">
            <v>26.336111359069932</v>
          </cell>
          <cell r="CK67">
            <v>26.942383729394393</v>
          </cell>
          <cell r="CL67">
            <v>26.942383729394393</v>
          </cell>
          <cell r="CM67">
            <v>30.882410240928209</v>
          </cell>
          <cell r="CN67">
            <v>30.878627398187277</v>
          </cell>
          <cell r="CO67">
            <v>88.434104695174156</v>
          </cell>
          <cell r="CP67">
            <v>150.19514233428964</v>
          </cell>
        </row>
        <row r="68">
          <cell r="B68">
            <v>2049</v>
          </cell>
          <cell r="D68">
            <v>38.262957243998507</v>
          </cell>
          <cell r="E68">
            <v>21.563124760174269</v>
          </cell>
          <cell r="F68">
            <v>14.876885522091301</v>
          </cell>
          <cell r="G68">
            <v>21.672327299557814</v>
          </cell>
          <cell r="H68">
            <v>27.962916784842051</v>
          </cell>
          <cell r="I68">
            <v>17.069138469579883</v>
          </cell>
          <cell r="J68">
            <v>26.655663387010591</v>
          </cell>
          <cell r="K68">
            <v>27.455873154869987</v>
          </cell>
          <cell r="L68">
            <v>27.455873154869987</v>
          </cell>
          <cell r="M68">
            <v>31.286215691994823</v>
          </cell>
          <cell r="N68">
            <v>42.828489010421464</v>
          </cell>
          <cell r="O68">
            <v>85.017630801765876</v>
          </cell>
          <cell r="P68">
            <v>159.13233550418215</v>
          </cell>
          <cell r="Q68">
            <v>39.208917422511419</v>
          </cell>
          <cell r="R68">
            <v>21.913743179542863</v>
          </cell>
          <cell r="S68">
            <v>15.847397300472849</v>
          </cell>
          <cell r="T68">
            <v>20.411206628083981</v>
          </cell>
          <cell r="U68">
            <v>27.962916784842051</v>
          </cell>
          <cell r="V68">
            <v>17.069138469579883</v>
          </cell>
          <cell r="W68">
            <v>26.655663387010591</v>
          </cell>
          <cell r="X68">
            <v>27.455873154869987</v>
          </cell>
          <cell r="Y68">
            <v>27.455873154869987</v>
          </cell>
          <cell r="Z68">
            <v>31.924795176345558</v>
          </cell>
          <cell r="AA68">
            <v>15.0100225309354</v>
          </cell>
          <cell r="AB68">
            <v>97.425409648870868</v>
          </cell>
          <cell r="AC68">
            <v>144.36022735615182</v>
          </cell>
          <cell r="AD68">
            <v>38.815150092086292</v>
          </cell>
          <cell r="AE68">
            <v>21.637503675666828</v>
          </cell>
          <cell r="AF68">
            <v>15.579188742385456</v>
          </cell>
          <cell r="AG68">
            <v>20.822657435102311</v>
          </cell>
          <cell r="AH68">
            <v>27.962916784842051</v>
          </cell>
          <cell r="AI68">
            <v>17.069138469579883</v>
          </cell>
          <cell r="AJ68">
            <v>26.655663387010591</v>
          </cell>
          <cell r="AK68">
            <v>27.455873154869987</v>
          </cell>
          <cell r="AL68">
            <v>27.455873154869987</v>
          </cell>
          <cell r="AM68">
            <v>33.402500657349499</v>
          </cell>
          <cell r="AN68">
            <v>60.233024635301341</v>
          </cell>
          <cell r="AO68">
            <v>76.114578523546712</v>
          </cell>
          <cell r="AP68">
            <v>169.75010381619757</v>
          </cell>
          <cell r="AQ68">
            <v>39.549556881058855</v>
          </cell>
          <cell r="AR68">
            <v>21.954189149280495</v>
          </cell>
          <cell r="AS68">
            <v>15.52356762236551</v>
          </cell>
          <cell r="AT68">
            <v>21.09636709958173</v>
          </cell>
          <cell r="AU68">
            <v>27.962916784842051</v>
          </cell>
          <cell r="AV68">
            <v>17.069138469579883</v>
          </cell>
          <cell r="AW68">
            <v>26.655663387010591</v>
          </cell>
          <cell r="AX68">
            <v>27.455873154869987</v>
          </cell>
          <cell r="AY68">
            <v>27.455873154869987</v>
          </cell>
          <cell r="AZ68">
            <v>33.375488951834996</v>
          </cell>
          <cell r="BA68">
            <v>82.337048516070624</v>
          </cell>
          <cell r="BB68">
            <v>66.037880379252073</v>
          </cell>
          <cell r="BC68">
            <v>181.75041784715768</v>
          </cell>
          <cell r="BD68">
            <v>38.884213493076956</v>
          </cell>
          <cell r="BE68">
            <v>21.71107136837632</v>
          </cell>
          <cell r="BF68">
            <v>15.562138250729603</v>
          </cell>
          <cell r="BG68">
            <v>20.944438943430718</v>
          </cell>
          <cell r="BH68">
            <v>27.962916784842051</v>
          </cell>
          <cell r="BI68">
            <v>17.069138469579883</v>
          </cell>
          <cell r="BJ68">
            <v>26.655663387010591</v>
          </cell>
          <cell r="BK68">
            <v>27.455873154869987</v>
          </cell>
          <cell r="BL68">
            <v>27.455873154869987</v>
          </cell>
          <cell r="BM68">
            <v>32.180354781550292</v>
          </cell>
          <cell r="BN68">
            <v>37.169702123687344</v>
          </cell>
          <cell r="BO68">
            <v>87.195247308058086</v>
          </cell>
          <cell r="BP68">
            <v>156.54530421329571</v>
          </cell>
          <cell r="BQ68">
            <v>44.439788341546056</v>
          </cell>
          <cell r="BR68">
            <v>22.986638760572678</v>
          </cell>
          <cell r="BS68">
            <v>18.425946833568091</v>
          </cell>
          <cell r="BT68">
            <v>19.689286213829352</v>
          </cell>
          <cell r="BU68">
            <v>29.361062624084152</v>
          </cell>
          <cell r="BV68">
            <v>23.733117187155585</v>
          </cell>
          <cell r="BW68">
            <v>28.685709171652725</v>
          </cell>
          <cell r="BX68">
            <v>27.455873154869987</v>
          </cell>
          <cell r="BY68">
            <v>27.455873154869987</v>
          </cell>
          <cell r="BZ68">
            <v>29.307752679371987</v>
          </cell>
          <cell r="CA68">
            <v>14.081317449950625</v>
          </cell>
          <cell r="CB68">
            <v>99.035341634514921</v>
          </cell>
          <cell r="CC68">
            <v>142.42441176383753</v>
          </cell>
          <cell r="CD68">
            <v>39.278563737053389</v>
          </cell>
          <cell r="CE68">
            <v>21.814265611222488</v>
          </cell>
          <cell r="CF68">
            <v>16.572685871593865</v>
          </cell>
          <cell r="CG68">
            <v>20.64684819205117</v>
          </cell>
          <cell r="CH68">
            <v>27.962916784842051</v>
          </cell>
          <cell r="CI68">
            <v>18.588993264816448</v>
          </cell>
          <cell r="CJ68">
            <v>26.838045962438979</v>
          </cell>
          <cell r="CK68">
            <v>27.455873154869987</v>
          </cell>
          <cell r="CL68">
            <v>27.455873154869987</v>
          </cell>
          <cell r="CM68">
            <v>31.470991832341561</v>
          </cell>
          <cell r="CN68">
            <v>31.467136893168281</v>
          </cell>
          <cell r="CO68">
            <v>90.119552355205485</v>
          </cell>
          <cell r="CP68">
            <v>153.05768108071533</v>
          </cell>
        </row>
        <row r="69">
          <cell r="B69">
            <v>2050</v>
          </cell>
          <cell r="D69">
            <v>38.996436705876427</v>
          </cell>
          <cell r="E69">
            <v>21.976477785781814</v>
          </cell>
          <cell r="F69">
            <v>15.162067086014318</v>
          </cell>
          <cell r="G69">
            <v>22.087773676688403</v>
          </cell>
          <cell r="H69">
            <v>28.498950239472641</v>
          </cell>
          <cell r="I69">
            <v>17.396344294773929</v>
          </cell>
          <cell r="J69">
            <v>27.166637526108797</v>
          </cell>
          <cell r="K69">
            <v>27.982186867074791</v>
          </cell>
          <cell r="L69">
            <v>27.982186867074791</v>
          </cell>
          <cell r="M69">
            <v>31.885954925521009</v>
          </cell>
          <cell r="N69">
            <v>43.649487159416736</v>
          </cell>
          <cell r="O69">
            <v>86.647371171621785</v>
          </cell>
          <cell r="P69">
            <v>162.18281325655954</v>
          </cell>
          <cell r="Q69">
            <v>39.960530411243241</v>
          </cell>
          <cell r="R69">
            <v>22.333817363892084</v>
          </cell>
          <cell r="S69">
            <v>16.151183031669557</v>
          </cell>
          <cell r="T69">
            <v>20.802478028210654</v>
          </cell>
          <cell r="U69">
            <v>28.498950239472641</v>
          </cell>
          <cell r="V69">
            <v>17.396344294773929</v>
          </cell>
          <cell r="W69">
            <v>27.166637526108797</v>
          </cell>
          <cell r="X69">
            <v>27.982186867074791</v>
          </cell>
          <cell r="Y69">
            <v>27.982186867074791</v>
          </cell>
          <cell r="Z69">
            <v>32.536775620961649</v>
          </cell>
          <cell r="AA69">
            <v>15.297756256756937</v>
          </cell>
          <cell r="AB69">
            <v>99.293000190469641</v>
          </cell>
          <cell r="AC69">
            <v>147.12753206818823</v>
          </cell>
          <cell r="AD69">
            <v>39.559214781616262</v>
          </cell>
          <cell r="AE69">
            <v>22.052282503429772</v>
          </cell>
          <cell r="AF69">
            <v>15.877833065729067</v>
          </cell>
          <cell r="AG69">
            <v>21.221816116773802</v>
          </cell>
          <cell r="AH69">
            <v>28.498950239472641</v>
          </cell>
          <cell r="AI69">
            <v>17.396344294773929</v>
          </cell>
          <cell r="AJ69">
            <v>27.166637526108797</v>
          </cell>
          <cell r="AK69">
            <v>27.982186867074791</v>
          </cell>
          <cell r="AL69">
            <v>27.982186867074791</v>
          </cell>
          <cell r="AM69">
            <v>34.042807888473732</v>
          </cell>
          <cell r="AN69">
            <v>61.387657985124541</v>
          </cell>
          <cell r="AO69">
            <v>77.573652367225449</v>
          </cell>
          <cell r="AP69">
            <v>173.00411824082374</v>
          </cell>
          <cell r="AQ69">
            <v>40.307699737441958</v>
          </cell>
          <cell r="AR69">
            <v>22.375038660218543</v>
          </cell>
          <cell r="AS69">
            <v>15.82114571998796</v>
          </cell>
          <cell r="AT69">
            <v>21.500772642235059</v>
          </cell>
          <cell r="AU69">
            <v>28.498950239472641</v>
          </cell>
          <cell r="AV69">
            <v>17.396344294773929</v>
          </cell>
          <cell r="AW69">
            <v>27.166637526108797</v>
          </cell>
          <cell r="AX69">
            <v>27.982186867074791</v>
          </cell>
          <cell r="AY69">
            <v>27.982186867074791</v>
          </cell>
          <cell r="AZ69">
            <v>34.015278383691935</v>
          </cell>
          <cell r="BA69">
            <v>83.915403624722231</v>
          </cell>
          <cell r="BB69">
            <v>67.30378956278048</v>
          </cell>
          <cell r="BC69">
            <v>185.23447157119466</v>
          </cell>
          <cell r="BD69">
            <v>39.629602089326184</v>
          </cell>
          <cell r="BE69">
            <v>22.127260447608229</v>
          </cell>
          <cell r="BF69">
            <v>15.860455725696996</v>
          </cell>
          <cell r="BG69">
            <v>21.345932108415294</v>
          </cell>
          <cell r="BH69">
            <v>28.498950239472641</v>
          </cell>
          <cell r="BI69">
            <v>17.396344294773929</v>
          </cell>
          <cell r="BJ69">
            <v>27.166637526108797</v>
          </cell>
          <cell r="BK69">
            <v>27.982186867074791</v>
          </cell>
          <cell r="BL69">
            <v>27.982186867074791</v>
          </cell>
          <cell r="BM69">
            <v>32.797234160676545</v>
          </cell>
          <cell r="BN69">
            <v>37.882224497167002</v>
          </cell>
          <cell r="BO69">
            <v>88.866731366804174</v>
          </cell>
          <cell r="BP69">
            <v>159.54619002464773</v>
          </cell>
          <cell r="BQ69">
            <v>45.291674196339429</v>
          </cell>
          <cell r="BR69">
            <v>23.427279752354128</v>
          </cell>
          <cell r="BS69">
            <v>18.779161915243371</v>
          </cell>
          <cell r="BT69">
            <v>20.06671880391346</v>
          </cell>
          <cell r="BU69">
            <v>29.923897751446273</v>
          </cell>
          <cell r="BV69">
            <v>24.188067752322652</v>
          </cell>
          <cell r="BW69">
            <v>29.235598151551439</v>
          </cell>
          <cell r="BX69">
            <v>27.982186867074791</v>
          </cell>
          <cell r="BY69">
            <v>27.982186867074791</v>
          </cell>
          <cell r="BZ69">
            <v>29.86956588494926</v>
          </cell>
          <cell r="CA69">
            <v>14.351248419474466</v>
          </cell>
          <cell r="CB69">
            <v>100.93379367066468</v>
          </cell>
          <cell r="CC69">
            <v>145.15460797508842</v>
          </cell>
          <cell r="CD69">
            <v>40.031511806630803</v>
          </cell>
          <cell r="CE69">
            <v>22.232432866297657</v>
          </cell>
          <cell r="CF69">
            <v>16.890374978513982</v>
          </cell>
          <cell r="CG69">
            <v>21.042636708992212</v>
          </cell>
          <cell r="CH69">
            <v>28.498950239472641</v>
          </cell>
          <cell r="CI69">
            <v>18.945333855267499</v>
          </cell>
          <cell r="CJ69">
            <v>27.352516273368025</v>
          </cell>
          <cell r="CK69">
            <v>27.982186867074791</v>
          </cell>
          <cell r="CL69">
            <v>27.982186867074791</v>
          </cell>
          <cell r="CM69">
            <v>32.074273120997596</v>
          </cell>
          <cell r="CN69">
            <v>32.070344284799248</v>
          </cell>
          <cell r="CO69">
            <v>91.847093704000301</v>
          </cell>
          <cell r="CP69">
            <v>155.99171110979717</v>
          </cell>
        </row>
        <row r="70">
          <cell r="B70">
            <v>2051</v>
          </cell>
          <cell r="D70">
            <v>39.749525204141072</v>
          </cell>
          <cell r="E70">
            <v>22.400881501887163</v>
          </cell>
          <cell r="F70">
            <v>15.454872770249402</v>
          </cell>
          <cell r="G70">
            <v>22.514326708537084</v>
          </cell>
          <cell r="H70">
            <v>29.049314156048872</v>
          </cell>
          <cell r="I70">
            <v>17.732297728136519</v>
          </cell>
          <cell r="J70">
            <v>27.691272184699386</v>
          </cell>
          <cell r="K70">
            <v>28.522571191027922</v>
          </cell>
          <cell r="L70">
            <v>28.522571191027922</v>
          </cell>
          <cell r="M70">
            <v>32.501727748348593</v>
          </cell>
          <cell r="N70">
            <v>44.492434092820879</v>
          </cell>
          <cell r="O70">
            <v>88.320681457030062</v>
          </cell>
          <cell r="P70">
            <v>165.31484329819955</v>
          </cell>
          <cell r="Q70">
            <v>40.732237222925519</v>
          </cell>
          <cell r="R70">
            <v>22.765121923997086</v>
          </cell>
          <cell r="S70">
            <v>16.46309025196911</v>
          </cell>
          <cell r="T70">
            <v>21.204209782745227</v>
          </cell>
          <cell r="U70">
            <v>29.049314156048872</v>
          </cell>
          <cell r="V70">
            <v>17.732297728136519</v>
          </cell>
          <cell r="W70">
            <v>27.691272184699386</v>
          </cell>
          <cell r="X70">
            <v>28.522571191027922</v>
          </cell>
          <cell r="Y70">
            <v>28.522571191027922</v>
          </cell>
          <cell r="Z70">
            <v>33.165116914695069</v>
          </cell>
          <cell r="AA70">
            <v>15.593182333070308</v>
          </cell>
          <cell r="AB70">
            <v>101.21051939781719</v>
          </cell>
          <cell r="AC70">
            <v>149.96881864558259</v>
          </cell>
          <cell r="AD70">
            <v>40.323171495844122</v>
          </cell>
          <cell r="AE70">
            <v>22.478150139467228</v>
          </cell>
          <cell r="AF70">
            <v>16.184461426400919</v>
          </cell>
          <cell r="AG70">
            <v>21.631646013550537</v>
          </cell>
          <cell r="AH70">
            <v>29.049314156048872</v>
          </cell>
          <cell r="AI70">
            <v>17.732297728136519</v>
          </cell>
          <cell r="AJ70">
            <v>27.691272184699386</v>
          </cell>
          <cell r="AK70">
            <v>28.522571191027922</v>
          </cell>
          <cell r="AL70">
            <v>28.522571191027922</v>
          </cell>
          <cell r="AM70">
            <v>34.700233264612763</v>
          </cell>
          <cell r="AN70">
            <v>62.573159612175381</v>
          </cell>
          <cell r="AO70">
            <v>79.071733481834912</v>
          </cell>
          <cell r="AP70">
            <v>176.34512635862305</v>
          </cell>
          <cell r="AQ70">
            <v>41.08611098800624</v>
          </cell>
          <cell r="AR70">
            <v>22.807139274701054</v>
          </cell>
          <cell r="AS70">
            <v>16.126679350174648</v>
          </cell>
          <cell r="AT70">
            <v>21.915989670980416</v>
          </cell>
          <cell r="AU70">
            <v>29.049314156048872</v>
          </cell>
          <cell r="AV70">
            <v>17.732297728136519</v>
          </cell>
          <cell r="AW70">
            <v>27.691272184699386</v>
          </cell>
          <cell r="AX70">
            <v>28.522571191027922</v>
          </cell>
          <cell r="AY70">
            <v>28.522571191027922</v>
          </cell>
          <cell r="AZ70">
            <v>34.672172117579379</v>
          </cell>
          <cell r="BA70">
            <v>85.53595490159033</v>
          </cell>
          <cell r="BB70">
            <v>68.603541901478536</v>
          </cell>
          <cell r="BC70">
            <v>188.81166892064823</v>
          </cell>
          <cell r="BD70">
            <v>40.394918103950125</v>
          </cell>
          <cell r="BE70">
            <v>22.554576037155133</v>
          </cell>
          <cell r="BF70">
            <v>16.166748499940599</v>
          </cell>
          <cell r="BG70">
            <v>21.758158899207263</v>
          </cell>
          <cell r="BH70">
            <v>29.049314156048872</v>
          </cell>
          <cell r="BI70">
            <v>17.732297728136519</v>
          </cell>
          <cell r="BJ70">
            <v>27.691272184699386</v>
          </cell>
          <cell r="BK70">
            <v>28.522571191027922</v>
          </cell>
          <cell r="BL70">
            <v>28.522571191027922</v>
          </cell>
          <cell r="BM70">
            <v>33.430605358347435</v>
          </cell>
          <cell r="BN70">
            <v>38.613795634619073</v>
          </cell>
          <cell r="BO70">
            <v>90.582901328061922</v>
          </cell>
          <cell r="BP70">
            <v>162.62730232102842</v>
          </cell>
          <cell r="BQ70">
            <v>46.166334595741333</v>
          </cell>
          <cell r="BR70">
            <v>23.879700958429805</v>
          </cell>
          <cell r="BS70">
            <v>19.141819943516197</v>
          </cell>
          <cell r="BT70">
            <v>20.45424177795126</v>
          </cell>
          <cell r="BU70">
            <v>30.501779863851318</v>
          </cell>
          <cell r="BV70">
            <v>24.655181087751458</v>
          </cell>
          <cell r="BW70">
            <v>29.800188010719335</v>
          </cell>
          <cell r="BX70">
            <v>28.522571191027922</v>
          </cell>
          <cell r="BY70">
            <v>28.522571191027922</v>
          </cell>
          <cell r="BZ70">
            <v>30.446398755238757</v>
          </cell>
          <cell r="CA70">
            <v>14.628395795835045</v>
          </cell>
          <cell r="CB70">
            <v>102.88299943202441</v>
          </cell>
          <cell r="CC70">
            <v>147.95779398309821</v>
          </cell>
          <cell r="CD70">
            <v>40.804589391567582</v>
          </cell>
          <cell r="CE70">
            <v>22.661779516770643</v>
          </cell>
          <cell r="CF70">
            <v>17.216557271107373</v>
          </cell>
          <cell r="CG70">
            <v>21.449006342151943</v>
          </cell>
          <cell r="CH70">
            <v>29.049314156048872</v>
          </cell>
          <cell r="CI70">
            <v>19.311200950504841</v>
          </cell>
          <cell r="CJ70">
            <v>27.880740571383583</v>
          </cell>
          <cell r="CK70">
            <v>28.522571191027922</v>
          </cell>
          <cell r="CL70">
            <v>28.522571191027922</v>
          </cell>
          <cell r="CM70">
            <v>32.693682693205574</v>
          </cell>
          <cell r="CN70">
            <v>32.68967798439931</v>
          </cell>
          <cell r="CO70">
            <v>93.620819605913127</v>
          </cell>
          <cell r="CP70">
            <v>159.004180283518</v>
          </cell>
        </row>
        <row r="71">
          <cell r="B71">
            <v>2052</v>
          </cell>
          <cell r="D71">
            <v>40.539643184614839</v>
          </cell>
          <cell r="E71">
            <v>22.846153216761866</v>
          </cell>
          <cell r="F71">
            <v>15.762075756926492</v>
          </cell>
          <cell r="G71">
            <v>22.961853421354839</v>
          </cell>
          <cell r="H71">
            <v>29.626739554647955</v>
          </cell>
          <cell r="I71">
            <v>18.084770045683978</v>
          </cell>
          <cell r="J71">
            <v>28.241703213572279</v>
          </cell>
          <cell r="K71">
            <v>29.089526298834507</v>
          </cell>
          <cell r="L71">
            <v>29.089526298834507</v>
          </cell>
          <cell r="M71">
            <v>33.147778219607012</v>
          </cell>
          <cell r="N71">
            <v>45.37682886209776</v>
          </cell>
          <cell r="O71">
            <v>90.076268677468747</v>
          </cell>
          <cell r="P71">
            <v>168.6008757591735</v>
          </cell>
          <cell r="Q71">
            <v>41.541888982272916</v>
          </cell>
          <cell r="R71">
            <v>23.217633798477383</v>
          </cell>
          <cell r="S71">
            <v>16.790334000301684</v>
          </cell>
          <cell r="T71">
            <v>21.625694752063538</v>
          </cell>
          <cell r="U71">
            <v>29.626739554647955</v>
          </cell>
          <cell r="V71">
            <v>18.084770045683978</v>
          </cell>
          <cell r="W71">
            <v>28.241703213572279</v>
          </cell>
          <cell r="X71">
            <v>29.089526298834507</v>
          </cell>
          <cell r="Y71">
            <v>29.089526298834507</v>
          </cell>
          <cell r="Z71">
            <v>33.82435385058897</v>
          </cell>
          <cell r="AA71">
            <v>15.903134556924323</v>
          </cell>
          <cell r="AB71">
            <v>103.22232333204315</v>
          </cell>
          <cell r="AC71">
            <v>152.94981173955642</v>
          </cell>
          <cell r="AD71">
            <v>41.124692084202607</v>
          </cell>
          <cell r="AE71">
            <v>22.924957755451828</v>
          </cell>
          <cell r="AF71">
            <v>16.506166752731492</v>
          </cell>
          <cell r="AG71">
            <v>22.061627312063489</v>
          </cell>
          <cell r="AH71">
            <v>29.626739554647955</v>
          </cell>
          <cell r="AI71">
            <v>18.084770045683978</v>
          </cell>
          <cell r="AJ71">
            <v>28.241703213572279</v>
          </cell>
          <cell r="AK71">
            <v>29.089526298834507</v>
          </cell>
          <cell r="AL71">
            <v>29.089526298834507</v>
          </cell>
          <cell r="AM71">
            <v>35.389984351907465</v>
          </cell>
          <cell r="AN71">
            <v>63.816952544310432</v>
          </cell>
          <cell r="AO71">
            <v>80.643475485050558</v>
          </cell>
          <cell r="AP71">
            <v>179.85041238126846</v>
          </cell>
          <cell r="AQ71">
            <v>41.902796844570453</v>
          </cell>
          <cell r="AR71">
            <v>23.260486345680238</v>
          </cell>
          <cell r="AS71">
            <v>16.44723611794657</v>
          </cell>
          <cell r="AT71">
            <v>22.35162298760466</v>
          </cell>
          <cell r="AU71">
            <v>29.626739554647955</v>
          </cell>
          <cell r="AV71">
            <v>18.084770045683978</v>
          </cell>
          <cell r="AW71">
            <v>28.241703213572279</v>
          </cell>
          <cell r="AX71">
            <v>29.089526298834507</v>
          </cell>
          <cell r="AY71">
            <v>29.089526298834507</v>
          </cell>
          <cell r="AZ71">
            <v>35.361365421687751</v>
          </cell>
          <cell r="BA71">
            <v>87.236188944579581</v>
          </cell>
          <cell r="BB71">
            <v>69.967203271071369</v>
          </cell>
          <cell r="BC71">
            <v>192.56475763733869</v>
          </cell>
          <cell r="BD71">
            <v>41.197864829723123</v>
          </cell>
          <cell r="BE71">
            <v>23.002902802755404</v>
          </cell>
          <cell r="BF71">
            <v>16.488101739004438</v>
          </cell>
          <cell r="BG71">
            <v>22.190654947398503</v>
          </cell>
          <cell r="BH71">
            <v>29.626739554647955</v>
          </cell>
          <cell r="BI71">
            <v>18.084770045683978</v>
          </cell>
          <cell r="BJ71">
            <v>28.241703213572279</v>
          </cell>
          <cell r="BK71">
            <v>29.089526298834507</v>
          </cell>
          <cell r="BL71">
            <v>29.089526298834507</v>
          </cell>
          <cell r="BM71">
            <v>34.095119519361901</v>
          </cell>
          <cell r="BN71">
            <v>39.381338242199043</v>
          </cell>
          <cell r="BO71">
            <v>92.383455641483678</v>
          </cell>
          <cell r="BP71">
            <v>165.85991340304463</v>
          </cell>
          <cell r="BQ71">
            <v>47.084002187223987</v>
          </cell>
          <cell r="BR71">
            <v>24.354367787748973</v>
          </cell>
          <cell r="BS71">
            <v>19.522309925187422</v>
          </cell>
          <cell r="BT71">
            <v>20.860819318757546</v>
          </cell>
          <cell r="BU71">
            <v>31.108076532380352</v>
          </cell>
          <cell r="BV71">
            <v>25.145262460779776</v>
          </cell>
          <cell r="BW71">
            <v>30.392538843788284</v>
          </cell>
          <cell r="BX71">
            <v>29.089526298834507</v>
          </cell>
          <cell r="BY71">
            <v>29.089526298834507</v>
          </cell>
          <cell r="BZ71">
            <v>31.051594590249191</v>
          </cell>
          <cell r="CA71">
            <v>14.919170553128801</v>
          </cell>
          <cell r="CB71">
            <v>104.92804795320387</v>
          </cell>
          <cell r="CC71">
            <v>150.89881309658188</v>
          </cell>
          <cell r="CD71">
            <v>41.615679325310182</v>
          </cell>
          <cell r="CE71">
            <v>23.112237210888388</v>
          </cell>
          <cell r="CF71">
            <v>17.558777999327319</v>
          </cell>
          <cell r="CG71">
            <v>21.875357235331027</v>
          </cell>
          <cell r="CH71">
            <v>29.626739554647955</v>
          </cell>
          <cell r="CI71">
            <v>19.695057789477758</v>
          </cell>
          <cell r="CJ71">
            <v>28.434937742827533</v>
          </cell>
          <cell r="CK71">
            <v>29.089526298834507</v>
          </cell>
          <cell r="CL71">
            <v>29.089526298834507</v>
          </cell>
          <cell r="CM71">
            <v>33.34354873339452</v>
          </cell>
          <cell r="CN71">
            <v>33.33946442131203</v>
          </cell>
          <cell r="CO71">
            <v>95.481759894820442</v>
          </cell>
          <cell r="CP71">
            <v>162.16477304952699</v>
          </cell>
        </row>
        <row r="72">
          <cell r="B72">
            <v>2053</v>
          </cell>
          <cell r="D72">
            <v>41.356468773372427</v>
          </cell>
          <cell r="E72">
            <v>23.306476028858292</v>
          </cell>
          <cell r="F72">
            <v>16.079662834631197</v>
          </cell>
          <cell r="G72">
            <v>23.424507454949829</v>
          </cell>
          <cell r="H72">
            <v>30.223683116027825</v>
          </cell>
          <cell r="I72">
            <v>18.44915665049054</v>
          </cell>
          <cell r="J72">
            <v>28.810739940163348</v>
          </cell>
          <cell r="K72">
            <v>29.675645652118366</v>
          </cell>
          <cell r="L72">
            <v>29.675645652118366</v>
          </cell>
          <cell r="M72">
            <v>33.815666521853139</v>
          </cell>
          <cell r="N72">
            <v>46.291117988483109</v>
          </cell>
          <cell r="O72">
            <v>91.89119834669394</v>
          </cell>
          <cell r="P72">
            <v>171.99798285703019</v>
          </cell>
          <cell r="Q72">
            <v>42.378908631694124</v>
          </cell>
          <cell r="R72">
            <v>23.685441502423739</v>
          </cell>
          <cell r="S72">
            <v>17.128639258509725</v>
          </cell>
          <cell r="T72">
            <v>22.061426777816791</v>
          </cell>
          <cell r="U72">
            <v>30.223683116027825</v>
          </cell>
          <cell r="V72">
            <v>18.44915665049054</v>
          </cell>
          <cell r="W72">
            <v>28.810739940163348</v>
          </cell>
          <cell r="X72">
            <v>29.675645652118366</v>
          </cell>
          <cell r="Y72">
            <v>29.675645652118366</v>
          </cell>
          <cell r="Z72">
            <v>34.505874347020907</v>
          </cell>
          <cell r="AA72">
            <v>16.223563801661253</v>
          </cell>
          <cell r="AB72">
            <v>105.30213036548592</v>
          </cell>
          <cell r="AC72">
            <v>156.0315685141681</v>
          </cell>
          <cell r="AD72">
            <v>41.953305712378338</v>
          </cell>
          <cell r="AE72">
            <v>23.386868385265814</v>
          </cell>
          <cell r="AF72">
            <v>16.838746378914479</v>
          </cell>
          <cell r="AG72">
            <v>22.50614286036426</v>
          </cell>
          <cell r="AH72">
            <v>30.223683116027825</v>
          </cell>
          <cell r="AI72">
            <v>18.44915665049054</v>
          </cell>
          <cell r="AJ72">
            <v>28.810739940163348</v>
          </cell>
          <cell r="AK72">
            <v>29.675645652118366</v>
          </cell>
          <cell r="AL72">
            <v>29.675645652118366</v>
          </cell>
          <cell r="AM72">
            <v>36.103050440642527</v>
          </cell>
          <cell r="AN72">
            <v>65.102788228589574</v>
          </cell>
          <cell r="AO72">
            <v>82.268345591641278</v>
          </cell>
          <cell r="AP72">
            <v>183.47418426087336</v>
          </cell>
          <cell r="AQ72">
            <v>42.747088358121445</v>
          </cell>
          <cell r="AR72">
            <v>23.72915747748015</v>
          </cell>
          <cell r="AS72">
            <v>16.778628361935912</v>
          </cell>
          <cell r="AT72">
            <v>22.801981603821261</v>
          </cell>
          <cell r="AU72">
            <v>30.223683116027825</v>
          </cell>
          <cell r="AV72">
            <v>18.44915665049054</v>
          </cell>
          <cell r="AW72">
            <v>28.810739940163348</v>
          </cell>
          <cell r="AX72">
            <v>29.675645652118366</v>
          </cell>
          <cell r="AY72">
            <v>29.675645652118366</v>
          </cell>
          <cell r="AZ72">
            <v>36.07385487302075</v>
          </cell>
          <cell r="BA72">
            <v>88.993894385427339</v>
          </cell>
          <cell r="BB72">
            <v>71.376959191846325</v>
          </cell>
          <cell r="BC72">
            <v>196.4447084502944</v>
          </cell>
          <cell r="BD72">
            <v>42.027952801683</v>
          </cell>
          <cell r="BE72">
            <v>23.466383932557871</v>
          </cell>
          <cell r="BF72">
            <v>16.820317376648937</v>
          </cell>
          <cell r="BG72">
            <v>22.637770249074475</v>
          </cell>
          <cell r="BH72">
            <v>30.223683116027825</v>
          </cell>
          <cell r="BI72">
            <v>18.44915665049054</v>
          </cell>
          <cell r="BJ72">
            <v>28.810739940163348</v>
          </cell>
          <cell r="BK72">
            <v>29.675645652118366</v>
          </cell>
          <cell r="BL72">
            <v>29.675645652118366</v>
          </cell>
          <cell r="BM72">
            <v>34.782095621947136</v>
          </cell>
          <cell r="BN72">
            <v>40.17482536415659</v>
          </cell>
          <cell r="BO72">
            <v>94.244872383662937</v>
          </cell>
          <cell r="BP72">
            <v>169.20179336976668</v>
          </cell>
          <cell r="BQ72">
            <v>48.03268882544873</v>
          </cell>
          <cell r="BR72">
            <v>24.845079329447902</v>
          </cell>
          <cell r="BS72">
            <v>19.915661248629785</v>
          </cell>
          <cell r="BT72">
            <v>21.281140014339702</v>
          </cell>
          <cell r="BU72">
            <v>31.73486727182922</v>
          </cell>
          <cell r="BV72">
            <v>25.651909589380679</v>
          </cell>
          <cell r="BW72">
            <v>31.004912349935399</v>
          </cell>
          <cell r="BX72">
            <v>29.675645652118366</v>
          </cell>
          <cell r="BY72">
            <v>29.675645652118366</v>
          </cell>
          <cell r="BZ72">
            <v>31.677247285748685</v>
          </cell>
          <cell r="CA72">
            <v>15.219774093602464</v>
          </cell>
          <cell r="CB72">
            <v>107.04222330882436</v>
          </cell>
          <cell r="CC72">
            <v>153.93924468817551</v>
          </cell>
          <cell r="CD72">
            <v>42.454185762370884</v>
          </cell>
          <cell r="CE72">
            <v>23.577921298962785</v>
          </cell>
          <cell r="CF72">
            <v>17.912566490060939</v>
          </cell>
          <cell r="CG72">
            <v>22.316119663151632</v>
          </cell>
          <cell r="CH72">
            <v>30.223683116027825</v>
          </cell>
          <cell r="CI72">
            <v>20.091889776904083</v>
          </cell>
          <cell r="CJ72">
            <v>29.007867915332977</v>
          </cell>
          <cell r="CK72">
            <v>29.675645652118366</v>
          </cell>
          <cell r="CL72">
            <v>29.675645652118366</v>
          </cell>
          <cell r="CM72">
            <v>34.015381578626815</v>
          </cell>
          <cell r="CN72">
            <v>34.011214972514111</v>
          </cell>
          <cell r="CO72">
            <v>97.405603782309228</v>
          </cell>
          <cell r="CP72">
            <v>165.43220033345017</v>
          </cell>
        </row>
        <row r="73">
          <cell r="B73">
            <v>2054</v>
          </cell>
          <cell r="D73">
            <v>42.190811142236946</v>
          </cell>
          <cell r="E73">
            <v>23.776670438500968</v>
          </cell>
          <cell r="F73">
            <v>16.404060549859409</v>
          </cell>
          <cell r="G73">
            <v>23.897083079008688</v>
          </cell>
          <cell r="H73">
            <v>30.833428099455251</v>
          </cell>
          <cell r="I73">
            <v>18.821357506121466</v>
          </cell>
          <cell r="J73">
            <v>29.3919796282552</v>
          </cell>
          <cell r="K73">
            <v>30.274334302898765</v>
          </cell>
          <cell r="L73">
            <v>30.274334302898765</v>
          </cell>
          <cell r="M73">
            <v>34.497877652237193</v>
          </cell>
          <cell r="N73">
            <v>47.225013995212898</v>
          </cell>
          <cell r="O73">
            <v>93.745049083479827</v>
          </cell>
          <cell r="P73">
            <v>175.46794073092991</v>
          </cell>
          <cell r="Q73">
            <v>43.233878121749484</v>
          </cell>
          <cell r="R73">
            <v>24.163281317012984</v>
          </cell>
          <cell r="S73">
            <v>17.474199454489806</v>
          </cell>
          <cell r="T73">
            <v>22.506503053047183</v>
          </cell>
          <cell r="U73">
            <v>30.833428099455251</v>
          </cell>
          <cell r="V73">
            <v>18.821357506121466</v>
          </cell>
          <cell r="W73">
            <v>29.3919796282552</v>
          </cell>
          <cell r="X73">
            <v>30.274334302898765</v>
          </cell>
          <cell r="Y73">
            <v>30.274334302898765</v>
          </cell>
          <cell r="Z73">
            <v>35.202010013250003</v>
          </cell>
          <cell r="AA73">
            <v>16.550864634038359</v>
          </cell>
          <cell r="AB73">
            <v>107.42653874708806</v>
          </cell>
          <cell r="AC73">
            <v>159.17941339437641</v>
          </cell>
          <cell r="AD73">
            <v>42.799688914522044</v>
          </cell>
          <cell r="AE73">
            <v>23.858684663290223</v>
          </cell>
          <cell r="AF73">
            <v>17.178458157003664</v>
          </cell>
          <cell r="AG73">
            <v>22.960191020303142</v>
          </cell>
          <cell r="AH73">
            <v>30.833428099455251</v>
          </cell>
          <cell r="AI73">
            <v>18.821357506121466</v>
          </cell>
          <cell r="AJ73">
            <v>29.3919796282552</v>
          </cell>
          <cell r="AK73">
            <v>30.274334302898765</v>
          </cell>
          <cell r="AL73">
            <v>30.274334302898765</v>
          </cell>
          <cell r="AM73">
            <v>36.831408192677571</v>
          </cell>
          <cell r="AN73">
            <v>66.416198588840132</v>
          </cell>
          <cell r="AO73">
            <v>83.928060948859795</v>
          </cell>
          <cell r="AP73">
            <v>187.17566773037748</v>
          </cell>
          <cell r="AQ73">
            <v>43.609485657035407</v>
          </cell>
          <cell r="AR73">
            <v>24.207879236086075</v>
          </cell>
          <cell r="AS73">
            <v>17.117127294485208</v>
          </cell>
          <cell r="AT73">
            <v>23.261998135948062</v>
          </cell>
          <cell r="AU73">
            <v>30.833428099455251</v>
          </cell>
          <cell r="AV73">
            <v>18.821357506121466</v>
          </cell>
          <cell r="AW73">
            <v>29.3919796282552</v>
          </cell>
          <cell r="AX73">
            <v>30.274334302898765</v>
          </cell>
          <cell r="AY73">
            <v>30.274334302898765</v>
          </cell>
          <cell r="AZ73">
            <v>36.801623621696166</v>
          </cell>
          <cell r="BA73">
            <v>90.789293723385867</v>
          </cell>
          <cell r="BB73">
            <v>72.816947251291424</v>
          </cell>
          <cell r="BC73">
            <v>200.40786459637346</v>
          </cell>
          <cell r="BD73">
            <v>42.875841964832723</v>
          </cell>
          <cell r="BE73">
            <v>23.93980438985718</v>
          </cell>
          <cell r="BF73">
            <v>17.159657360485323</v>
          </cell>
          <cell r="BG73">
            <v>23.094473913957589</v>
          </cell>
          <cell r="BH73">
            <v>30.833428099455251</v>
          </cell>
          <cell r="BI73">
            <v>18.821357506121466</v>
          </cell>
          <cell r="BJ73">
            <v>29.3919796282552</v>
          </cell>
          <cell r="BK73">
            <v>30.274334302898765</v>
          </cell>
          <cell r="BL73">
            <v>30.274334302898765</v>
          </cell>
          <cell r="BM73">
            <v>35.483803889505324</v>
          </cell>
          <cell r="BN73">
            <v>40.985328774076109</v>
          </cell>
          <cell r="BO73">
            <v>96.146207106141631</v>
          </cell>
          <cell r="BP73">
            <v>172.61533976972305</v>
          </cell>
          <cell r="BQ73">
            <v>49.0017199967793</v>
          </cell>
          <cell r="BR73">
            <v>25.346314153338497</v>
          </cell>
          <cell r="BS73">
            <v>20.317447969704567</v>
          </cell>
          <cell r="BT73">
            <v>21.710474464265801</v>
          </cell>
          <cell r="BU73">
            <v>32.375099504428015</v>
          </cell>
          <cell r="BV73">
            <v>26.169421737963404</v>
          </cell>
          <cell r="BW73">
            <v>31.630418172452263</v>
          </cell>
          <cell r="BX73">
            <v>30.274334302898765</v>
          </cell>
          <cell r="BY73">
            <v>30.274334302898765</v>
          </cell>
          <cell r="BZ73">
            <v>32.316317069107839</v>
          </cell>
          <cell r="CA73">
            <v>15.526824060571961</v>
          </cell>
          <cell r="CB73">
            <v>109.20173703939487</v>
          </cell>
          <cell r="CC73">
            <v>157.04487816907468</v>
          </cell>
          <cell r="CD73">
            <v>43.310673924145391</v>
          </cell>
          <cell r="CE73">
            <v>24.053591956853762</v>
          </cell>
          <cell r="CF73">
            <v>18.273941955641867</v>
          </cell>
          <cell r="CG73">
            <v>22.766334217146774</v>
          </cell>
          <cell r="CH73">
            <v>30.833428099455251</v>
          </cell>
          <cell r="CI73">
            <v>20.497231804611733</v>
          </cell>
          <cell r="CJ73">
            <v>29.593084544074028</v>
          </cell>
          <cell r="CK73">
            <v>30.274334302898765</v>
          </cell>
          <cell r="CL73">
            <v>30.274334302898765</v>
          </cell>
          <cell r="CM73">
            <v>34.701621842505801</v>
          </cell>
          <cell r="CN73">
            <v>34.697371177571888</v>
          </cell>
          <cell r="CO73">
            <v>99.37070439681662</v>
          </cell>
          <cell r="CP73">
            <v>168.7696974168943</v>
          </cell>
        </row>
        <row r="74">
          <cell r="B74">
            <v>2055</v>
          </cell>
          <cell r="D74">
            <v>43.03966995249597</v>
          </cell>
          <cell r="E74">
            <v>24.255045602047939</v>
          </cell>
          <cell r="F74">
            <v>16.734102351493103</v>
          </cell>
          <cell r="G74">
            <v>24.377880886918128</v>
          </cell>
          <cell r="H74">
            <v>31.453781830140198</v>
          </cell>
          <cell r="I74">
            <v>19.200034158870434</v>
          </cell>
          <cell r="J74">
            <v>29.983332109587824</v>
          </cell>
          <cell r="K74">
            <v>30.883439335535037</v>
          </cell>
          <cell r="L74">
            <v>30.883439335535037</v>
          </cell>
          <cell r="M74">
            <v>35.19195834392184</v>
          </cell>
          <cell r="N74">
            <v>48.175158543496096</v>
          </cell>
          <cell r="O74">
            <v>95.631154343803075</v>
          </cell>
          <cell r="P74">
            <v>178.998271231221</v>
          </cell>
          <cell r="Q74">
            <v>44.103722937521994</v>
          </cell>
          <cell r="R74">
            <v>24.649434905327862</v>
          </cell>
          <cell r="S74">
            <v>17.825771935738405</v>
          </cell>
          <cell r="T74">
            <v>22.959323060235317</v>
          </cell>
          <cell r="U74">
            <v>31.453781830140198</v>
          </cell>
          <cell r="V74">
            <v>19.200034158870434</v>
          </cell>
          <cell r="W74">
            <v>29.983332109587824</v>
          </cell>
          <cell r="X74">
            <v>30.883439335535037</v>
          </cell>
          <cell r="Y74">
            <v>30.883439335535037</v>
          </cell>
          <cell r="Z74">
            <v>35.910257509081148</v>
          </cell>
          <cell r="AA74">
            <v>16.883860063176801</v>
          </cell>
          <cell r="AB74">
            <v>109.5879089934119</v>
          </cell>
          <cell r="AC74">
            <v>162.38202656566983</v>
          </cell>
          <cell r="AD74">
            <v>43.660798052456272</v>
          </cell>
          <cell r="AE74">
            <v>24.338709913559732</v>
          </cell>
          <cell r="AF74">
            <v>17.52408046571156</v>
          </cell>
          <cell r="AG74">
            <v>23.422139010994961</v>
          </cell>
          <cell r="AH74">
            <v>31.453781830140198</v>
          </cell>
          <cell r="AI74">
            <v>19.200034158870434</v>
          </cell>
          <cell r="AJ74">
            <v>29.983332109587824</v>
          </cell>
          <cell r="AK74">
            <v>30.883439335535037</v>
          </cell>
          <cell r="AL74">
            <v>30.883439335535037</v>
          </cell>
          <cell r="AM74">
            <v>37.572438395514844</v>
          </cell>
          <cell r="AN74">
            <v>67.75246053284458</v>
          </cell>
          <cell r="AO74">
            <v>85.616653133641847</v>
          </cell>
          <cell r="AP74">
            <v>190.94155206200128</v>
          </cell>
          <cell r="AQ74">
            <v>44.486887515606931</v>
          </cell>
          <cell r="AR74">
            <v>24.694930113064046</v>
          </cell>
          <cell r="AS74">
            <v>17.461515655762845</v>
          </cell>
          <cell r="AT74">
            <v>23.730018340521969</v>
          </cell>
          <cell r="AU74">
            <v>31.453781830140198</v>
          </cell>
          <cell r="AV74">
            <v>19.200034158870434</v>
          </cell>
          <cell r="AW74">
            <v>29.983332109587824</v>
          </cell>
          <cell r="AX74">
            <v>30.883439335535037</v>
          </cell>
          <cell r="AY74">
            <v>30.883439335535037</v>
          </cell>
          <cell r="AZ74">
            <v>37.542054573303069</v>
          </cell>
          <cell r="BA74">
            <v>92.615930608713242</v>
          </cell>
          <cell r="BB74">
            <v>74.281989177175305</v>
          </cell>
          <cell r="BC74">
            <v>204.43997435919164</v>
          </cell>
          <cell r="BD74">
            <v>43.738483265480447</v>
          </cell>
          <cell r="BE74">
            <v>24.42146172997559</v>
          </cell>
          <cell r="BF74">
            <v>17.504901406217648</v>
          </cell>
          <cell r="BG74">
            <v>23.559123611828294</v>
          </cell>
          <cell r="BH74">
            <v>31.453781830140198</v>
          </cell>
          <cell r="BI74">
            <v>19.200034158870434</v>
          </cell>
          <cell r="BJ74">
            <v>29.983332109587824</v>
          </cell>
          <cell r="BK74">
            <v>30.883439335535037</v>
          </cell>
          <cell r="BL74">
            <v>30.883439335535037</v>
          </cell>
          <cell r="BM74">
            <v>36.197720942476053</v>
          </cell>
          <cell r="BN74">
            <v>41.809933859385993</v>
          </cell>
          <cell r="BO74">
            <v>98.080622510005114</v>
          </cell>
          <cell r="BP74">
            <v>176.08827731186716</v>
          </cell>
          <cell r="BQ74">
            <v>49.987611014538629</v>
          </cell>
          <cell r="BR74">
            <v>25.856269792828815</v>
          </cell>
          <cell r="BS74">
            <v>20.726225242388896</v>
          </cell>
          <cell r="BT74">
            <v>22.147278759441971</v>
          </cell>
          <cell r="BU74">
            <v>33.02647092164721</v>
          </cell>
          <cell r="BV74">
            <v>26.695937905826696</v>
          </cell>
          <cell r="BW74">
            <v>32.266806959748749</v>
          </cell>
          <cell r="BX74">
            <v>30.883439335535037</v>
          </cell>
          <cell r="BY74">
            <v>30.883439335535037</v>
          </cell>
          <cell r="BZ74">
            <v>32.96650581202524</v>
          </cell>
          <cell r="CA74">
            <v>15.839216286327581</v>
          </cell>
          <cell r="CB74">
            <v>111.39882342081034</v>
          </cell>
          <cell r="CC74">
            <v>160.20454551916316</v>
          </cell>
          <cell r="CD74">
            <v>44.182063834493945</v>
          </cell>
          <cell r="CE74">
            <v>24.537538648044791</v>
          </cell>
          <cell r="CF74">
            <v>18.641604871031511</v>
          </cell>
          <cell r="CG74">
            <v>23.224381902278381</v>
          </cell>
          <cell r="CH74">
            <v>31.453781830140198</v>
          </cell>
          <cell r="CI74">
            <v>20.909626241509585</v>
          </cell>
          <cell r="CJ74">
            <v>30.188483159504521</v>
          </cell>
          <cell r="CK74">
            <v>30.883439335535037</v>
          </cell>
          <cell r="CL74">
            <v>30.883439335535037</v>
          </cell>
          <cell r="CM74">
            <v>35.399801769219735</v>
          </cell>
          <cell r="CN74">
            <v>35.395465582953548</v>
          </cell>
          <cell r="CO74">
            <v>101.36999513395156</v>
          </cell>
          <cell r="CP74">
            <v>172.16526248612485</v>
          </cell>
        </row>
        <row r="75">
          <cell r="B75">
            <v>2056</v>
          </cell>
          <cell r="D75">
            <v>43.895479885073641</v>
          </cell>
          <cell r="E75">
            <v>24.737338076973234</v>
          </cell>
          <cell r="F75">
            <v>17.066846794491521</v>
          </cell>
          <cell r="G75">
            <v>24.862615844719777</v>
          </cell>
          <cell r="H75">
            <v>32.079215504168744</v>
          </cell>
          <cell r="I75">
            <v>19.581811713324917</v>
          </cell>
          <cell r="J75">
            <v>30.579527049267487</v>
          </cell>
          <cell r="K75">
            <v>31.49753219834469</v>
          </cell>
          <cell r="L75">
            <v>31.49753219834469</v>
          </cell>
          <cell r="M75">
            <v>35.891722713184649</v>
          </cell>
          <cell r="N75">
            <v>49.133083621233304</v>
          </cell>
          <cell r="O75">
            <v>97.532704514648387</v>
          </cell>
          <cell r="P75">
            <v>182.55751084906632</v>
          </cell>
          <cell r="Q75">
            <v>44.980690725500963</v>
          </cell>
          <cell r="R75">
            <v>25.139569500869371</v>
          </cell>
          <cell r="S75">
            <v>18.180223368458662</v>
          </cell>
          <cell r="T75">
            <v>23.415851113119924</v>
          </cell>
          <cell r="U75">
            <v>32.079215504168744</v>
          </cell>
          <cell r="V75">
            <v>19.581811713324917</v>
          </cell>
          <cell r="W75">
            <v>30.579527049267487</v>
          </cell>
          <cell r="X75">
            <v>31.49753219834469</v>
          </cell>
          <cell r="Y75">
            <v>31.49753219834469</v>
          </cell>
          <cell r="Z75">
            <v>36.624304691404198</v>
          </cell>
          <cell r="AA75">
            <v>17.21958232030067</v>
          </cell>
          <cell r="AB75">
            <v>111.76697823605465</v>
          </cell>
          <cell r="AC75">
            <v>165.61086524775953</v>
          </cell>
          <cell r="AD75">
            <v>44.528958628009036</v>
          </cell>
          <cell r="AE75">
            <v>24.822665987413021</v>
          </cell>
          <cell r="AF75">
            <v>17.87253300120728</v>
          </cell>
          <cell r="AG75">
            <v>23.887869794477936</v>
          </cell>
          <cell r="AH75">
            <v>32.079215504168744</v>
          </cell>
          <cell r="AI75">
            <v>19.581811713324917</v>
          </cell>
          <cell r="AJ75">
            <v>30.579527049267487</v>
          </cell>
          <cell r="AK75">
            <v>31.49753219834469</v>
          </cell>
          <cell r="AL75">
            <v>31.49753219834469</v>
          </cell>
          <cell r="AM75">
            <v>38.319536735384425</v>
          </cell>
          <cell r="AN75">
            <v>69.099664838653226</v>
          </cell>
          <cell r="AO75">
            <v>87.319072836829619</v>
          </cell>
          <cell r="AP75">
            <v>194.73827441086729</v>
          </cell>
          <cell r="AQ75">
            <v>45.371474229383864</v>
          </cell>
          <cell r="AR75">
            <v>25.185969344972612</v>
          </cell>
          <cell r="AS75">
            <v>17.808724139298061</v>
          </cell>
          <cell r="AT75">
            <v>24.201871061941162</v>
          </cell>
          <cell r="AU75">
            <v>32.079215504168744</v>
          </cell>
          <cell r="AV75">
            <v>19.581811713324917</v>
          </cell>
          <cell r="AW75">
            <v>30.579527049267487</v>
          </cell>
          <cell r="AX75">
            <v>31.49753219834469</v>
          </cell>
          <cell r="AY75">
            <v>31.49753219834469</v>
          </cell>
          <cell r="AZ75">
            <v>38.288548754802768</v>
          </cell>
          <cell r="BA75">
            <v>94.457525430823765</v>
          </cell>
          <cell r="BB75">
            <v>75.759028016451239</v>
          </cell>
          <cell r="BC75">
            <v>208.50510220207775</v>
          </cell>
          <cell r="BD75">
            <v>44.608188550297804</v>
          </cell>
          <cell r="BE75">
            <v>24.907063258510703</v>
          </cell>
          <cell r="BF75">
            <v>17.852972581223604</v>
          </cell>
          <cell r="BG75">
            <v>24.027578226189448</v>
          </cell>
          <cell r="BH75">
            <v>32.079215504168744</v>
          </cell>
          <cell r="BI75">
            <v>19.581811713324917</v>
          </cell>
          <cell r="BJ75">
            <v>30.579527049267487</v>
          </cell>
          <cell r="BK75">
            <v>31.49753219834469</v>
          </cell>
          <cell r="BL75">
            <v>31.49753219834469</v>
          </cell>
          <cell r="BM75">
            <v>36.917484108723315</v>
          </cell>
          <cell r="BN75">
            <v>42.641291458474718</v>
          </cell>
          <cell r="BO75">
            <v>100.03087842577092</v>
          </cell>
          <cell r="BP75">
            <v>179.58965399296898</v>
          </cell>
          <cell r="BQ75">
            <v>50.981575281906125</v>
          </cell>
          <cell r="BR75">
            <v>26.370401349426121</v>
          </cell>
          <cell r="BS75">
            <v>21.138349904284677</v>
          </cell>
          <cell r="BT75">
            <v>22.587659951091833</v>
          </cell>
          <cell r="BU75">
            <v>33.683176279377179</v>
          </cell>
          <cell r="BV75">
            <v>27.226765601403823</v>
          </cell>
          <cell r="BW75">
            <v>32.908406998020375</v>
          </cell>
          <cell r="BX75">
            <v>31.49753219834469</v>
          </cell>
          <cell r="BY75">
            <v>31.49753219834469</v>
          </cell>
          <cell r="BZ75">
            <v>33.622018810787786</v>
          </cell>
          <cell r="CA75">
            <v>16.154166624865184</v>
          </cell>
          <cell r="CB75">
            <v>113.61390127029712</v>
          </cell>
          <cell r="CC75">
            <v>163.3900867059501</v>
          </cell>
          <cell r="CD75">
            <v>45.060589369496292</v>
          </cell>
          <cell r="CE75">
            <v>25.025448274656309</v>
          </cell>
          <cell r="CF75">
            <v>19.012278498999049</v>
          </cell>
          <cell r="CG75">
            <v>23.686180441437354</v>
          </cell>
          <cell r="CH75">
            <v>32.079215504168744</v>
          </cell>
          <cell r="CI75">
            <v>21.325397687799054</v>
          </cell>
          <cell r="CJ75">
            <v>30.788757366204383</v>
          </cell>
          <cell r="CK75">
            <v>31.49753219834469</v>
          </cell>
          <cell r="CL75">
            <v>31.49753219834469</v>
          </cell>
          <cell r="CM75">
            <v>36.103698941266288</v>
          </cell>
          <cell r="CN75">
            <v>36.099276533352025</v>
          </cell>
          <cell r="CO75">
            <v>103.38565763314679</v>
          </cell>
          <cell r="CP75">
            <v>175.58863310776511</v>
          </cell>
        </row>
        <row r="76">
          <cell r="B76">
            <v>2057</v>
          </cell>
          <cell r="D76">
            <v>44.762036379288041</v>
          </cell>
          <cell r="E76">
            <v>25.22568678659669</v>
          </cell>
          <cell r="F76">
            <v>17.403769570236317</v>
          </cell>
          <cell r="G76">
            <v>25.353437707923185</v>
          </cell>
          <cell r="H76">
            <v>32.712502863077262</v>
          </cell>
          <cell r="I76">
            <v>19.968383318262202</v>
          </cell>
          <cell r="J76">
            <v>31.183208517699455</v>
          </cell>
          <cell r="K76">
            <v>32.119336337396462</v>
          </cell>
          <cell r="L76">
            <v>32.119336337396462</v>
          </cell>
          <cell r="M76">
            <v>36.600274151443983</v>
          </cell>
          <cell r="N76">
            <v>50.103037539136274</v>
          </cell>
          <cell r="O76">
            <v>99.458132798306409</v>
          </cell>
          <cell r="P76">
            <v>186.16144448888667</v>
          </cell>
          <cell r="Q76">
            <v>45.868670758171405</v>
          </cell>
          <cell r="R76">
            <v>25.635858806049971</v>
          </cell>
          <cell r="S76">
            <v>18.539125712560004</v>
          </cell>
          <cell r="T76">
            <v>23.878111872149265</v>
          </cell>
          <cell r="U76">
            <v>32.712502863077262</v>
          </cell>
          <cell r="V76">
            <v>19.968383318262202</v>
          </cell>
          <cell r="W76">
            <v>31.183208517699455</v>
          </cell>
          <cell r="X76">
            <v>32.119336337396462</v>
          </cell>
          <cell r="Y76">
            <v>32.119336337396462</v>
          </cell>
          <cell r="Z76">
            <v>37.347318294616116</v>
          </cell>
          <cell r="AA76">
            <v>17.559520303126774</v>
          </cell>
          <cell r="AB76">
            <v>113.97341044918342</v>
          </cell>
          <cell r="AC76">
            <v>168.88024904692631</v>
          </cell>
          <cell r="AD76">
            <v>45.40802085447821</v>
          </cell>
          <cell r="AE76">
            <v>25.312699186080057</v>
          </cell>
          <cell r="AF76">
            <v>18.225361118835945</v>
          </cell>
          <cell r="AG76">
            <v>24.359448844474645</v>
          </cell>
          <cell r="AH76">
            <v>32.712502863077262</v>
          </cell>
          <cell r="AI76">
            <v>19.968383318262202</v>
          </cell>
          <cell r="AJ76">
            <v>31.183208517699455</v>
          </cell>
          <cell r="AK76">
            <v>32.119336337396462</v>
          </cell>
          <cell r="AL76">
            <v>32.119336337396462</v>
          </cell>
          <cell r="AM76">
            <v>39.076016525564967</v>
          </cell>
          <cell r="AN76">
            <v>70.463786234996221</v>
          </cell>
          <cell r="AO76">
            <v>89.042870135176614</v>
          </cell>
          <cell r="AP76">
            <v>198.5826728957378</v>
          </cell>
          <cell r="AQ76">
            <v>46.267168860095111</v>
          </cell>
          <cell r="AR76">
            <v>25.683174646204368</v>
          </cell>
          <cell r="AS76">
            <v>18.160292583178521</v>
          </cell>
          <cell r="AT76">
            <v>24.679648924166926</v>
          </cell>
          <cell r="AU76">
            <v>32.712502863077262</v>
          </cell>
          <cell r="AV76">
            <v>19.968383318262202</v>
          </cell>
          <cell r="AW76">
            <v>31.183208517699455</v>
          </cell>
          <cell r="AX76">
            <v>32.119336337396462</v>
          </cell>
          <cell r="AY76">
            <v>32.119336337396462</v>
          </cell>
          <cell r="AZ76">
            <v>39.044416800086438</v>
          </cell>
          <cell r="BA76">
            <v>96.322245495482036</v>
          </cell>
          <cell r="BB76">
            <v>77.254614302212516</v>
          </cell>
          <cell r="BC76">
            <v>212.62127659778099</v>
          </cell>
          <cell r="BD76">
            <v>45.488814883227946</v>
          </cell>
          <cell r="BE76">
            <v>25.398762574134548</v>
          </cell>
          <cell r="BF76">
            <v>18.205414549549175</v>
          </cell>
          <cell r="BG76">
            <v>24.501915310706181</v>
          </cell>
          <cell r="BH76">
            <v>32.712502863077262</v>
          </cell>
          <cell r="BI76">
            <v>19.968383318262202</v>
          </cell>
          <cell r="BJ76">
            <v>31.183208517699455</v>
          </cell>
          <cell r="BK76">
            <v>32.119336337396462</v>
          </cell>
          <cell r="BL76">
            <v>32.119336337396462</v>
          </cell>
          <cell r="BM76">
            <v>37.646285472513611</v>
          </cell>
          <cell r="BN76">
            <v>43.483088566782328</v>
          </cell>
          <cell r="BO76">
            <v>102.00562406128449</v>
          </cell>
          <cell r="BP76">
            <v>183.13499810058045</v>
          </cell>
          <cell r="BQ76">
            <v>51.988020940126134</v>
          </cell>
          <cell r="BR76">
            <v>26.890988949885536</v>
          </cell>
          <cell r="BS76">
            <v>21.555649690834294</v>
          </cell>
          <cell r="BT76">
            <v>23.033571089800688</v>
          </cell>
          <cell r="BU76">
            <v>34.348128006231128</v>
          </cell>
          <cell r="BV76">
            <v>27.764258997309767</v>
          </cell>
          <cell r="BW76">
            <v>33.558063725160565</v>
          </cell>
          <cell r="BX76">
            <v>32.119336337396462</v>
          </cell>
          <cell r="BY76">
            <v>32.119336337396462</v>
          </cell>
          <cell r="BZ76">
            <v>34.285763206004987</v>
          </cell>
          <cell r="CA76">
            <v>16.473071852329351</v>
          </cell>
          <cell r="CB76">
            <v>115.85679425692301</v>
          </cell>
          <cell r="CC76">
            <v>166.61562931525737</v>
          </cell>
          <cell r="CD76">
            <v>45.950146710104001</v>
          </cell>
          <cell r="CE76">
            <v>25.519484671565682</v>
          </cell>
          <cell r="CF76">
            <v>19.387606743416367</v>
          </cell>
          <cell r="CG76">
            <v>24.153777869199871</v>
          </cell>
          <cell r="CH76">
            <v>32.712502863077262</v>
          </cell>
          <cell r="CI76">
            <v>21.746390052080066</v>
          </cell>
          <cell r="CJ76">
            <v>31.3965693257576</v>
          </cell>
          <cell r="CK76">
            <v>32.119336337396462</v>
          </cell>
          <cell r="CL76">
            <v>32.119336337396462</v>
          </cell>
          <cell r="CM76">
            <v>36.816435078668775</v>
          </cell>
          <cell r="CN76">
            <v>36.811925366405433</v>
          </cell>
          <cell r="CO76">
            <v>105.42663117450438</v>
          </cell>
          <cell r="CP76">
            <v>179.05499161957857</v>
          </cell>
        </row>
        <row r="77">
          <cell r="B77">
            <v>2058</v>
          </cell>
          <cell r="D77">
            <v>45.646506771199761</v>
          </cell>
          <cell r="E77">
            <v>25.724130889749851</v>
          </cell>
          <cell r="F77">
            <v>17.747657385395026</v>
          </cell>
          <cell r="G77">
            <v>25.854406090948135</v>
          </cell>
          <cell r="H77">
            <v>33.35888186117635</v>
          </cell>
          <cell r="I77">
            <v>20.36294632852594</v>
          </cell>
          <cell r="J77">
            <v>31.799369597258302</v>
          </cell>
          <cell r="K77">
            <v>32.753994728662732</v>
          </cell>
          <cell r="L77">
            <v>32.753994728662732</v>
          </cell>
          <cell r="M77">
            <v>37.323473126318653</v>
          </cell>
          <cell r="N77">
            <v>51.093042839000432</v>
          </cell>
          <cell r="O77">
            <v>101.42336451720178</v>
          </cell>
          <cell r="P77">
            <v>189.83988048252087</v>
          </cell>
          <cell r="Q77">
            <v>46.77500756684978</v>
          </cell>
          <cell r="R77">
            <v>26.142407656800472</v>
          </cell>
          <cell r="S77">
            <v>18.905447468919501</v>
          </cell>
          <cell r="T77">
            <v>24.349928721291629</v>
          </cell>
          <cell r="U77">
            <v>33.35888186117635</v>
          </cell>
          <cell r="V77">
            <v>20.36294632852594</v>
          </cell>
          <cell r="W77">
            <v>31.799369597258302</v>
          </cell>
          <cell r="X77">
            <v>32.753994728662732</v>
          </cell>
          <cell r="Y77">
            <v>32.753994728662732</v>
          </cell>
          <cell r="Z77">
            <v>38.085278403691376</v>
          </cell>
          <cell r="AA77">
            <v>17.906485657265012</v>
          </cell>
          <cell r="AB77">
            <v>116.2254551540608</v>
          </cell>
          <cell r="AC77">
            <v>172.21721921501717</v>
          </cell>
          <cell r="AD77">
            <v>46.305255503518424</v>
          </cell>
          <cell r="AE77">
            <v>25.812862600893222</v>
          </cell>
          <cell r="AF77">
            <v>18.585483079215926</v>
          </cell>
          <cell r="AG77">
            <v>24.840776617046568</v>
          </cell>
          <cell r="AH77">
            <v>33.35888186117635</v>
          </cell>
          <cell r="AI77">
            <v>20.36294632852594</v>
          </cell>
          <cell r="AJ77">
            <v>31.799369597258302</v>
          </cell>
          <cell r="AK77">
            <v>32.753994728662732</v>
          </cell>
          <cell r="AL77">
            <v>32.753994728662732</v>
          </cell>
          <cell r="AM77">
            <v>39.848134651689961</v>
          </cell>
          <cell r="AN77">
            <v>71.856107444396983</v>
          </cell>
          <cell r="AO77">
            <v>90.802302650222884</v>
          </cell>
          <cell r="AP77">
            <v>202.50654474630983</v>
          </cell>
          <cell r="AQ77">
            <v>47.181379746918594</v>
          </cell>
          <cell r="AR77">
            <v>26.190658428943451</v>
          </cell>
          <cell r="AS77">
            <v>18.519128829192287</v>
          </cell>
          <cell r="AT77">
            <v>25.167303653975015</v>
          </cell>
          <cell r="AU77">
            <v>33.35888186117635</v>
          </cell>
          <cell r="AV77">
            <v>20.36294632852594</v>
          </cell>
          <cell r="AW77">
            <v>31.799369597258302</v>
          </cell>
          <cell r="AX77">
            <v>32.753994728662732</v>
          </cell>
          <cell r="AY77">
            <v>32.753994728662732</v>
          </cell>
          <cell r="AZ77">
            <v>39.815910535012122</v>
          </cell>
          <cell r="BA77">
            <v>98.225514004120001</v>
          </cell>
          <cell r="BB77">
            <v>78.781118110258276</v>
          </cell>
          <cell r="BC77">
            <v>216.82254264939041</v>
          </cell>
          <cell r="BD77">
            <v>46.387645972735406</v>
          </cell>
          <cell r="BE77">
            <v>25.900626548723785</v>
          </cell>
          <cell r="BF77">
            <v>18.565142377950782</v>
          </cell>
          <cell r="BG77">
            <v>24.986058133294023</v>
          </cell>
          <cell r="BH77">
            <v>33.35888186117635</v>
          </cell>
          <cell r="BI77">
            <v>20.36294632852594</v>
          </cell>
          <cell r="BJ77">
            <v>31.799369597258302</v>
          </cell>
          <cell r="BK77">
            <v>32.753994728662732</v>
          </cell>
          <cell r="BL77">
            <v>32.753994728662732</v>
          </cell>
          <cell r="BM77">
            <v>38.390152989705058</v>
          </cell>
          <cell r="BN77">
            <v>44.34228773413723</v>
          </cell>
          <cell r="BO77">
            <v>104.02119264547942</v>
          </cell>
          <cell r="BP77">
            <v>186.7536333693217</v>
          </cell>
          <cell r="BQ77">
            <v>53.015272356169937</v>
          </cell>
          <cell r="BR77">
            <v>27.422338402664327</v>
          </cell>
          <cell r="BS77">
            <v>21.981576111348655</v>
          </cell>
          <cell r="BT77">
            <v>23.48870033093479</v>
          </cell>
          <cell r="BU77">
            <v>35.026825954235171</v>
          </cell>
          <cell r="BV77">
            <v>28.312863730758664</v>
          </cell>
          <cell r="BW77">
            <v>34.221150487417987</v>
          </cell>
          <cell r="BX77">
            <v>32.753994728662732</v>
          </cell>
          <cell r="BY77">
            <v>32.753994728662732</v>
          </cell>
          <cell r="BZ77">
            <v>34.963228863797056</v>
          </cell>
          <cell r="CA77">
            <v>16.798569651262408</v>
          </cell>
          <cell r="CB77">
            <v>118.14605347099823</v>
          </cell>
          <cell r="CC77">
            <v>169.90785198605769</v>
          </cell>
          <cell r="CD77">
            <v>46.858093433633584</v>
          </cell>
          <cell r="CE77">
            <v>26.023734040776439</v>
          </cell>
          <cell r="CF77">
            <v>19.770693964678582</v>
          </cell>
          <cell r="CG77">
            <v>24.631041709412575</v>
          </cell>
          <cell r="CH77">
            <v>33.35888186117635</v>
          </cell>
          <cell r="CI77">
            <v>22.176085385175508</v>
          </cell>
          <cell r="CJ77">
            <v>32.016946284056246</v>
          </cell>
          <cell r="CK77">
            <v>32.753994728662732</v>
          </cell>
          <cell r="CL77">
            <v>32.753994728662732</v>
          </cell>
          <cell r="CM77">
            <v>37.543905260921015</v>
          </cell>
          <cell r="CN77">
            <v>37.539306439508607</v>
          </cell>
          <cell r="CO77">
            <v>107.50979676158192</v>
          </cell>
          <cell r="CP77">
            <v>182.59300846201154</v>
          </cell>
        </row>
        <row r="78">
          <cell r="B78">
            <v>2059</v>
          </cell>
          <cell r="D78">
            <v>46.553894012004037</v>
          </cell>
          <cell r="E78">
            <v>26.235489804181956</v>
          </cell>
          <cell r="F78">
            <v>18.100455419785561</v>
          </cell>
          <cell r="G78">
            <v>26.368354689974353</v>
          </cell>
          <cell r="H78">
            <v>34.022008700652869</v>
          </cell>
          <cell r="I78">
            <v>20.767732564990911</v>
          </cell>
          <cell r="J78">
            <v>32.431495564373428</v>
          </cell>
          <cell r="K78">
            <v>33.405097277454288</v>
          </cell>
          <cell r="L78">
            <v>33.405097277454288</v>
          </cell>
          <cell r="M78">
            <v>38.065410367367093</v>
          </cell>
          <cell r="N78">
            <v>52.108699423596448</v>
          </cell>
          <cell r="O78">
            <v>103.43951588106511</v>
          </cell>
          <cell r="P78">
            <v>193.61362567202866</v>
          </cell>
          <cell r="Q78">
            <v>47.704827788743785</v>
          </cell>
          <cell r="R78">
            <v>26.66208131486562</v>
          </cell>
          <cell r="S78">
            <v>19.281260713533804</v>
          </cell>
          <cell r="T78">
            <v>24.8339704629071</v>
          </cell>
          <cell r="U78">
            <v>34.022008700652869</v>
          </cell>
          <cell r="V78">
            <v>20.767732564990911</v>
          </cell>
          <cell r="W78">
            <v>32.431495564373428</v>
          </cell>
          <cell r="X78">
            <v>33.405097277454288</v>
          </cell>
          <cell r="Y78">
            <v>33.405097277454288</v>
          </cell>
          <cell r="Z78">
            <v>38.842359243616514</v>
          </cell>
          <cell r="AA78">
            <v>18.262440970439133</v>
          </cell>
          <cell r="AB78">
            <v>118.53585090005039</v>
          </cell>
          <cell r="AC78">
            <v>175.64065111410605</v>
          </cell>
          <cell r="AD78">
            <v>47.225737726543315</v>
          </cell>
          <cell r="AE78">
            <v>26.325985374780107</v>
          </cell>
          <cell r="AF78">
            <v>18.954935889587492</v>
          </cell>
          <cell r="AG78">
            <v>25.334575712494519</v>
          </cell>
          <cell r="AH78">
            <v>34.022008700652869</v>
          </cell>
          <cell r="AI78">
            <v>20.767732564990911</v>
          </cell>
          <cell r="AJ78">
            <v>32.431495564373428</v>
          </cell>
          <cell r="AK78">
            <v>33.405097277454288</v>
          </cell>
          <cell r="AL78">
            <v>33.405097277454288</v>
          </cell>
          <cell r="AM78">
            <v>40.640258551423024</v>
          </cell>
          <cell r="AN78">
            <v>73.284504044288511</v>
          </cell>
          <cell r="AO78">
            <v>92.607322501434069</v>
          </cell>
          <cell r="AP78">
            <v>206.53208509714563</v>
          </cell>
          <cell r="AQ78">
            <v>48.119278066290256</v>
          </cell>
          <cell r="AR78">
            <v>26.711291243318652</v>
          </cell>
          <cell r="AS78">
            <v>18.887262612017093</v>
          </cell>
          <cell r="AT78">
            <v>25.6675936397023</v>
          </cell>
          <cell r="AU78">
            <v>34.022008700652869</v>
          </cell>
          <cell r="AV78">
            <v>20.767732564990911</v>
          </cell>
          <cell r="AW78">
            <v>32.431495564373428</v>
          </cell>
          <cell r="AX78">
            <v>33.405097277454288</v>
          </cell>
          <cell r="AY78">
            <v>33.405097277454288</v>
          </cell>
          <cell r="AZ78">
            <v>40.607393865413862</v>
          </cell>
          <cell r="BA78">
            <v>100.1780966754629</v>
          </cell>
          <cell r="BB78">
            <v>80.347174013459323</v>
          </cell>
          <cell r="BC78">
            <v>221.13266455433609</v>
          </cell>
          <cell r="BD78">
            <v>47.309766000399023</v>
          </cell>
          <cell r="BE78">
            <v>26.415493944315532</v>
          </cell>
          <cell r="BF78">
            <v>18.934190844285915</v>
          </cell>
          <cell r="BG78">
            <v>25.48274521740732</v>
          </cell>
          <cell r="BH78">
            <v>34.022008700652869</v>
          </cell>
          <cell r="BI78">
            <v>20.767732564990911</v>
          </cell>
          <cell r="BJ78">
            <v>32.431495564373428</v>
          </cell>
          <cell r="BK78">
            <v>33.405097277454288</v>
          </cell>
          <cell r="BL78">
            <v>33.405097277454288</v>
          </cell>
          <cell r="BM78">
            <v>39.153294300166984</v>
          </cell>
          <cell r="BN78">
            <v>45.223748966640883</v>
          </cell>
          <cell r="BO78">
            <v>106.08898511540191</v>
          </cell>
          <cell r="BP78">
            <v>190.4660283822098</v>
          </cell>
          <cell r="BQ78">
            <v>54.069140113123993</v>
          </cell>
          <cell r="BR78">
            <v>27.967455252554238</v>
          </cell>
          <cell r="BS78">
            <v>22.418538391861887</v>
          </cell>
          <cell r="BT78">
            <v>23.955622084448102</v>
          </cell>
          <cell r="BU78">
            <v>35.723109135685512</v>
          </cell>
          <cell r="BV78">
            <v>28.875682949953113</v>
          </cell>
          <cell r="BW78">
            <v>34.901417993397622</v>
          </cell>
          <cell r="BX78">
            <v>33.405097277454288</v>
          </cell>
          <cell r="BY78">
            <v>33.405097277454288</v>
          </cell>
          <cell r="BZ78">
            <v>35.658247826088079</v>
          </cell>
          <cell r="CA78">
            <v>17.132501179511024</v>
          </cell>
          <cell r="CB78">
            <v>120.49462796341929</v>
          </cell>
          <cell r="CC78">
            <v>173.28537696901839</v>
          </cell>
          <cell r="CD78">
            <v>47.789565283674918</v>
          </cell>
          <cell r="CE78">
            <v>26.541048637160479</v>
          </cell>
          <cell r="CF78">
            <v>20.16370707158109</v>
          </cell>
          <cell r="CG78">
            <v>25.120671574998269</v>
          </cell>
          <cell r="CH78">
            <v>34.022008700652869</v>
          </cell>
          <cell r="CI78">
            <v>22.616914231736679</v>
          </cell>
          <cell r="CJ78">
            <v>32.653397364382926</v>
          </cell>
          <cell r="CK78">
            <v>33.405097277454288</v>
          </cell>
          <cell r="CL78">
            <v>33.405097277454288</v>
          </cell>
          <cell r="CM78">
            <v>38.2902243773976</v>
          </cell>
          <cell r="CN78">
            <v>38.285534137995789</v>
          </cell>
          <cell r="CO78">
            <v>109.64693768962489</v>
          </cell>
          <cell r="CP78">
            <v>186.22269620501828</v>
          </cell>
        </row>
        <row r="79">
          <cell r="B79">
            <v>2060</v>
          </cell>
          <cell r="D79">
            <v>47.501841008324149</v>
          </cell>
          <cell r="E79">
            <v>26.769706206153579</v>
          </cell>
          <cell r="F79">
            <v>18.469023349737615</v>
          </cell>
          <cell r="G79">
            <v>26.905276534145308</v>
          </cell>
          <cell r="H79">
            <v>34.714776977958394</v>
          </cell>
          <cell r="I79">
            <v>21.190612543629996</v>
          </cell>
          <cell r="J79">
            <v>33.09187724583898</v>
          </cell>
          <cell r="K79">
            <v>34.08530378429942</v>
          </cell>
          <cell r="L79">
            <v>34.08530378429942</v>
          </cell>
          <cell r="M79">
            <v>38.840511831750149</v>
          </cell>
          <cell r="N79">
            <v>53.169755349186879</v>
          </cell>
          <cell r="O79">
            <v>105.54578820180754</v>
          </cell>
          <cell r="P79">
            <v>197.55605538274457</v>
          </cell>
          <cell r="Q79">
            <v>48.676210509180599</v>
          </cell>
          <cell r="R79">
            <v>27.204984125349153</v>
          </cell>
          <cell r="S79">
            <v>19.673872622087494</v>
          </cell>
          <cell r="T79">
            <v>25.339648628109455</v>
          </cell>
          <cell r="U79">
            <v>34.714776977958394</v>
          </cell>
          <cell r="V79">
            <v>21.190612543629996</v>
          </cell>
          <cell r="W79">
            <v>33.09187724583898</v>
          </cell>
          <cell r="X79">
            <v>34.08530378429942</v>
          </cell>
          <cell r="Y79">
            <v>34.08530378429942</v>
          </cell>
          <cell r="Z79">
            <v>39.633281218166672</v>
          </cell>
          <cell r="AA79">
            <v>18.634307307956192</v>
          </cell>
          <cell r="AB79">
            <v>120.94952017953057</v>
          </cell>
          <cell r="AC79">
            <v>179.21710870565343</v>
          </cell>
          <cell r="AD79">
            <v>48.18736504423525</v>
          </cell>
          <cell r="AE79">
            <v>26.86204447984133</v>
          </cell>
          <cell r="AF79">
            <v>19.340903055671202</v>
          </cell>
          <cell r="AG79">
            <v>25.850447380362112</v>
          </cell>
          <cell r="AH79">
            <v>34.714776977958394</v>
          </cell>
          <cell r="AI79">
            <v>21.190612543629996</v>
          </cell>
          <cell r="AJ79">
            <v>33.09187724583898</v>
          </cell>
          <cell r="AK79">
            <v>34.08530378429942</v>
          </cell>
          <cell r="AL79">
            <v>34.08530378429942</v>
          </cell>
          <cell r="AM79">
            <v>41.467789993015437</v>
          </cell>
          <cell r="AN79">
            <v>74.776749257281423</v>
          </cell>
          <cell r="AO79">
            <v>94.49302583658033</v>
          </cell>
          <cell r="AP79">
            <v>210.7375650868772</v>
          </cell>
          <cell r="AQ79">
            <v>49.099099971118889</v>
          </cell>
          <cell r="AR79">
            <v>27.255196083919238</v>
          </cell>
          <cell r="AS79">
            <v>19.271851790682877</v>
          </cell>
          <cell r="AT79">
            <v>26.190246337396005</v>
          </cell>
          <cell r="AU79">
            <v>34.714776977958394</v>
          </cell>
          <cell r="AV79">
            <v>21.190612543629996</v>
          </cell>
          <cell r="AW79">
            <v>33.09187724583898</v>
          </cell>
          <cell r="AX79">
            <v>34.08530378429942</v>
          </cell>
          <cell r="AY79">
            <v>34.08530378429942</v>
          </cell>
          <cell r="AZ79">
            <v>41.434256104546449</v>
          </cell>
          <cell r="BA79">
            <v>102.21795881494546</v>
          </cell>
          <cell r="BB79">
            <v>81.983231831721056</v>
          </cell>
          <cell r="BC79">
            <v>225.63544675121295</v>
          </cell>
          <cell r="BD79">
            <v>48.273104331777304</v>
          </cell>
          <cell r="BE79">
            <v>26.953375654798638</v>
          </cell>
          <cell r="BF79">
            <v>19.319735592357134</v>
          </cell>
          <cell r="BG79">
            <v>26.001633965588145</v>
          </cell>
          <cell r="BH79">
            <v>34.714776977958394</v>
          </cell>
          <cell r="BI79">
            <v>21.190612543629996</v>
          </cell>
          <cell r="BJ79">
            <v>33.09187724583898</v>
          </cell>
          <cell r="BK79">
            <v>34.08530378429942</v>
          </cell>
          <cell r="BL79">
            <v>34.08530378429942</v>
          </cell>
          <cell r="BM79">
            <v>39.950547645253657</v>
          </cell>
          <cell r="BN79">
            <v>46.144611075065328</v>
          </cell>
          <cell r="BO79">
            <v>108.24920687379793</v>
          </cell>
          <cell r="BP79">
            <v>194.34436559411691</v>
          </cell>
          <cell r="BQ79">
            <v>55.170115231352142</v>
          </cell>
          <cell r="BR79">
            <v>28.536938552802759</v>
          </cell>
          <cell r="BS79">
            <v>22.875032667614043</v>
          </cell>
          <cell r="BT79">
            <v>24.443415006648692</v>
          </cell>
          <cell r="BU79">
            <v>36.450515826856311</v>
          </cell>
          <cell r="BV79">
            <v>29.463659906554032</v>
          </cell>
          <cell r="BW79">
            <v>35.612093116420034</v>
          </cell>
          <cell r="BX79">
            <v>34.08530378429942</v>
          </cell>
          <cell r="BY79">
            <v>34.08530378429942</v>
          </cell>
          <cell r="BZ79">
            <v>36.384333788135905</v>
          </cell>
          <cell r="CA79">
            <v>17.481359279939326</v>
          </cell>
          <cell r="CB79">
            <v>122.9481825601879</v>
          </cell>
          <cell r="CC79">
            <v>176.81387562826313</v>
          </cell>
          <cell r="CD79">
            <v>48.762673459210617</v>
          </cell>
          <cell r="CE79">
            <v>27.081486937086471</v>
          </cell>
          <cell r="CF79">
            <v>20.574287667658727</v>
          </cell>
          <cell r="CG79">
            <v>25.632187650515462</v>
          </cell>
          <cell r="CH79">
            <v>34.714776977958394</v>
          </cell>
          <cell r="CI79">
            <v>23.077447907103899</v>
          </cell>
          <cell r="CJ79">
            <v>33.318297489455851</v>
          </cell>
          <cell r="CK79">
            <v>34.08530378429942</v>
          </cell>
          <cell r="CL79">
            <v>34.08530378429942</v>
          </cell>
          <cell r="CM79">
            <v>39.06990358484731</v>
          </cell>
          <cell r="CN79">
            <v>39.065117841117726</v>
          </cell>
          <cell r="CO79">
            <v>111.87960774751041</v>
          </cell>
          <cell r="CP79">
            <v>190.01462917347544</v>
          </cell>
        </row>
        <row r="80">
          <cell r="B80">
            <v>2061</v>
          </cell>
          <cell r="D80">
            <v>48.480131636090526</v>
          </cell>
          <cell r="E80">
            <v>27.32102278954558</v>
          </cell>
          <cell r="F80">
            <v>18.849389080065421</v>
          </cell>
          <cell r="G80">
            <v>27.45938516050791</v>
          </cell>
          <cell r="H80">
            <v>35.429720656806239</v>
          </cell>
          <cell r="I80">
            <v>21.627028842619943</v>
          </cell>
          <cell r="J80">
            <v>33.773397639103884</v>
          </cell>
          <cell r="K80">
            <v>34.787283592427421</v>
          </cell>
          <cell r="L80">
            <v>34.787283592427421</v>
          </cell>
          <cell r="M80">
            <v>39.640424169800198</v>
          </cell>
          <cell r="N80">
            <v>54.26477550492411</v>
          </cell>
          <cell r="O80">
            <v>107.71948196201254</v>
          </cell>
          <cell r="P80">
            <v>201.62468163673685</v>
          </cell>
          <cell r="Q80">
            <v>49.678687034837154</v>
          </cell>
          <cell r="R80">
            <v>27.765265167797555</v>
          </cell>
          <cell r="S80">
            <v>20.079051974918997</v>
          </cell>
          <cell r="T80">
            <v>25.861513470346381</v>
          </cell>
          <cell r="U80">
            <v>35.429720656806239</v>
          </cell>
          <cell r="V80">
            <v>21.627028842619943</v>
          </cell>
          <cell r="W80">
            <v>33.773397639103884</v>
          </cell>
          <cell r="X80">
            <v>34.787283592427421</v>
          </cell>
          <cell r="Y80">
            <v>34.787283592427421</v>
          </cell>
          <cell r="Z80">
            <v>40.449520478379071</v>
          </cell>
          <cell r="AA80">
            <v>19.018077027346592</v>
          </cell>
          <cell r="AB80">
            <v>123.44045062586297</v>
          </cell>
          <cell r="AC80">
            <v>182.90804813158863</v>
          </cell>
          <cell r="AD80">
            <v>49.17977389826833</v>
          </cell>
          <cell r="AE80">
            <v>27.415262750953541</v>
          </cell>
          <cell r="AF80">
            <v>19.739224968891062</v>
          </cell>
          <cell r="AG80">
            <v>26.382832017651104</v>
          </cell>
          <cell r="AH80">
            <v>35.429720656806239</v>
          </cell>
          <cell r="AI80">
            <v>21.627028842619943</v>
          </cell>
          <cell r="AJ80">
            <v>33.773397639103884</v>
          </cell>
          <cell r="AK80">
            <v>34.787283592427421</v>
          </cell>
          <cell r="AL80">
            <v>34.787283592427421</v>
          </cell>
          <cell r="AM80">
            <v>42.321810583443551</v>
          </cell>
          <cell r="AN80">
            <v>76.316761000413962</v>
          </cell>
          <cell r="AO80">
            <v>96.439090233305791</v>
          </cell>
          <cell r="AP80">
            <v>215.07766181716329</v>
          </cell>
          <cell r="AQ80">
            <v>50.110285818107272</v>
          </cell>
          <cell r="AR80">
            <v>27.816511231308166</v>
          </cell>
          <cell r="AS80">
            <v>19.668751607328382</v>
          </cell>
          <cell r="AT80">
            <v>26.729629064189211</v>
          </cell>
          <cell r="AU80">
            <v>35.429720656806239</v>
          </cell>
          <cell r="AV80">
            <v>21.627028842619943</v>
          </cell>
          <cell r="AW80">
            <v>33.773397639103884</v>
          </cell>
          <cell r="AX80">
            <v>34.787283592427421</v>
          </cell>
          <cell r="AY80">
            <v>34.787283592427421</v>
          </cell>
          <cell r="AZ80">
            <v>42.287586071451237</v>
          </cell>
          <cell r="BA80">
            <v>104.32311661463046</v>
          </cell>
          <cell r="BB80">
            <v>83.671659598571537</v>
          </cell>
          <cell r="BC80">
            <v>230.28236228465323</v>
          </cell>
          <cell r="BD80">
            <v>49.267278968770654</v>
          </cell>
          <cell r="BE80">
            <v>27.508474872640218</v>
          </cell>
          <cell r="BF80">
            <v>19.717621566031617</v>
          </cell>
          <cell r="BG80">
            <v>26.537132259447731</v>
          </cell>
          <cell r="BH80">
            <v>35.429720656806239</v>
          </cell>
          <cell r="BI80">
            <v>21.627028842619943</v>
          </cell>
          <cell r="BJ80">
            <v>33.773397639103884</v>
          </cell>
          <cell r="BK80">
            <v>34.787283592427421</v>
          </cell>
          <cell r="BL80">
            <v>34.787283592427421</v>
          </cell>
          <cell r="BM80">
            <v>40.773320942158861</v>
          </cell>
          <cell r="BN80">
            <v>47.09494983201477</v>
          </cell>
          <cell r="BO80">
            <v>110.47857698451054</v>
          </cell>
          <cell r="BP80">
            <v>198.34684775868416</v>
          </cell>
          <cell r="BQ80">
            <v>56.306332386686506</v>
          </cell>
          <cell r="BR80">
            <v>29.124650922234075</v>
          </cell>
          <cell r="BS80">
            <v>23.346139251981057</v>
          </cell>
          <cell r="BT80">
            <v>24.946822102121438</v>
          </cell>
          <cell r="BU80">
            <v>37.201206689646554</v>
          </cell>
          <cell r="BV80">
            <v>30.070457911314026</v>
          </cell>
          <cell r="BW80">
            <v>36.345516836246652</v>
          </cell>
          <cell r="BX80">
            <v>34.787283592427421</v>
          </cell>
          <cell r="BY80">
            <v>34.787283592427421</v>
          </cell>
          <cell r="BZ80">
            <v>37.133661645475563</v>
          </cell>
          <cell r="CA80">
            <v>17.841384272258772</v>
          </cell>
          <cell r="CB80">
            <v>125.48027504642363</v>
          </cell>
          <cell r="CC80">
            <v>180.45532096415798</v>
          </cell>
          <cell r="CD80">
            <v>49.766930671507261</v>
          </cell>
          <cell r="CE80">
            <v>27.639224580389318</v>
          </cell>
          <cell r="CF80">
            <v>20.998010882822385</v>
          </cell>
          <cell r="CG80">
            <v>26.160077273640891</v>
          </cell>
          <cell r="CH80">
            <v>35.429720656806239</v>
          </cell>
          <cell r="CI80">
            <v>23.552723191620348</v>
          </cell>
          <cell r="CJ80">
            <v>34.004480960983933</v>
          </cell>
          <cell r="CK80">
            <v>34.787283592427421</v>
          </cell>
          <cell r="CL80">
            <v>34.787283592427421</v>
          </cell>
          <cell r="CM80">
            <v>39.874540198786008</v>
          </cell>
          <cell r="CN80">
            <v>39.86965589365041</v>
          </cell>
          <cell r="CO80">
            <v>114.18374521616953</v>
          </cell>
          <cell r="CP80">
            <v>193.92794130860597</v>
          </cell>
        </row>
        <row r="81">
          <cell r="B81">
            <v>2062</v>
          </cell>
          <cell r="D81">
            <v>49.484901630478383</v>
          </cell>
          <cell r="E81">
            <v>27.887261844360488</v>
          </cell>
          <cell r="F81">
            <v>19.240050159584698</v>
          </cell>
          <cell r="G81">
            <v>28.028491830446857</v>
          </cell>
          <cell r="H81">
            <v>36.164015697354387</v>
          </cell>
          <cell r="I81">
            <v>22.07525761006513</v>
          </cell>
          <cell r="J81">
            <v>34.47336472687968</v>
          </cell>
          <cell r="K81">
            <v>35.508263869508838</v>
          </cell>
          <cell r="L81">
            <v>35.508263869508838</v>
          </cell>
          <cell r="M81">
            <v>40.461987714008309</v>
          </cell>
          <cell r="N81">
            <v>55.389434542337931</v>
          </cell>
          <cell r="O81">
            <v>109.95201103389854</v>
          </cell>
          <cell r="P81">
            <v>205.80343329024478</v>
          </cell>
          <cell r="Q81">
            <v>50.708297566175524</v>
          </cell>
          <cell r="R81">
            <v>28.340711322445721</v>
          </cell>
          <cell r="S81">
            <v>20.495198306607868</v>
          </cell>
          <cell r="T81">
            <v>26.397503614505084</v>
          </cell>
          <cell r="U81">
            <v>36.164015697354387</v>
          </cell>
          <cell r="V81">
            <v>22.07525761006513</v>
          </cell>
          <cell r="W81">
            <v>34.47336472687968</v>
          </cell>
          <cell r="X81">
            <v>35.508263869508838</v>
          </cell>
          <cell r="Y81">
            <v>35.508263869508838</v>
          </cell>
          <cell r="Z81">
            <v>41.287852865121117</v>
          </cell>
          <cell r="AA81">
            <v>19.412234231610647</v>
          </cell>
          <cell r="AB81">
            <v>125.99880302089338</v>
          </cell>
          <cell r="AC81">
            <v>186.69889011762513</v>
          </cell>
          <cell r="AD81">
            <v>50.199044256580912</v>
          </cell>
          <cell r="AE81">
            <v>27.98345496642003</v>
          </cell>
          <cell r="AF81">
            <v>20.14832825083117</v>
          </cell>
          <cell r="AG81">
            <v>26.929626695877122</v>
          </cell>
          <cell r="AH81">
            <v>36.164015697354387</v>
          </cell>
          <cell r="AI81">
            <v>22.07525761006513</v>
          </cell>
          <cell r="AJ81">
            <v>34.47336472687968</v>
          </cell>
          <cell r="AK81">
            <v>35.508263869508838</v>
          </cell>
          <cell r="AL81">
            <v>35.508263869508838</v>
          </cell>
          <cell r="AM81">
            <v>43.198946926669862</v>
          </cell>
          <cell r="AN81">
            <v>77.898456200783457</v>
          </cell>
          <cell r="AO81">
            <v>98.437828703734198</v>
          </cell>
          <cell r="AP81">
            <v>219.5352318311875</v>
          </cell>
          <cell r="AQ81">
            <v>51.148841405748286</v>
          </cell>
          <cell r="AR81">
            <v>28.393019480988013</v>
          </cell>
          <cell r="AS81">
            <v>20.07639430084366</v>
          </cell>
          <cell r="AT81">
            <v>27.283611249023487</v>
          </cell>
          <cell r="AU81">
            <v>36.164015697354387</v>
          </cell>
          <cell r="AV81">
            <v>22.07525761006513</v>
          </cell>
          <cell r="AW81">
            <v>34.47336472687968</v>
          </cell>
          <cell r="AX81">
            <v>35.508263869508838</v>
          </cell>
          <cell r="AY81">
            <v>35.508263869508838</v>
          </cell>
          <cell r="AZ81">
            <v>43.164013098065524</v>
          </cell>
          <cell r="BA81">
            <v>106.48525466496061</v>
          </cell>
          <cell r="BB81">
            <v>85.405787995258748</v>
          </cell>
          <cell r="BC81">
            <v>235.05505575828488</v>
          </cell>
          <cell r="BD81">
            <v>50.288362904444313</v>
          </cell>
          <cell r="BE81">
            <v>28.078598946371592</v>
          </cell>
          <cell r="BF81">
            <v>20.126277108862173</v>
          </cell>
          <cell r="BG81">
            <v>27.087124871504617</v>
          </cell>
          <cell r="BH81">
            <v>36.164015697354387</v>
          </cell>
          <cell r="BI81">
            <v>22.07525761006513</v>
          </cell>
          <cell r="BJ81">
            <v>34.47336472687968</v>
          </cell>
          <cell r="BK81">
            <v>35.508263869508838</v>
          </cell>
          <cell r="BL81">
            <v>35.508263869508838</v>
          </cell>
          <cell r="BM81">
            <v>41.618364222192554</v>
          </cell>
          <cell r="BN81">
            <v>48.071011383035462</v>
          </cell>
          <cell r="BO81">
            <v>112.76828939721503</v>
          </cell>
          <cell r="BP81">
            <v>202.45766500244304</v>
          </cell>
          <cell r="BQ81">
            <v>57.473303501799052</v>
          </cell>
          <cell r="BR81">
            <v>29.728270886869161</v>
          </cell>
          <cell r="BS81">
            <v>23.829997265842724</v>
          </cell>
          <cell r="BT81">
            <v>25.463854904171075</v>
          </cell>
          <cell r="BU81">
            <v>37.972216482222109</v>
          </cell>
          <cell r="BV81">
            <v>30.693680101665894</v>
          </cell>
          <cell r="BW81">
            <v>37.098792116555366</v>
          </cell>
          <cell r="BX81">
            <v>35.508263869508838</v>
          </cell>
          <cell r="BY81">
            <v>35.508263869508838</v>
          </cell>
          <cell r="BZ81">
            <v>37.903271540167957</v>
          </cell>
          <cell r="CA81">
            <v>18.211154051550455</v>
          </cell>
          <cell r="CB81">
            <v>128.08090361320586</v>
          </cell>
          <cell r="CC81">
            <v>184.19532920492429</v>
          </cell>
          <cell r="CD81">
            <v>50.798370087284049</v>
          </cell>
          <cell r="CE81">
            <v>28.212058493774332</v>
          </cell>
          <cell r="CF81">
            <v>21.433203003076098</v>
          </cell>
          <cell r="CG81">
            <v>26.702255271273522</v>
          </cell>
          <cell r="CH81">
            <v>36.164015697354387</v>
          </cell>
          <cell r="CI81">
            <v>24.04086273972846</v>
          </cell>
          <cell r="CJ81">
            <v>34.709237342439273</v>
          </cell>
          <cell r="CK81">
            <v>35.508263869508838</v>
          </cell>
          <cell r="CL81">
            <v>35.508263869508838</v>
          </cell>
          <cell r="CM81">
            <v>40.700955890733646</v>
          </cell>
          <cell r="CN81">
            <v>40.695970356433072</v>
          </cell>
          <cell r="CO81">
            <v>116.55024871292625</v>
          </cell>
          <cell r="CP81">
            <v>197.94717496009298</v>
          </cell>
        </row>
        <row r="82">
          <cell r="B82">
            <v>2063</v>
          </cell>
          <cell r="D82">
            <v>50.511879719097401</v>
          </cell>
          <cell r="E82">
            <v>28.466016291112787</v>
          </cell>
          <cell r="F82">
            <v>19.63934588993439</v>
          </cell>
          <cell r="G82">
            <v>28.610177274258621</v>
          </cell>
          <cell r="H82">
            <v>36.91454061493414</v>
          </cell>
          <cell r="I82">
            <v>22.533393427641325</v>
          </cell>
          <cell r="J82">
            <v>35.188802952459</v>
          </cell>
          <cell r="K82">
            <v>36.245179731870131</v>
          </cell>
          <cell r="L82">
            <v>36.245179731870131</v>
          </cell>
          <cell r="M82">
            <v>41.30171000171849</v>
          </cell>
          <cell r="N82">
            <v>56.538951541295503</v>
          </cell>
          <cell r="O82">
            <v>112.23388494717037</v>
          </cell>
          <cell r="P82">
            <v>210.07454649018436</v>
          </cell>
          <cell r="Q82">
            <v>51.760665233802875</v>
          </cell>
          <cell r="R82">
            <v>28.928876370471244</v>
          </cell>
          <cell r="S82">
            <v>20.920542581109249</v>
          </cell>
          <cell r="T82">
            <v>26.945340569073085</v>
          </cell>
          <cell r="U82">
            <v>36.91454061493414</v>
          </cell>
          <cell r="V82">
            <v>22.533393427641325</v>
          </cell>
          <cell r="W82">
            <v>35.188802952459</v>
          </cell>
          <cell r="X82">
            <v>36.245179731870131</v>
          </cell>
          <cell r="Y82">
            <v>36.245179731870131</v>
          </cell>
          <cell r="Z82">
            <v>42.14471463146824</v>
          </cell>
          <cell r="AA82">
            <v>19.815103360377901</v>
          </cell>
          <cell r="AB82">
            <v>128.61370182095453</v>
          </cell>
          <cell r="AC82">
            <v>190.57351981280067</v>
          </cell>
          <cell r="AD82">
            <v>51.24084320580571</v>
          </cell>
          <cell r="AE82">
            <v>28.564205743878784</v>
          </cell>
          <cell r="AF82">
            <v>20.566473805417115</v>
          </cell>
          <cell r="AG82">
            <v>27.488506993505553</v>
          </cell>
          <cell r="AH82">
            <v>36.91454061493414</v>
          </cell>
          <cell r="AI82">
            <v>22.533393427641325</v>
          </cell>
          <cell r="AJ82">
            <v>35.188802952459</v>
          </cell>
          <cell r="AK82">
            <v>36.245179731870131</v>
          </cell>
          <cell r="AL82">
            <v>36.245179731870131</v>
          </cell>
          <cell r="AM82">
            <v>44.095470320338308</v>
          </cell>
          <cell r="AN82">
            <v>79.515111079737068</v>
          </cell>
          <cell r="AO82">
            <v>100.48074462028728</v>
          </cell>
          <cell r="AP82">
            <v>224.09132602036266</v>
          </cell>
          <cell r="AQ82">
            <v>52.21035183925796</v>
          </cell>
          <cell r="AR82">
            <v>28.982270099175526</v>
          </cell>
          <cell r="AS82">
            <v>20.493046984108638</v>
          </cell>
          <cell r="AT82">
            <v>27.849837916308378</v>
          </cell>
          <cell r="AU82">
            <v>36.91454061493414</v>
          </cell>
          <cell r="AV82">
            <v>22.533393427641325</v>
          </cell>
          <cell r="AW82">
            <v>35.188802952459</v>
          </cell>
          <cell r="AX82">
            <v>36.245179731870131</v>
          </cell>
          <cell r="AY82">
            <v>36.245179731870131</v>
          </cell>
          <cell r="AZ82">
            <v>44.059811497334749</v>
          </cell>
          <cell r="BA82">
            <v>108.69518172753307</v>
          </cell>
          <cell r="BB82">
            <v>87.178245250349065</v>
          </cell>
          <cell r="BC82">
            <v>239.93323847521685</v>
          </cell>
          <cell r="BD82">
            <v>51.332015515922421</v>
          </cell>
          <cell r="BE82">
            <v>28.661324281310605</v>
          </cell>
          <cell r="BF82">
            <v>20.543965028111174</v>
          </cell>
          <cell r="BG82">
            <v>27.649273785822942</v>
          </cell>
          <cell r="BH82">
            <v>36.91454061493414</v>
          </cell>
          <cell r="BI82">
            <v>22.533393427641325</v>
          </cell>
          <cell r="BJ82">
            <v>35.188802952459</v>
          </cell>
          <cell r="BK82">
            <v>36.245179731870131</v>
          </cell>
          <cell r="BL82">
            <v>36.245179731870131</v>
          </cell>
          <cell r="BM82">
            <v>42.482085210455217</v>
          </cell>
          <cell r="BN82">
            <v>49.068646495191089</v>
          </cell>
          <cell r="BO82">
            <v>115.10861055551069</v>
          </cell>
          <cell r="BP82">
            <v>206.65934226115701</v>
          </cell>
          <cell r="BQ82">
            <v>58.666067788119165</v>
          </cell>
          <cell r="BR82">
            <v>30.345232461155515</v>
          </cell>
          <cell r="BS82">
            <v>24.324549831120503</v>
          </cell>
          <cell r="BT82">
            <v>25.992315508854809</v>
          </cell>
          <cell r="BU82">
            <v>38.760267645680848</v>
          </cell>
          <cell r="BV82">
            <v>31.330677163090339</v>
          </cell>
          <cell r="BW82">
            <v>37.868716787769984</v>
          </cell>
          <cell r="BX82">
            <v>36.245179731870131</v>
          </cell>
          <cell r="BY82">
            <v>36.245179731870131</v>
          </cell>
          <cell r="BZ82">
            <v>38.689891864270095</v>
          </cell>
          <cell r="CA82">
            <v>18.589096728269624</v>
          </cell>
          <cell r="CB82">
            <v>130.73901300106556</v>
          </cell>
          <cell r="CC82">
            <v>188.01800159360528</v>
          </cell>
          <cell r="CD82">
            <v>51.852607062569241</v>
          </cell>
          <cell r="CE82">
            <v>28.797553563044094</v>
          </cell>
          <cell r="CF82">
            <v>21.878014028819866</v>
          </cell>
          <cell r="CG82">
            <v>27.256416847365646</v>
          </cell>
          <cell r="CH82">
            <v>36.91454061493414</v>
          </cell>
          <cell r="CI82">
            <v>24.539791472568297</v>
          </cell>
          <cell r="CJ82">
            <v>35.42957071785024</v>
          </cell>
          <cell r="CK82">
            <v>36.245179731870131</v>
          </cell>
          <cell r="CL82">
            <v>36.245179731870131</v>
          </cell>
          <cell r="CM82">
            <v>41.54563757157765</v>
          </cell>
          <cell r="CN82">
            <v>41.540548570677807</v>
          </cell>
          <cell r="CO82">
            <v>118.96905824285267</v>
          </cell>
          <cell r="CP82">
            <v>202.05524438510813</v>
          </cell>
        </row>
        <row r="83">
          <cell r="B83">
            <v>2064</v>
          </cell>
          <cell r="D83">
            <v>51.554457909142258</v>
          </cell>
          <cell r="E83">
            <v>29.053562189377097</v>
          </cell>
          <cell r="F83">
            <v>20.044707040726241</v>
          </cell>
          <cell r="G83">
            <v>29.200698692296083</v>
          </cell>
          <cell r="H83">
            <v>37.676466228367708</v>
          </cell>
          <cell r="I83">
            <v>22.99848846401704</v>
          </cell>
          <cell r="J83">
            <v>35.915108896645627</v>
          </cell>
          <cell r="K83">
            <v>36.993289564504551</v>
          </cell>
          <cell r="L83">
            <v>36.993289564504551</v>
          </cell>
          <cell r="M83">
            <v>42.154187919760986</v>
          </cell>
          <cell r="N83">
            <v>57.705930044031206</v>
          </cell>
          <cell r="O83">
            <v>114.55042120122874</v>
          </cell>
          <cell r="P83">
            <v>214.41053916502094</v>
          </cell>
          <cell r="Q83">
            <v>52.829018678083287</v>
          </cell>
          <cell r="R83">
            <v>29.525975819830172</v>
          </cell>
          <cell r="S83">
            <v>21.352347961155779</v>
          </cell>
          <cell r="T83">
            <v>27.501499329286979</v>
          </cell>
          <cell r="U83">
            <v>37.676466228367708</v>
          </cell>
          <cell r="V83">
            <v>22.99848846401704</v>
          </cell>
          <cell r="W83">
            <v>35.915108896645627</v>
          </cell>
          <cell r="X83">
            <v>36.993289564504551</v>
          </cell>
          <cell r="Y83">
            <v>36.993289564504551</v>
          </cell>
          <cell r="Z83">
            <v>43.014592381906041</v>
          </cell>
          <cell r="AA83">
            <v>20.224092190567962</v>
          </cell>
          <cell r="AB83">
            <v>131.26832170849684</v>
          </cell>
          <cell r="AC83">
            <v>194.50700628097084</v>
          </cell>
          <cell r="AD83">
            <v>52.298467389719882</v>
          </cell>
          <cell r="AE83">
            <v>29.153778297704434</v>
          </cell>
          <cell r="AF83">
            <v>20.990971114859953</v>
          </cell>
          <cell r="AG83">
            <v>28.05587684843276</v>
          </cell>
          <cell r="AH83">
            <v>37.676466228367708</v>
          </cell>
          <cell r="AI83">
            <v>22.99848846401704</v>
          </cell>
          <cell r="AJ83">
            <v>35.915108896645627</v>
          </cell>
          <cell r="AK83">
            <v>36.993289564504551</v>
          </cell>
          <cell r="AL83">
            <v>36.993289564504551</v>
          </cell>
          <cell r="AM83">
            <v>45.005612169966874</v>
          </cell>
          <cell r="AN83">
            <v>81.156323425263494</v>
          </cell>
          <cell r="AO83">
            <v>102.55469303486139</v>
          </cell>
          <cell r="AP83">
            <v>228.71662863009175</v>
          </cell>
          <cell r="AQ83">
            <v>53.287986930743152</v>
          </cell>
          <cell r="AR83">
            <v>29.580471608828823</v>
          </cell>
          <cell r="AS83">
            <v>20.916028745072854</v>
          </cell>
          <cell r="AT83">
            <v>28.424665734423606</v>
          </cell>
          <cell r="AU83">
            <v>37.676466228367708</v>
          </cell>
          <cell r="AV83">
            <v>22.99848846401704</v>
          </cell>
          <cell r="AW83">
            <v>35.915108896645627</v>
          </cell>
          <cell r="AX83">
            <v>36.993289564504551</v>
          </cell>
          <cell r="AY83">
            <v>36.993289564504551</v>
          </cell>
          <cell r="AZ83">
            <v>44.969217339684377</v>
          </cell>
          <cell r="BA83">
            <v>110.93867823691448</v>
          </cell>
          <cell r="BB83">
            <v>88.977626656264817</v>
          </cell>
          <cell r="BC83">
            <v>244.88552223286368</v>
          </cell>
          <cell r="BD83">
            <v>52.391521519768695</v>
          </cell>
          <cell r="BE83">
            <v>29.252901386729633</v>
          </cell>
          <cell r="BF83">
            <v>20.967997750600716</v>
          </cell>
          <cell r="BG83">
            <v>28.219961908695932</v>
          </cell>
          <cell r="BH83">
            <v>37.676466228367708</v>
          </cell>
          <cell r="BI83">
            <v>22.99848846401704</v>
          </cell>
          <cell r="BJ83">
            <v>35.915108896645627</v>
          </cell>
          <cell r="BK83">
            <v>36.993289564504551</v>
          </cell>
          <cell r="BL83">
            <v>36.993289564504551</v>
          </cell>
          <cell r="BM83">
            <v>43.358926376421614</v>
          </cell>
          <cell r="BN83">
            <v>50.081435980266733</v>
          </cell>
          <cell r="BO83">
            <v>117.48448188556083</v>
          </cell>
          <cell r="BP83">
            <v>210.92484424224918</v>
          </cell>
          <cell r="BQ83">
            <v>59.876950517325163</v>
          </cell>
          <cell r="BR83">
            <v>30.971565864540636</v>
          </cell>
          <cell r="BS83">
            <v>24.826614796384462</v>
          </cell>
          <cell r="BT83">
            <v>26.528803586689129</v>
          </cell>
          <cell r="BU83">
            <v>39.560289539786098</v>
          </cell>
          <cell r="BV83">
            <v>31.977350398599036</v>
          </cell>
          <cell r="BW83">
            <v>38.65033684284365</v>
          </cell>
          <cell r="BX83">
            <v>36.993289564504551</v>
          </cell>
          <cell r="BY83">
            <v>36.993289564504551</v>
          </cell>
          <cell r="BZ83">
            <v>39.488461184144988</v>
          </cell>
          <cell r="CA83">
            <v>18.972780466220101</v>
          </cell>
          <cell r="CB83">
            <v>133.43749985803694</v>
          </cell>
          <cell r="CC83">
            <v>191.89874150840203</v>
          </cell>
          <cell r="CD83">
            <v>52.922858209844634</v>
          </cell>
          <cell r="CE83">
            <v>29.391942475878931</v>
          </cell>
          <cell r="CF83">
            <v>22.329581865827514</v>
          </cell>
          <cell r="CG83">
            <v>27.818996301978395</v>
          </cell>
          <cell r="CH83">
            <v>37.676466228367708</v>
          </cell>
          <cell r="CI83">
            <v>25.046299080676093</v>
          </cell>
          <cell r="CJ83">
            <v>36.16084617064471</v>
          </cell>
          <cell r="CK83">
            <v>36.993289564504551</v>
          </cell>
          <cell r="CL83">
            <v>36.993289564504551</v>
          </cell>
          <cell r="CM83">
            <v>42.403150217404978</v>
          </cell>
          <cell r="CN83">
            <v>42.397956178217576</v>
          </cell>
          <cell r="CO83">
            <v>121.42461020615214</v>
          </cell>
          <cell r="CP83">
            <v>206.22571660177471</v>
          </cell>
        </row>
        <row r="84">
          <cell r="B84">
            <v>2065</v>
          </cell>
          <cell r="D84">
            <v>52.612335155160444</v>
          </cell>
          <cell r="E84">
            <v>29.649729884711665</v>
          </cell>
          <cell r="F84">
            <v>20.456016563539094</v>
          </cell>
          <cell r="G84">
            <v>29.799885570933302</v>
          </cell>
          <cell r="H84">
            <v>38.449572530903282</v>
          </cell>
          <cell r="I84">
            <v>23.470408422554339</v>
          </cell>
          <cell r="J84">
            <v>36.652072837901407</v>
          </cell>
          <cell r="K84">
            <v>37.752377349980257</v>
          </cell>
          <cell r="L84">
            <v>37.752377349980257</v>
          </cell>
          <cell r="M84">
            <v>43.019175314319199</v>
          </cell>
          <cell r="N84">
            <v>58.890033084382878</v>
          </cell>
          <cell r="O84">
            <v>116.90095089400803</v>
          </cell>
          <cell r="P84">
            <v>218.81015929271013</v>
          </cell>
          <cell r="Q84">
            <v>53.913049410934889</v>
          </cell>
          <cell r="R84">
            <v>30.131837257483703</v>
          </cell>
          <cell r="S84">
            <v>21.790489762529738</v>
          </cell>
          <cell r="T84">
            <v>28.065819303771242</v>
          </cell>
          <cell r="U84">
            <v>38.449572530903282</v>
          </cell>
          <cell r="V84">
            <v>23.470408422554339</v>
          </cell>
          <cell r="W84">
            <v>36.652072837901407</v>
          </cell>
          <cell r="X84">
            <v>37.752377349980257</v>
          </cell>
          <cell r="Y84">
            <v>37.752377349980257</v>
          </cell>
          <cell r="Z84">
            <v>43.897234938399613</v>
          </cell>
          <cell r="AA84">
            <v>20.639082626263765</v>
          </cell>
          <cell r="AB84">
            <v>133.96189615948117</v>
          </cell>
          <cell r="AC84">
            <v>198.49821372414453</v>
          </cell>
          <cell r="AD84">
            <v>53.371611418325756</v>
          </cell>
          <cell r="AE84">
            <v>29.752002388256475</v>
          </cell>
          <cell r="AF84">
            <v>21.421697605154353</v>
          </cell>
          <cell r="AG84">
            <v>28.631572432068836</v>
          </cell>
          <cell r="AH84">
            <v>38.449572530903282</v>
          </cell>
          <cell r="AI84">
            <v>23.470408422554339</v>
          </cell>
          <cell r="AJ84">
            <v>36.652072837901407</v>
          </cell>
          <cell r="AK84">
            <v>37.752377349980257</v>
          </cell>
          <cell r="AL84">
            <v>37.752377349980257</v>
          </cell>
          <cell r="AM84">
            <v>45.929109671223387</v>
          </cell>
          <cell r="AN84">
            <v>82.821619335723526</v>
          </cell>
          <cell r="AO84">
            <v>104.65907509286224</v>
          </cell>
          <cell r="AP84">
            <v>233.40980409980915</v>
          </cell>
          <cell r="AQ84">
            <v>54.381435512037442</v>
          </cell>
          <cell r="AR84">
            <v>30.18745127868813</v>
          </cell>
          <cell r="AS84">
            <v>21.345217447347057</v>
          </cell>
          <cell r="AT84">
            <v>29.007928721285253</v>
          </cell>
          <cell r="AU84">
            <v>38.449572530903282</v>
          </cell>
          <cell r="AV84">
            <v>23.470408422554339</v>
          </cell>
          <cell r="AW84">
            <v>36.652072837901407</v>
          </cell>
          <cell r="AX84">
            <v>37.752377349980257</v>
          </cell>
          <cell r="AY84">
            <v>37.752377349980257</v>
          </cell>
          <cell r="AZ84">
            <v>45.891968033305041</v>
          </cell>
          <cell r="BA84">
            <v>113.21509638133557</v>
          </cell>
          <cell r="BB84">
            <v>90.803412639898866</v>
          </cell>
          <cell r="BC84">
            <v>249.91047705453946</v>
          </cell>
          <cell r="BD84">
            <v>53.466574982608179</v>
          </cell>
          <cell r="BE84">
            <v>29.853159444171979</v>
          </cell>
          <cell r="BF84">
            <v>21.398252836475404</v>
          </cell>
          <cell r="BG84">
            <v>28.799024453380657</v>
          </cell>
          <cell r="BH84">
            <v>38.449572530903282</v>
          </cell>
          <cell r="BI84">
            <v>23.470408422554339</v>
          </cell>
          <cell r="BJ84">
            <v>36.652072837901407</v>
          </cell>
          <cell r="BK84">
            <v>37.752377349980257</v>
          </cell>
          <cell r="BL84">
            <v>37.752377349980257</v>
          </cell>
          <cell r="BM84">
            <v>44.248634531363933</v>
          </cell>
          <cell r="BN84">
            <v>51.109087394326998</v>
          </cell>
          <cell r="BO84">
            <v>119.89521735223965</v>
          </cell>
          <cell r="BP84">
            <v>215.25293927793058</v>
          </cell>
          <cell r="BQ84">
            <v>61.105602045867428</v>
          </cell>
          <cell r="BR84">
            <v>31.607090242653452</v>
          </cell>
          <cell r="BS84">
            <v>25.336047189894238</v>
          </cell>
          <cell r="BT84">
            <v>27.073164226226901</v>
          </cell>
          <cell r="BU84">
            <v>40.372051157448446</v>
          </cell>
          <cell r="BV84">
            <v>32.633513080674867</v>
          </cell>
          <cell r="BW84">
            <v>39.443426588235617</v>
          </cell>
          <cell r="BX84">
            <v>37.752377349980257</v>
          </cell>
          <cell r="BY84">
            <v>37.752377349980257</v>
          </cell>
          <cell r="BZ84">
            <v>40.298748912135459</v>
          </cell>
          <cell r="CA84">
            <v>19.362094476354486</v>
          </cell>
          <cell r="CB84">
            <v>136.17558499345137</v>
          </cell>
          <cell r="CC84">
            <v>195.83642838194132</v>
          </cell>
          <cell r="CD84">
            <v>54.008814493064776</v>
          </cell>
          <cell r="CE84">
            <v>29.995053601910069</v>
          </cell>
          <cell r="CF84">
            <v>22.787776123452911</v>
          </cell>
          <cell r="CG84">
            <v>28.389831189754577</v>
          </cell>
          <cell r="CH84">
            <v>38.449572530903282</v>
          </cell>
          <cell r="CI84">
            <v>25.560239309494111</v>
          </cell>
          <cell r="CJ84">
            <v>36.902852544334181</v>
          </cell>
          <cell r="CK84">
            <v>37.752377349980257</v>
          </cell>
          <cell r="CL84">
            <v>37.752377349980257</v>
          </cell>
          <cell r="CM84">
            <v>43.273246220616549</v>
          </cell>
          <cell r="CN84">
            <v>43.26794560178319</v>
          </cell>
          <cell r="CO84">
            <v>123.91619555983959</v>
          </cell>
          <cell r="CP84">
            <v>210.45738738223935</v>
          </cell>
        </row>
        <row r="85">
          <cell r="B85">
            <v>2066</v>
          </cell>
          <cell r="D85">
            <v>53.679947915455564</v>
          </cell>
          <cell r="E85">
            <v>30.251384038074537</v>
          </cell>
          <cell r="F85">
            <v>20.871111317338492</v>
          </cell>
          <cell r="G85">
            <v>30.404586692771694</v>
          </cell>
          <cell r="H85">
            <v>39.229793635722629</v>
          </cell>
          <cell r="I85">
            <v>23.946671402468837</v>
          </cell>
          <cell r="J85">
            <v>37.395818967732176</v>
          </cell>
          <cell r="K85">
            <v>38.518450927050189</v>
          </cell>
          <cell r="L85">
            <v>38.518450927050189</v>
          </cell>
          <cell r="M85">
            <v>43.892123081558445</v>
          </cell>
          <cell r="N85">
            <v>60.085033279482992</v>
          </cell>
          <cell r="O85">
            <v>119.27311222265863</v>
          </cell>
          <cell r="P85">
            <v>223.25026858370006</v>
          </cell>
          <cell r="Q85">
            <v>55.007056345388349</v>
          </cell>
          <cell r="R85">
            <v>30.743274363484698</v>
          </cell>
          <cell r="S85">
            <v>22.232663729052014</v>
          </cell>
          <cell r="T85">
            <v>28.635332645623055</v>
          </cell>
          <cell r="U85">
            <v>39.229793635722629</v>
          </cell>
          <cell r="V85">
            <v>23.946671402468837</v>
          </cell>
          <cell r="W85">
            <v>37.395818967732176</v>
          </cell>
          <cell r="X85">
            <v>38.518450927050189</v>
          </cell>
          <cell r="Y85">
            <v>38.518450927050189</v>
          </cell>
          <cell r="Z85">
            <v>44.788000345859608</v>
          </cell>
          <cell r="AA85">
            <v>21.05789216793497</v>
          </cell>
          <cell r="AB85">
            <v>136.68025924508476</v>
          </cell>
          <cell r="AC85">
            <v>202.52615175887934</v>
          </cell>
          <cell r="AD85">
            <v>54.454631459532351</v>
          </cell>
          <cell r="AE85">
            <v>30.355731861589273</v>
          </cell>
          <cell r="AF85">
            <v>21.856388018400587</v>
          </cell>
          <cell r="AG85">
            <v>29.21256607140538</v>
          </cell>
          <cell r="AH85">
            <v>39.229793635722629</v>
          </cell>
          <cell r="AI85">
            <v>23.946671402468837</v>
          </cell>
          <cell r="AJ85">
            <v>37.395818967732176</v>
          </cell>
          <cell r="AK85">
            <v>38.518450927050189</v>
          </cell>
          <cell r="AL85">
            <v>38.518450927050189</v>
          </cell>
          <cell r="AM85">
            <v>46.86110600648172</v>
          </cell>
          <cell r="AN85">
            <v>84.502240759774708</v>
          </cell>
          <cell r="AO85">
            <v>106.78282352030426</v>
          </cell>
          <cell r="AP85">
            <v>238.14617028656068</v>
          </cell>
          <cell r="AQ85">
            <v>55.48494696623532</v>
          </cell>
          <cell r="AR85">
            <v>30.800016907848459</v>
          </cell>
          <cell r="AS85">
            <v>21.778355920498946</v>
          </cell>
          <cell r="AT85">
            <v>29.596559405729185</v>
          </cell>
          <cell r="AU85">
            <v>39.229793635722629</v>
          </cell>
          <cell r="AV85">
            <v>23.946671402468837</v>
          </cell>
          <cell r="AW85">
            <v>37.395818967732176</v>
          </cell>
          <cell r="AX85">
            <v>38.518450927050189</v>
          </cell>
          <cell r="AY85">
            <v>38.518450927050189</v>
          </cell>
          <cell r="AZ85">
            <v>46.823210688148635</v>
          </cell>
          <cell r="BA85">
            <v>115.5124641221571</v>
          </cell>
          <cell r="BB85">
            <v>92.646001107542475</v>
          </cell>
          <cell r="BC85">
            <v>254.98167591784821</v>
          </cell>
          <cell r="BD85">
            <v>54.551522030336955</v>
          </cell>
          <cell r="BE85">
            <v>30.458941602742389</v>
          </cell>
          <cell r="BF85">
            <v>21.83246750702499</v>
          </cell>
          <cell r="BG85">
            <v>29.383416039494559</v>
          </cell>
          <cell r="BH85">
            <v>39.229793635722629</v>
          </cell>
          <cell r="BI85">
            <v>23.946671402468837</v>
          </cell>
          <cell r="BJ85">
            <v>37.395818967732176</v>
          </cell>
          <cell r="BK85">
            <v>38.518450927050189</v>
          </cell>
          <cell r="BL85">
            <v>38.518450927050189</v>
          </cell>
          <cell r="BM85">
            <v>45.1465305611068</v>
          </cell>
          <cell r="BN85">
            <v>52.146196158047601</v>
          </cell>
          <cell r="BO85">
            <v>122.32813852112741</v>
          </cell>
          <cell r="BP85">
            <v>219.62086524028183</v>
          </cell>
          <cell r="BQ85">
            <v>62.345560703419707</v>
          </cell>
          <cell r="BR85">
            <v>32.24846327350906</v>
          </cell>
          <cell r="BS85">
            <v>25.850167827109811</v>
          </cell>
          <cell r="BT85">
            <v>27.622534549825819</v>
          </cell>
          <cell r="BU85">
            <v>41.191283317508763</v>
          </cell>
          <cell r="BV85">
            <v>33.295714347268309</v>
          </cell>
          <cell r="BW85">
            <v>40.243815041079912</v>
          </cell>
          <cell r="BX85">
            <v>38.518450927050189</v>
          </cell>
          <cell r="BY85">
            <v>38.518450927050189</v>
          </cell>
          <cell r="BZ85">
            <v>41.116493618498396</v>
          </cell>
          <cell r="CA85">
            <v>19.754991295475588</v>
          </cell>
          <cell r="CB85">
            <v>138.93886838984326</v>
          </cell>
          <cell r="CC85">
            <v>199.81035330381724</v>
          </cell>
          <cell r="CD85">
            <v>55.104764698490172</v>
          </cell>
          <cell r="CE85">
            <v>30.603715085508835</v>
          </cell>
          <cell r="CF85">
            <v>23.250187086516966</v>
          </cell>
          <cell r="CG85">
            <v>28.965919400844623</v>
          </cell>
          <cell r="CH85">
            <v>39.229793635722629</v>
          </cell>
          <cell r="CI85">
            <v>26.078909267072227</v>
          </cell>
          <cell r="CJ85">
            <v>37.651687511484582</v>
          </cell>
          <cell r="CK85">
            <v>38.518450927050189</v>
          </cell>
          <cell r="CL85">
            <v>38.518450927050189</v>
          </cell>
          <cell r="CM85">
            <v>44.151349610406719</v>
          </cell>
          <cell r="CN85">
            <v>44.145941431088026</v>
          </cell>
          <cell r="CO85">
            <v>126.43071066730928</v>
          </cell>
          <cell r="CP85">
            <v>214.72800170880402</v>
          </cell>
        </row>
        <row r="86">
          <cell r="B86">
            <v>2067</v>
          </cell>
          <cell r="D86">
            <v>54.764228838763515</v>
          </cell>
          <cell r="E86">
            <v>30.862431550039485</v>
          </cell>
          <cell r="F86">
            <v>21.292686760840571</v>
          </cell>
          <cell r="G86">
            <v>31.01872874417527</v>
          </cell>
          <cell r="H86">
            <v>40.022195985507217</v>
          </cell>
          <cell r="I86">
            <v>24.430370064384732</v>
          </cell>
          <cell r="J86">
            <v>38.151176874972514</v>
          </cell>
          <cell r="K86">
            <v>39.296484870029261</v>
          </cell>
          <cell r="L86">
            <v>39.296484870029261</v>
          </cell>
          <cell r="M86">
            <v>44.778699793886354</v>
          </cell>
          <cell r="N86">
            <v>61.298690480936969</v>
          </cell>
          <cell r="O86">
            <v>121.68230905068611</v>
          </cell>
          <cell r="P86">
            <v>227.75969932550944</v>
          </cell>
          <cell r="Q86">
            <v>56.118143523352202</v>
          </cell>
          <cell r="R86">
            <v>31.364257564974565</v>
          </cell>
          <cell r="S86">
            <v>22.681741160976848</v>
          </cell>
          <cell r="T86">
            <v>29.213737545887252</v>
          </cell>
          <cell r="U86">
            <v>40.022195985507217</v>
          </cell>
          <cell r="V86">
            <v>24.430370064384732</v>
          </cell>
          <cell r="W86">
            <v>38.151176874972514</v>
          </cell>
          <cell r="X86">
            <v>39.296484870029261</v>
          </cell>
          <cell r="Y86">
            <v>39.296484870029261</v>
          </cell>
          <cell r="Z86">
            <v>45.692672877297426</v>
          </cell>
          <cell r="AA86">
            <v>21.483240396639079</v>
          </cell>
          <cell r="AB86">
            <v>139.44106292406076</v>
          </cell>
          <cell r="AC86">
            <v>206.61697619799725</v>
          </cell>
          <cell r="AD86">
            <v>55.554560210773481</v>
          </cell>
          <cell r="AE86">
            <v>30.968887094571457</v>
          </cell>
          <cell r="AF86">
            <v>22.297865059661742</v>
          </cell>
          <cell r="AG86">
            <v>29.802630505931003</v>
          </cell>
          <cell r="AH86">
            <v>40.022195985507217</v>
          </cell>
          <cell r="AI86">
            <v>24.430370064384732</v>
          </cell>
          <cell r="AJ86">
            <v>38.151176874972514</v>
          </cell>
          <cell r="AK86">
            <v>39.296484870029261</v>
          </cell>
          <cell r="AL86">
            <v>39.296484870029261</v>
          </cell>
          <cell r="AM86">
            <v>47.807653185848665</v>
          </cell>
          <cell r="AN86">
            <v>86.209100978359601</v>
          </cell>
          <cell r="AO86">
            <v>108.93972908702314</v>
          </cell>
          <cell r="AP86">
            <v>242.95648325123142</v>
          </cell>
          <cell r="AQ86">
            <v>56.605687053781502</v>
          </cell>
          <cell r="AR86">
            <v>31.42214625162763</v>
          </cell>
          <cell r="AS86">
            <v>22.218256791915568</v>
          </cell>
          <cell r="AT86">
            <v>30.194380119149493</v>
          </cell>
          <cell r="AU86">
            <v>40.022195985507217</v>
          </cell>
          <cell r="AV86">
            <v>24.430370064384732</v>
          </cell>
          <cell r="AW86">
            <v>38.151176874972514</v>
          </cell>
          <cell r="AX86">
            <v>39.296484870029261</v>
          </cell>
          <cell r="AY86">
            <v>39.296484870029261</v>
          </cell>
          <cell r="AZ86">
            <v>47.768992420223874</v>
          </cell>
          <cell r="BA86">
            <v>117.84569964334672</v>
          </cell>
          <cell r="BB86">
            <v>94.517357089107279</v>
          </cell>
          <cell r="BC86">
            <v>260.13204915267789</v>
          </cell>
          <cell r="BD86">
            <v>55.653407873595704</v>
          </cell>
          <cell r="BE86">
            <v>31.074181568623498</v>
          </cell>
          <cell r="BF86">
            <v>22.27346137803044</v>
          </cell>
          <cell r="BG86">
            <v>29.976931471428717</v>
          </cell>
          <cell r="BH86">
            <v>40.022195985507217</v>
          </cell>
          <cell r="BI86">
            <v>24.430370064384732</v>
          </cell>
          <cell r="BJ86">
            <v>38.151176874972514</v>
          </cell>
          <cell r="BK86">
            <v>39.296484870029261</v>
          </cell>
          <cell r="BL86">
            <v>39.296484870029261</v>
          </cell>
          <cell r="BM86">
            <v>46.058445042060548</v>
          </cell>
          <cell r="BN86">
            <v>53.199496839454667</v>
          </cell>
          <cell r="BO86">
            <v>124.79904380574379</v>
          </cell>
          <cell r="BP86">
            <v>224.05698568725902</v>
          </cell>
          <cell r="BQ86">
            <v>63.604878283796722</v>
          </cell>
          <cell r="BR86">
            <v>32.899849776128889</v>
          </cell>
          <cell r="BS86">
            <v>26.372315201086192</v>
          </cell>
          <cell r="BT86">
            <v>28.180481947855377</v>
          </cell>
          <cell r="BU86">
            <v>42.023305784782586</v>
          </cell>
          <cell r="BV86">
            <v>33.968254267603427</v>
          </cell>
          <cell r="BW86">
            <v>41.056699602721082</v>
          </cell>
          <cell r="BX86">
            <v>39.296484870029261</v>
          </cell>
          <cell r="BY86">
            <v>39.296484870029261</v>
          </cell>
          <cell r="BZ86">
            <v>41.94700540912207</v>
          </cell>
          <cell r="CA86">
            <v>20.154022237821781</v>
          </cell>
          <cell r="CB86">
            <v>141.74529370043351</v>
          </cell>
          <cell r="CC86">
            <v>203.84632134737734</v>
          </cell>
          <cell r="CD86">
            <v>56.217825486851019</v>
          </cell>
          <cell r="CE86">
            <v>31.221879330038867</v>
          </cell>
          <cell r="CF86">
            <v>23.719817466206528</v>
          </cell>
          <cell r="CG86">
            <v>29.55100182085511</v>
          </cell>
          <cell r="CH86">
            <v>40.022195985507217</v>
          </cell>
          <cell r="CI86">
            <v>26.60567698792584</v>
          </cell>
          <cell r="CJ86">
            <v>38.412213705797448</v>
          </cell>
          <cell r="CK86">
            <v>39.296484870029261</v>
          </cell>
          <cell r="CL86">
            <v>39.296484870029261</v>
          </cell>
          <cell r="CM86">
            <v>45.043162437726551</v>
          </cell>
          <cell r="CN86">
            <v>45.037645018628531</v>
          </cell>
          <cell r="CO86">
            <v>128.98448378036701</v>
          </cell>
          <cell r="CP86">
            <v>219.06529123672209</v>
          </cell>
        </row>
        <row r="87">
          <cell r="B87">
            <v>2068</v>
          </cell>
          <cell r="D87">
            <v>55.868485488175573</v>
          </cell>
          <cell r="E87">
            <v>31.484736400829835</v>
          </cell>
          <cell r="F87">
            <v>21.722028895991084</v>
          </cell>
          <cell r="G87">
            <v>31.644185145157575</v>
          </cell>
          <cell r="H87">
            <v>40.829196777414417</v>
          </cell>
          <cell r="I87">
            <v>24.922979915070673</v>
          </cell>
          <cell r="J87">
            <v>38.920450753933167</v>
          </cell>
          <cell r="K87">
            <v>40.088852545725182</v>
          </cell>
          <cell r="L87">
            <v>40.088852545725182</v>
          </cell>
          <cell r="M87">
            <v>45.681609924238188</v>
          </cell>
          <cell r="N87">
            <v>62.534706909893117</v>
          </cell>
          <cell r="O87">
            <v>124.13589055332424</v>
          </cell>
          <cell r="P87">
            <v>232.35220738745556</v>
          </cell>
          <cell r="Q87">
            <v>57.249700279510861</v>
          </cell>
          <cell r="R87">
            <v>31.996681150668891</v>
          </cell>
          <cell r="S87">
            <v>23.139091954155976</v>
          </cell>
          <cell r="T87">
            <v>29.802798409579918</v>
          </cell>
          <cell r="U87">
            <v>40.829196777414417</v>
          </cell>
          <cell r="V87">
            <v>24.922979915070673</v>
          </cell>
          <cell r="W87">
            <v>38.920450753933167</v>
          </cell>
          <cell r="X87">
            <v>40.088852545725182</v>
          </cell>
          <cell r="Y87">
            <v>40.088852545725182</v>
          </cell>
          <cell r="Z87">
            <v>46.61401220634594</v>
          </cell>
          <cell r="AA87">
            <v>21.916424823078305</v>
          </cell>
          <cell r="AB87">
            <v>142.25272893671149</v>
          </cell>
          <cell r="AC87">
            <v>210.78316596613575</v>
          </cell>
          <cell r="AD87">
            <v>56.67475296832194</v>
          </cell>
          <cell r="AE87">
            <v>31.59333849695961</v>
          </cell>
          <cell r="AF87">
            <v>22.747475440049232</v>
          </cell>
          <cell r="AG87">
            <v>30.40356570768537</v>
          </cell>
          <cell r="AH87">
            <v>40.829196777414417</v>
          </cell>
          <cell r="AI87">
            <v>24.922979915070673</v>
          </cell>
          <cell r="AJ87">
            <v>38.920450753933167</v>
          </cell>
          <cell r="AK87">
            <v>40.088852545725182</v>
          </cell>
          <cell r="AL87">
            <v>40.088852545725182</v>
          </cell>
          <cell r="AM87">
            <v>48.771638620185534</v>
          </cell>
          <cell r="AN87">
            <v>87.947406712116333</v>
          </cell>
          <cell r="AO87">
            <v>111.13637136210512</v>
          </cell>
          <cell r="AP87">
            <v>247.85541669440698</v>
          </cell>
          <cell r="AQ87">
            <v>57.747074555241802</v>
          </cell>
          <cell r="AR87">
            <v>32.055737095010372</v>
          </cell>
          <cell r="AS87">
            <v>22.666261964654364</v>
          </cell>
          <cell r="AT87">
            <v>30.803214493858068</v>
          </cell>
          <cell r="AU87">
            <v>40.829196777414417</v>
          </cell>
          <cell r="AV87">
            <v>24.922979915070673</v>
          </cell>
          <cell r="AW87">
            <v>38.920450753933167</v>
          </cell>
          <cell r="AX87">
            <v>40.088852545725182</v>
          </cell>
          <cell r="AY87">
            <v>40.088852545725182</v>
          </cell>
          <cell r="AZ87">
            <v>48.732198305420397</v>
          </cell>
          <cell r="BA87">
            <v>120.22192040268425</v>
          </cell>
          <cell r="BB87">
            <v>96.423189094115315</v>
          </cell>
          <cell r="BC87">
            <v>265.37730780222</v>
          </cell>
          <cell r="BD87">
            <v>56.775593778701698</v>
          </cell>
          <cell r="BE87">
            <v>31.700756110980638</v>
          </cell>
          <cell r="BF87">
            <v>22.722579686708297</v>
          </cell>
          <cell r="BG87">
            <v>30.581381248376257</v>
          </cell>
          <cell r="BH87">
            <v>40.829196777414417</v>
          </cell>
          <cell r="BI87">
            <v>24.922979915070673</v>
          </cell>
          <cell r="BJ87">
            <v>38.920450753933167</v>
          </cell>
          <cell r="BK87">
            <v>40.088852545725182</v>
          </cell>
          <cell r="BL87">
            <v>40.088852545725182</v>
          </cell>
          <cell r="BM87">
            <v>46.987159739185529</v>
          </cell>
          <cell r="BN87">
            <v>54.272202497436318</v>
          </cell>
          <cell r="BO87">
            <v>127.31547062092817</v>
          </cell>
          <cell r="BP87">
            <v>228.57483285755001</v>
          </cell>
          <cell r="BQ87">
            <v>64.887396293622373</v>
          </cell>
          <cell r="BR87">
            <v>33.563236783492947</v>
          </cell>
          <cell r="BS87">
            <v>26.904082105116377</v>
          </cell>
          <cell r="BT87">
            <v>28.748708420397783</v>
          </cell>
          <cell r="BU87">
            <v>42.870656616285139</v>
          </cell>
          <cell r="BV87">
            <v>34.653184402461278</v>
          </cell>
          <cell r="BW87">
            <v>41.884559950626283</v>
          </cell>
          <cell r="BX87">
            <v>40.088852545725182</v>
          </cell>
          <cell r="BY87">
            <v>40.088852545725182</v>
          </cell>
          <cell r="BZ87">
            <v>42.792817732752567</v>
          </cell>
          <cell r="CA87">
            <v>20.560404534083759</v>
          </cell>
          <cell r="CB87">
            <v>144.60342183280258</v>
          </cell>
          <cell r="CC87">
            <v>207.95664409963891</v>
          </cell>
          <cell r="CD87">
            <v>57.351392213264972</v>
          </cell>
          <cell r="CE87">
            <v>31.85143202508079</v>
          </cell>
          <cell r="CF87">
            <v>24.19809985446064</v>
          </cell>
          <cell r="CG87">
            <v>30.146863224355219</v>
          </cell>
          <cell r="CH87">
            <v>40.829196777414417</v>
          </cell>
          <cell r="CI87">
            <v>27.142149359563273</v>
          </cell>
          <cell r="CJ87">
            <v>39.186751087272278</v>
          </cell>
          <cell r="CK87">
            <v>40.088852545725182</v>
          </cell>
          <cell r="CL87">
            <v>40.088852545725182</v>
          </cell>
          <cell r="CM87">
            <v>45.951405148106879</v>
          </cell>
          <cell r="CN87">
            <v>45.94577647670318</v>
          </cell>
          <cell r="CO87">
            <v>131.58530509942179</v>
          </cell>
          <cell r="CP87">
            <v>223.48248672423185</v>
          </cell>
        </row>
        <row r="88">
          <cell r="B88">
            <v>2069</v>
          </cell>
          <cell r="D88">
            <v>56.99291089392527</v>
          </cell>
          <cell r="E88">
            <v>32.118407372811312</v>
          </cell>
          <cell r="F88">
            <v>22.159212774194678</v>
          </cell>
          <cell r="G88">
            <v>32.281065228992908</v>
          </cell>
          <cell r="H88">
            <v>41.650937079692618</v>
          </cell>
          <cell r="I88">
            <v>25.42458706548155</v>
          </cell>
          <cell r="J88">
            <v>39.703775077987288</v>
          </cell>
          <cell r="K88">
            <v>40.895692464435839</v>
          </cell>
          <cell r="L88">
            <v>40.895692464435839</v>
          </cell>
          <cell r="M88">
            <v>46.601011306350699</v>
          </cell>
          <cell r="N88">
            <v>63.793298628930799</v>
          </cell>
          <cell r="O88">
            <v>126.63428563033177</v>
          </cell>
          <cell r="P88">
            <v>237.02859556561327</v>
          </cell>
          <cell r="Q88">
            <v>58.4019244163091</v>
          </cell>
          <cell r="R88">
            <v>32.640655671744803</v>
          </cell>
          <cell r="S88">
            <v>23.604796056063989</v>
          </cell>
          <cell r="T88">
            <v>30.402618207832028</v>
          </cell>
          <cell r="U88">
            <v>41.650937079692618</v>
          </cell>
          <cell r="V88">
            <v>25.42458706548155</v>
          </cell>
          <cell r="W88">
            <v>39.703775077987288</v>
          </cell>
          <cell r="X88">
            <v>40.895692464435839</v>
          </cell>
          <cell r="Y88">
            <v>40.895692464435839</v>
          </cell>
          <cell r="Z88">
            <v>47.552179388268847</v>
          </cell>
          <cell r="AA88">
            <v>22.357521170311276</v>
          </cell>
          <cell r="AB88">
            <v>145.1157487779692</v>
          </cell>
          <cell r="AC88">
            <v>215.02544933654934</v>
          </cell>
          <cell r="AD88">
            <v>57.81540554813202</v>
          </cell>
          <cell r="AE88">
            <v>32.229195226348665</v>
          </cell>
          <cell r="AF88">
            <v>23.205297753970243</v>
          </cell>
          <cell r="AG88">
            <v>31.015476723500132</v>
          </cell>
          <cell r="AH88">
            <v>41.650937079692618</v>
          </cell>
          <cell r="AI88">
            <v>25.42458706548155</v>
          </cell>
          <cell r="AJ88">
            <v>39.703775077987288</v>
          </cell>
          <cell r="AK88">
            <v>40.895692464435839</v>
          </cell>
          <cell r="AL88">
            <v>40.895692464435839</v>
          </cell>
          <cell r="AM88">
            <v>49.753230819533542</v>
          </cell>
          <cell r="AN88">
            <v>89.717461826601848</v>
          </cell>
          <cell r="AO88">
            <v>113.37313433089608</v>
          </cell>
          <cell r="AP88">
            <v>252.84382697703145</v>
          </cell>
          <cell r="AQ88">
            <v>58.909308991530196</v>
          </cell>
          <cell r="AR88">
            <v>32.700900193216988</v>
          </cell>
          <cell r="AS88">
            <v>23.122449752523249</v>
          </cell>
          <cell r="AT88">
            <v>31.423168957506132</v>
          </cell>
          <cell r="AU88">
            <v>41.650937079692618</v>
          </cell>
          <cell r="AV88">
            <v>25.42458706548155</v>
          </cell>
          <cell r="AW88">
            <v>39.703775077987288</v>
          </cell>
          <cell r="AX88">
            <v>40.895692464435839</v>
          </cell>
          <cell r="AY88">
            <v>40.895692464435839</v>
          </cell>
          <cell r="AZ88">
            <v>49.712996717509895</v>
          </cell>
          <cell r="BA88">
            <v>122.64154177683814</v>
          </cell>
          <cell r="BB88">
            <v>98.363830272651995</v>
          </cell>
          <cell r="BC88">
            <v>270.71836876700002</v>
          </cell>
          <cell r="BD88">
            <v>57.918275910022558</v>
          </cell>
          <cell r="BE88">
            <v>32.338774758545476</v>
          </cell>
          <cell r="BF88">
            <v>23.179900941448857</v>
          </cell>
          <cell r="BG88">
            <v>31.196871031536208</v>
          </cell>
          <cell r="BH88">
            <v>41.650937079692618</v>
          </cell>
          <cell r="BI88">
            <v>25.42458706548155</v>
          </cell>
          <cell r="BJ88">
            <v>39.703775077987288</v>
          </cell>
          <cell r="BK88">
            <v>40.895692464435839</v>
          </cell>
          <cell r="BL88">
            <v>40.895692464435839</v>
          </cell>
          <cell r="BM88">
            <v>47.932836997000976</v>
          </cell>
          <cell r="BN88">
            <v>55.364500646936456</v>
          </cell>
          <cell r="BO88">
            <v>129.87785885215115</v>
          </cell>
          <cell r="BP88">
            <v>233.17519649608857</v>
          </cell>
          <cell r="BQ88">
            <v>66.193338924212199</v>
          </cell>
          <cell r="BR88">
            <v>34.23874025935752</v>
          </cell>
          <cell r="BS88">
            <v>27.445561495027025</v>
          </cell>
          <cell r="BT88">
            <v>29.327313296616012</v>
          </cell>
          <cell r="BU88">
            <v>43.733483933677249</v>
          </cell>
          <cell r="BV88">
            <v>35.350624481457217</v>
          </cell>
          <cell r="BW88">
            <v>42.727540799410846</v>
          </cell>
          <cell r="BX88">
            <v>40.895692464435839</v>
          </cell>
          <cell r="BY88">
            <v>40.895692464435839</v>
          </cell>
          <cell r="BZ88">
            <v>43.654078442110929</v>
          </cell>
          <cell r="CA88">
            <v>20.974209222158002</v>
          </cell>
          <cell r="CB88">
            <v>147.51375240372096</v>
          </cell>
          <cell r="CC88">
            <v>212.14204006798988</v>
          </cell>
          <cell r="CD88">
            <v>58.505663031530837</v>
          </cell>
          <cell r="CE88">
            <v>32.492483219964001</v>
          </cell>
          <cell r="CF88">
            <v>24.685117857713703</v>
          </cell>
          <cell r="CG88">
            <v>30.753607771248316</v>
          </cell>
          <cell r="CH88">
            <v>41.650937079692618</v>
          </cell>
          <cell r="CI88">
            <v>27.688420160353196</v>
          </cell>
          <cell r="CJ88">
            <v>39.975435049371889</v>
          </cell>
          <cell r="CK88">
            <v>40.895692464435839</v>
          </cell>
          <cell r="CL88">
            <v>40.895692464435839</v>
          </cell>
          <cell r="CM88">
            <v>46.876236507449256</v>
          </cell>
          <cell r="CN88">
            <v>46.870494551766015</v>
          </cell>
          <cell r="CO88">
            <v>134.23362926257514</v>
          </cell>
          <cell r="CP88">
            <v>227.98036032179041</v>
          </cell>
        </row>
        <row r="89">
          <cell r="B89">
            <v>2070</v>
          </cell>
          <cell r="D89">
            <v>58.137893717349158</v>
          </cell>
          <cell r="E89">
            <v>32.763663496437736</v>
          </cell>
          <cell r="F89">
            <v>22.604389509495498</v>
          </cell>
          <cell r="G89">
            <v>32.929589135375153</v>
          </cell>
          <cell r="H89">
            <v>42.487700929577677</v>
          </cell>
          <cell r="I89">
            <v>25.935364897777255</v>
          </cell>
          <cell r="J89">
            <v>40.501420605761624</v>
          </cell>
          <cell r="K89">
            <v>41.717283513030544</v>
          </cell>
          <cell r="L89">
            <v>41.717283513030544</v>
          </cell>
          <cell r="M89">
            <v>47.537221734332903</v>
          </cell>
          <cell r="N89">
            <v>65.074900674413655</v>
          </cell>
          <cell r="O89">
            <v>129.1783578601771</v>
          </cell>
          <cell r="P89">
            <v>241.79048026892366</v>
          </cell>
          <cell r="Q89">
            <v>59.575214203806183</v>
          </cell>
          <cell r="R89">
            <v>33.296403720111726</v>
          </cell>
          <cell r="S89">
            <v>24.079014438854085</v>
          </cell>
          <cell r="T89">
            <v>31.013404270327957</v>
          </cell>
          <cell r="U89">
            <v>42.487700929577677</v>
          </cell>
          <cell r="V89">
            <v>25.935364897777255</v>
          </cell>
          <cell r="W89">
            <v>40.501420605761624</v>
          </cell>
          <cell r="X89">
            <v>41.717283513030544</v>
          </cell>
          <cell r="Y89">
            <v>41.717283513030544</v>
          </cell>
          <cell r="Z89">
            <v>48.507498703635527</v>
          </cell>
          <cell r="AA89">
            <v>22.806681904739932</v>
          </cell>
          <cell r="AB89">
            <v>148.03111206005033</v>
          </cell>
          <cell r="AC89">
            <v>219.3452926684258</v>
          </cell>
          <cell r="AD89">
            <v>58.976912220516304</v>
          </cell>
          <cell r="AE89">
            <v>32.876677068706677</v>
          </cell>
          <cell r="AF89">
            <v>23.671490249212049</v>
          </cell>
          <cell r="AG89">
            <v>31.638575062428746</v>
          </cell>
          <cell r="AH89">
            <v>42.487700929577677</v>
          </cell>
          <cell r="AI89">
            <v>25.935364897777255</v>
          </cell>
          <cell r="AJ89">
            <v>40.501420605761624</v>
          </cell>
          <cell r="AK89">
            <v>41.717283513030544</v>
          </cell>
          <cell r="AL89">
            <v>41.717283513030544</v>
          </cell>
          <cell r="AM89">
            <v>50.752769074462037</v>
          </cell>
          <cell r="AN89">
            <v>91.519878147183164</v>
          </cell>
          <cell r="AO89">
            <v>115.65079113786645</v>
          </cell>
          <cell r="AP89">
            <v>257.92343835951164</v>
          </cell>
          <cell r="AQ89">
            <v>60.092792092798881</v>
          </cell>
          <cell r="AR89">
            <v>33.357858548992482</v>
          </cell>
          <cell r="AS89">
            <v>23.586977838330196</v>
          </cell>
          <cell r="AT89">
            <v>32.054457799391315</v>
          </cell>
          <cell r="AU89">
            <v>42.487700929577677</v>
          </cell>
          <cell r="AV89">
            <v>25.935364897777255</v>
          </cell>
          <cell r="AW89">
            <v>40.501420605761624</v>
          </cell>
          <cell r="AX89">
            <v>41.717283513030544</v>
          </cell>
          <cell r="AY89">
            <v>41.717283513030544</v>
          </cell>
          <cell r="AZ89">
            <v>50.711726672686545</v>
          </cell>
          <cell r="BA89">
            <v>125.10540011588765</v>
          </cell>
          <cell r="BB89">
            <v>100.33995141371787</v>
          </cell>
          <cell r="BC89">
            <v>276.15707820229204</v>
          </cell>
          <cell r="BD89">
            <v>59.081849239392007</v>
          </cell>
          <cell r="BE89">
            <v>32.988458044560183</v>
          </cell>
          <cell r="BF89">
            <v>23.645583216846639</v>
          </cell>
          <cell r="BG89">
            <v>31.823613566974711</v>
          </cell>
          <cell r="BH89">
            <v>42.487700929577677</v>
          </cell>
          <cell r="BI89">
            <v>25.935364897777255</v>
          </cell>
          <cell r="BJ89">
            <v>40.501420605761624</v>
          </cell>
          <cell r="BK89">
            <v>41.717283513030544</v>
          </cell>
          <cell r="BL89">
            <v>41.717283513030544</v>
          </cell>
          <cell r="BM89">
            <v>48.895803691958697</v>
          </cell>
          <cell r="BN89">
            <v>56.476768844399942</v>
          </cell>
          <cell r="BO89">
            <v>132.48709419732521</v>
          </cell>
          <cell r="BP89">
            <v>237.85966673368384</v>
          </cell>
          <cell r="BQ89">
            <v>67.523157578928036</v>
          </cell>
          <cell r="BR89">
            <v>34.926593693718864</v>
          </cell>
          <cell r="BS89">
            <v>27.996940534948628</v>
          </cell>
          <cell r="BT89">
            <v>29.916496573186919</v>
          </cell>
          <cell r="BU89">
            <v>44.612085976056562</v>
          </cell>
          <cell r="BV89">
            <v>36.060815577046462</v>
          </cell>
          <cell r="BW89">
            <v>43.585933528175346</v>
          </cell>
          <cell r="BX89">
            <v>41.717283513030544</v>
          </cell>
          <cell r="BY89">
            <v>41.717283513030544</v>
          </cell>
          <cell r="BZ89">
            <v>44.53108523479159</v>
          </cell>
          <cell r="CA89">
            <v>21.395579334994785</v>
          </cell>
          <cell r="CB89">
            <v>150.47729137851417</v>
          </cell>
          <cell r="CC89">
            <v>216.40395594830053</v>
          </cell>
          <cell r="CD89">
            <v>59.681036919150053</v>
          </cell>
          <cell r="CE89">
            <v>33.145254496140616</v>
          </cell>
          <cell r="CF89">
            <v>25.181039815338945</v>
          </cell>
          <cell r="CG89">
            <v>31.371445184780878</v>
          </cell>
          <cell r="CH89">
            <v>42.487700929577677</v>
          </cell>
          <cell r="CI89">
            <v>28.24467821059304</v>
          </cell>
          <cell r="CJ89">
            <v>40.778538203299519</v>
          </cell>
          <cell r="CK89">
            <v>41.717283513030544</v>
          </cell>
          <cell r="CL89">
            <v>41.717283513030544</v>
          </cell>
          <cell r="CM89">
            <v>47.817976186752169</v>
          </cell>
          <cell r="CN89">
            <v>47.81211887565847</v>
          </cell>
          <cell r="CO89">
            <v>136.93037167177678</v>
          </cell>
          <cell r="CP89">
            <v>232.56046673418743</v>
          </cell>
        </row>
        <row r="90">
          <cell r="B90">
            <v>2071</v>
          </cell>
          <cell r="D90">
            <v>59.303896072040146</v>
          </cell>
          <cell r="E90">
            <v>33.420765196249555</v>
          </cell>
          <cell r="F90">
            <v>23.05773877465057</v>
          </cell>
          <cell r="G90">
            <v>33.59001860771766</v>
          </cell>
          <cell r="H90">
            <v>43.339826043881743</v>
          </cell>
          <cell r="I90">
            <v>26.455519561233082</v>
          </cell>
          <cell r="J90">
            <v>41.313709265963901</v>
          </cell>
          <cell r="K90">
            <v>42.55395728459839</v>
          </cell>
          <cell r="L90">
            <v>42.55395728459839</v>
          </cell>
          <cell r="M90">
            <v>48.490619061507822</v>
          </cell>
          <cell r="N90">
            <v>66.38003029927664</v>
          </cell>
          <cell r="O90">
            <v>131.76913402713572</v>
          </cell>
          <cell r="P90">
            <v>246.63978338792018</v>
          </cell>
          <cell r="Q90">
            <v>60.770043180249289</v>
          </cell>
          <cell r="R90">
            <v>33.96418995483743</v>
          </cell>
          <cell r="S90">
            <v>24.561938496454811</v>
          </cell>
          <cell r="T90">
            <v>31.635403109535901</v>
          </cell>
          <cell r="U90">
            <v>43.339826043881743</v>
          </cell>
          <cell r="V90">
            <v>26.455519561233082</v>
          </cell>
          <cell r="W90">
            <v>41.313709265963901</v>
          </cell>
          <cell r="X90">
            <v>42.55395728459839</v>
          </cell>
          <cell r="Y90">
            <v>42.55395728459839</v>
          </cell>
          <cell r="Z90">
            <v>49.480355718091332</v>
          </cell>
          <cell r="AA90">
            <v>23.264088307058209</v>
          </cell>
          <cell r="AB90">
            <v>150.99999541982083</v>
          </cell>
          <cell r="AC90">
            <v>223.74443944497037</v>
          </cell>
          <cell r="AD90">
            <v>60.159741768071875</v>
          </cell>
          <cell r="AE90">
            <v>33.536045346871312</v>
          </cell>
          <cell r="AF90">
            <v>24.14624108046532</v>
          </cell>
          <cell r="AG90">
            <v>32.273112206158302</v>
          </cell>
          <cell r="AH90">
            <v>43.339826043881743</v>
          </cell>
          <cell r="AI90">
            <v>26.455519561233082</v>
          </cell>
          <cell r="AJ90">
            <v>41.313709265963901</v>
          </cell>
          <cell r="AK90">
            <v>42.55395728459839</v>
          </cell>
          <cell r="AL90">
            <v>42.55395728459839</v>
          </cell>
          <cell r="AM90">
            <v>51.77065679732344</v>
          </cell>
          <cell r="AN90">
            <v>93.355383126765915</v>
          </cell>
          <cell r="AO90">
            <v>117.97026104237018</v>
          </cell>
          <cell r="AP90">
            <v>263.09630096645952</v>
          </cell>
          <cell r="AQ90">
            <v>61.298001511303326</v>
          </cell>
          <cell r="AR90">
            <v>34.026877309883147</v>
          </cell>
          <cell r="AS90">
            <v>24.060033705012376</v>
          </cell>
          <cell r="AT90">
            <v>32.697335806877156</v>
          </cell>
          <cell r="AU90">
            <v>43.339826043881743</v>
          </cell>
          <cell r="AV90">
            <v>26.455519561233082</v>
          </cell>
          <cell r="AW90">
            <v>41.313709265963901</v>
          </cell>
          <cell r="AX90">
            <v>42.55395728459839</v>
          </cell>
          <cell r="AY90">
            <v>42.55395728459839</v>
          </cell>
          <cell r="AZ90">
            <v>51.728791257074008</v>
          </cell>
          <cell r="BA90">
            <v>127.61448982988517</v>
          </cell>
          <cell r="BB90">
            <v>102.35235007726044</v>
          </cell>
          <cell r="BC90">
            <v>281.69563116421961</v>
          </cell>
          <cell r="BD90">
            <v>60.266783383507239</v>
          </cell>
          <cell r="BE90">
            <v>33.650068180362254</v>
          </cell>
          <cell r="BF90">
            <v>24.119814461668245</v>
          </cell>
          <cell r="BG90">
            <v>32.461861807171879</v>
          </cell>
          <cell r="BH90">
            <v>43.339826043881743</v>
          </cell>
          <cell r="BI90">
            <v>26.455519561233082</v>
          </cell>
          <cell r="BJ90">
            <v>41.313709265963901</v>
          </cell>
          <cell r="BK90">
            <v>42.55395728459839</v>
          </cell>
          <cell r="BL90">
            <v>42.55395728459839</v>
          </cell>
          <cell r="BM90">
            <v>49.876448476176584</v>
          </cell>
          <cell r="BN90">
            <v>57.609455999838758</v>
          </cell>
          <cell r="BO90">
            <v>135.14422974047523</v>
          </cell>
          <cell r="BP90">
            <v>242.63013421649057</v>
          </cell>
          <cell r="BQ90">
            <v>68.877388970866235</v>
          </cell>
          <cell r="BR90">
            <v>35.627074703337186</v>
          </cell>
          <cell r="BS90">
            <v>28.558441760751585</v>
          </cell>
          <cell r="BT90">
            <v>30.51649604372211</v>
          </cell>
          <cell r="BU90">
            <v>45.506817346075835</v>
          </cell>
          <cell r="BV90">
            <v>36.784044321440511</v>
          </cell>
          <cell r="BW90">
            <v>44.460084583119595</v>
          </cell>
          <cell r="BX90">
            <v>42.55395728459839</v>
          </cell>
          <cell r="BY90">
            <v>42.55395728459839</v>
          </cell>
          <cell r="BZ90">
            <v>45.424192069606583</v>
          </cell>
          <cell r="CA90">
            <v>21.824684937028952</v>
          </cell>
          <cell r="CB90">
            <v>153.49523483769576</v>
          </cell>
          <cell r="CC90">
            <v>220.74411184433131</v>
          </cell>
          <cell r="CD90">
            <v>60.877988255509919</v>
          </cell>
          <cell r="CE90">
            <v>33.810009311256991</v>
          </cell>
          <cell r="CF90">
            <v>25.686065880799774</v>
          </cell>
          <cell r="CG90">
            <v>32.000624823337304</v>
          </cell>
          <cell r="CH90">
            <v>43.339826043881743</v>
          </cell>
          <cell r="CI90">
            <v>28.811148015315485</v>
          </cell>
          <cell r="CJ90">
            <v>41.596384680453795</v>
          </cell>
          <cell r="CK90">
            <v>42.55395728459839</v>
          </cell>
          <cell r="CL90">
            <v>42.55395728459839</v>
          </cell>
          <cell r="CM90">
            <v>48.777004270937347</v>
          </cell>
          <cell r="CN90">
            <v>48.771029486744929</v>
          </cell>
          <cell r="CO90">
            <v>139.67662072879</v>
          </cell>
          <cell r="CP90">
            <v>237.22465448647228</v>
          </cell>
        </row>
        <row r="91">
          <cell r="B91">
            <v>2072</v>
          </cell>
          <cell r="D91">
            <v>60.491486734481541</v>
          </cell>
          <cell r="E91">
            <v>34.090033006757288</v>
          </cell>
          <cell r="F91">
            <v>23.519481713639333</v>
          </cell>
          <cell r="G91">
            <v>34.262675803819917</v>
          </cell>
          <cell r="H91">
            <v>44.207728089626336</v>
          </cell>
          <cell r="I91">
            <v>26.985304787532385</v>
          </cell>
          <cell r="J91">
            <v>42.141037293375064</v>
          </cell>
          <cell r="K91">
            <v>43.406121908988816</v>
          </cell>
          <cell r="L91">
            <v>43.406121908988816</v>
          </cell>
          <cell r="M91">
            <v>49.461668355528808</v>
          </cell>
          <cell r="N91">
            <v>67.709324146349275</v>
          </cell>
          <cell r="O91">
            <v>134.40787791300991</v>
          </cell>
          <cell r="P91">
            <v>251.578870414888</v>
          </cell>
          <cell r="Q91">
            <v>61.986994183761013</v>
          </cell>
          <cell r="R91">
            <v>34.644340122353455</v>
          </cell>
          <cell r="S91">
            <v>25.053803799442928</v>
          </cell>
          <cell r="T91">
            <v>32.268918136774857</v>
          </cell>
          <cell r="U91">
            <v>44.207728089626336</v>
          </cell>
          <cell r="V91">
            <v>26.985304787532385</v>
          </cell>
          <cell r="W91">
            <v>42.141037293375064</v>
          </cell>
          <cell r="X91">
            <v>43.406121908988816</v>
          </cell>
          <cell r="Y91">
            <v>43.406121908988816</v>
          </cell>
          <cell r="Z91">
            <v>50.471224991734012</v>
          </cell>
          <cell r="AA91">
            <v>23.72996350031891</v>
          </cell>
          <cell r="AB91">
            <v>154.02384707994506</v>
          </cell>
          <cell r="AC91">
            <v>228.22503557199798</v>
          </cell>
          <cell r="AD91">
            <v>61.364471175594417</v>
          </cell>
          <cell r="AE91">
            <v>34.207621700991027</v>
          </cell>
          <cell r="AF91">
            <v>24.629781831403257</v>
          </cell>
          <cell r="AG91">
            <v>32.919397682198507</v>
          </cell>
          <cell r="AH91">
            <v>44.207728089626336</v>
          </cell>
          <cell r="AI91">
            <v>26.985304787532385</v>
          </cell>
          <cell r="AJ91">
            <v>42.141037293375064</v>
          </cell>
          <cell r="AK91">
            <v>43.406121908988816</v>
          </cell>
          <cell r="AL91">
            <v>43.406121908988816</v>
          </cell>
          <cell r="AM91">
            <v>52.807390514215712</v>
          </cell>
          <cell r="AN91">
            <v>95.224872125520875</v>
          </cell>
          <cell r="AO91">
            <v>120.33267548289032</v>
          </cell>
          <cell r="AP91">
            <v>268.36493812262688</v>
          </cell>
          <cell r="AQ91">
            <v>62.525525148750532</v>
          </cell>
          <cell r="AR91">
            <v>34.708282823547336</v>
          </cell>
          <cell r="AS91">
            <v>24.54184810943849</v>
          </cell>
          <cell r="AT91">
            <v>33.352116576150515</v>
          </cell>
          <cell r="AU91">
            <v>44.207728089626336</v>
          </cell>
          <cell r="AV91">
            <v>26.985304787532385</v>
          </cell>
          <cell r="AW91">
            <v>42.141037293375064</v>
          </cell>
          <cell r="AX91">
            <v>43.406121908988816</v>
          </cell>
          <cell r="AY91">
            <v>43.406121908988816</v>
          </cell>
          <cell r="AZ91">
            <v>52.764686595242935</v>
          </cell>
          <cell r="BA91">
            <v>130.17003485394383</v>
          </cell>
          <cell r="BB91">
            <v>104.40200791227065</v>
          </cell>
          <cell r="BC91">
            <v>287.3367293614574</v>
          </cell>
          <cell r="BD91">
            <v>61.473656353787099</v>
          </cell>
          <cell r="BE91">
            <v>34.323927899679333</v>
          </cell>
          <cell r="BF91">
            <v>24.602826006132375</v>
          </cell>
          <cell r="BG91">
            <v>33.11192708991198</v>
          </cell>
          <cell r="BH91">
            <v>44.207728089626336</v>
          </cell>
          <cell r="BI91">
            <v>26.985304787532385</v>
          </cell>
          <cell r="BJ91">
            <v>42.141037293375064</v>
          </cell>
          <cell r="BK91">
            <v>43.406121908988816</v>
          </cell>
          <cell r="BL91">
            <v>43.406121908988816</v>
          </cell>
          <cell r="BM91">
            <v>50.875249708630051</v>
          </cell>
          <cell r="BN91">
            <v>58.763114638566762</v>
          </cell>
          <cell r="BO91">
            <v>137.85056163353769</v>
          </cell>
          <cell r="BP91">
            <v>247.48892598073451</v>
          </cell>
          <cell r="BQ91">
            <v>70.256693694720781</v>
          </cell>
          <cell r="BR91">
            <v>36.340524983170205</v>
          </cell>
          <cell r="BS91">
            <v>29.13033907299133</v>
          </cell>
          <cell r="BT91">
            <v>31.12760438823846</v>
          </cell>
          <cell r="BU91">
            <v>46.418114494107655</v>
          </cell>
          <cell r="BV91">
            <v>37.520663505952555</v>
          </cell>
          <cell r="BW91">
            <v>45.35042037552904</v>
          </cell>
          <cell r="BX91">
            <v>43.406121908988816</v>
          </cell>
          <cell r="BY91">
            <v>43.406121908988816</v>
          </cell>
          <cell r="BZ91">
            <v>46.333834604479463</v>
          </cell>
          <cell r="CA91">
            <v>22.26173534616996</v>
          </cell>
          <cell r="CB91">
            <v>156.5690549354691</v>
          </cell>
          <cell r="CC91">
            <v>225.16462488611853</v>
          </cell>
          <cell r="CD91">
            <v>62.097100914021176</v>
          </cell>
          <cell r="CE91">
            <v>34.487071933016779</v>
          </cell>
          <cell r="CF91">
            <v>26.200442406042512</v>
          </cell>
          <cell r="CG91">
            <v>32.641453601033803</v>
          </cell>
          <cell r="CH91">
            <v>44.207728089626336</v>
          </cell>
          <cell r="CI91">
            <v>29.388105898751022</v>
          </cell>
          <cell r="CJ91">
            <v>42.429373426721298</v>
          </cell>
          <cell r="CK91">
            <v>43.406121908988816</v>
          </cell>
          <cell r="CL91">
            <v>43.406121908988816</v>
          </cell>
          <cell r="CM91">
            <v>49.753788574344007</v>
          </cell>
          <cell r="CN91">
            <v>49.747694142061221</v>
          </cell>
          <cell r="CO91">
            <v>142.47371605516409</v>
          </cell>
          <cell r="CP91">
            <v>241.97519877156932</v>
          </cell>
        </row>
        <row r="92">
          <cell r="B92">
            <v>2073</v>
          </cell>
          <cell r="D92">
            <v>61.701330716539445</v>
          </cell>
          <cell r="E92">
            <v>34.771841696009936</v>
          </cell>
          <cell r="F92">
            <v>23.989876887381151</v>
          </cell>
          <cell r="G92">
            <v>34.947937389675822</v>
          </cell>
          <cell r="H92">
            <v>45.091893063525035</v>
          </cell>
          <cell r="I92">
            <v>27.525017239046395</v>
          </cell>
          <cell r="J92">
            <v>42.983867964587596</v>
          </cell>
          <cell r="K92">
            <v>44.274254570475001</v>
          </cell>
          <cell r="L92">
            <v>44.274254570475001</v>
          </cell>
          <cell r="M92">
            <v>50.450913372189483</v>
          </cell>
          <cell r="N92">
            <v>69.063526576638921</v>
          </cell>
          <cell r="O92">
            <v>137.09606712793186</v>
          </cell>
          <cell r="P92">
            <v>256.61050707676026</v>
          </cell>
          <cell r="Q92">
            <v>63.226748667036638</v>
          </cell>
          <cell r="R92">
            <v>35.337235084472219</v>
          </cell>
          <cell r="S92">
            <v>25.554885776274837</v>
          </cell>
          <cell r="T92">
            <v>32.914304099706428</v>
          </cell>
          <cell r="U92">
            <v>45.091893063525035</v>
          </cell>
          <cell r="V92">
            <v>27.525017239046395</v>
          </cell>
          <cell r="W92">
            <v>42.983867964587596</v>
          </cell>
          <cell r="X92">
            <v>44.274254570475001</v>
          </cell>
          <cell r="Y92">
            <v>44.274254570475001</v>
          </cell>
          <cell r="Z92">
            <v>51.480661378896464</v>
          </cell>
          <cell r="AA92">
            <v>24.204568359368434</v>
          </cell>
          <cell r="AB92">
            <v>157.10436029829279</v>
          </cell>
          <cell r="AC92">
            <v>232.78959003655768</v>
          </cell>
          <cell r="AD92">
            <v>62.591775052085843</v>
          </cell>
          <cell r="AE92">
            <v>34.891782191823644</v>
          </cell>
          <cell r="AF92">
            <v>25.122383269005823</v>
          </cell>
          <cell r="AG92">
            <v>33.577793389243944</v>
          </cell>
          <cell r="AH92">
            <v>45.091893063525035</v>
          </cell>
          <cell r="AI92">
            <v>27.525017239046395</v>
          </cell>
          <cell r="AJ92">
            <v>42.983867964587596</v>
          </cell>
          <cell r="AK92">
            <v>44.274254570475001</v>
          </cell>
          <cell r="AL92">
            <v>44.274254570475001</v>
          </cell>
          <cell r="AM92">
            <v>53.863550762057464</v>
          </cell>
          <cell r="AN92">
            <v>97.129391996043807</v>
          </cell>
          <cell r="AO92">
            <v>122.73935733412203</v>
          </cell>
          <cell r="AP92">
            <v>273.73230009222328</v>
          </cell>
          <cell r="AQ92">
            <v>63.776050378164449</v>
          </cell>
          <cell r="AR92">
            <v>35.402456654750203</v>
          </cell>
          <cell r="AS92">
            <v>25.032690851891008</v>
          </cell>
          <cell r="AT92">
            <v>34.019166762991908</v>
          </cell>
          <cell r="AU92">
            <v>45.091893063525035</v>
          </cell>
          <cell r="AV92">
            <v>27.525017239046395</v>
          </cell>
          <cell r="AW92">
            <v>42.983867964587596</v>
          </cell>
          <cell r="AX92">
            <v>44.274254570475001</v>
          </cell>
          <cell r="AY92">
            <v>44.274254570475001</v>
          </cell>
          <cell r="AZ92">
            <v>53.819992754647309</v>
          </cell>
          <cell r="BA92">
            <v>132.77346620955873</v>
          </cell>
          <cell r="BB92">
            <v>106.49007265999029</v>
          </cell>
          <cell r="BC92">
            <v>293.08353162419633</v>
          </cell>
          <cell r="BD92">
            <v>62.703143959558417</v>
          </cell>
          <cell r="BE92">
            <v>35.010414541878944</v>
          </cell>
          <cell r="BF92">
            <v>25.094888320880703</v>
          </cell>
          <cell r="BG92">
            <v>33.774173430457523</v>
          </cell>
          <cell r="BH92">
            <v>45.091893063525035</v>
          </cell>
          <cell r="BI92">
            <v>27.525017239046395</v>
          </cell>
          <cell r="BJ92">
            <v>42.983867964587596</v>
          </cell>
          <cell r="BK92">
            <v>44.274254570475001</v>
          </cell>
          <cell r="BL92">
            <v>44.274254570475001</v>
          </cell>
          <cell r="BM92">
            <v>51.892766685289082</v>
          </cell>
          <cell r="BN92">
            <v>59.938390771628363</v>
          </cell>
          <cell r="BO92">
            <v>140.60760533371459</v>
          </cell>
          <cell r="BP92">
            <v>252.43876279063204</v>
          </cell>
          <cell r="BQ92">
            <v>71.661844115951737</v>
          </cell>
          <cell r="BR92">
            <v>37.067344042002354</v>
          </cell>
          <cell r="BS92">
            <v>29.712952715427651</v>
          </cell>
          <cell r="BT92">
            <v>31.750163807389299</v>
          </cell>
          <cell r="BU92">
            <v>47.34648771670129</v>
          </cell>
          <cell r="BV92">
            <v>38.271085613194643</v>
          </cell>
          <cell r="BW92">
            <v>46.257439464280495</v>
          </cell>
          <cell r="BX92">
            <v>44.274254570475001</v>
          </cell>
          <cell r="BY92">
            <v>44.274254570475001</v>
          </cell>
          <cell r="BZ92">
            <v>47.26052220943037</v>
          </cell>
          <cell r="CA92">
            <v>22.706975296329375</v>
          </cell>
          <cell r="CB92">
            <v>159.70047291039205</v>
          </cell>
          <cell r="CC92">
            <v>229.6679704161518</v>
          </cell>
          <cell r="CD92">
            <v>63.339057557835098</v>
          </cell>
          <cell r="CE92">
            <v>35.17682149430793</v>
          </cell>
          <cell r="CF92">
            <v>26.724457425070572</v>
          </cell>
          <cell r="CG92">
            <v>33.294290360992655</v>
          </cell>
          <cell r="CH92">
            <v>45.091893063525035</v>
          </cell>
          <cell r="CI92">
            <v>29.975874938413543</v>
          </cell>
          <cell r="CJ92">
            <v>43.277970888511653</v>
          </cell>
          <cell r="CK92">
            <v>44.274254570475001</v>
          </cell>
          <cell r="CL92">
            <v>44.274254570475001</v>
          </cell>
          <cell r="CM92">
            <v>50.748876064183129</v>
          </cell>
          <cell r="CN92">
            <v>50.742659741819274</v>
          </cell>
          <cell r="CO92">
            <v>145.32322393265045</v>
          </cell>
          <cell r="CP92">
            <v>246.81475973865287</v>
          </cell>
        </row>
        <row r="93">
          <cell r="B93">
            <v>2074</v>
          </cell>
          <cell r="D93">
            <v>62.934171311410694</v>
          </cell>
          <cell r="E93">
            <v>35.466610147572467</v>
          </cell>
          <cell r="F93">
            <v>24.469213293083648</v>
          </cell>
          <cell r="G93">
            <v>35.646224370210291</v>
          </cell>
          <cell r="H93">
            <v>45.992864170999148</v>
          </cell>
          <cell r="I93">
            <v>28.074988499516003</v>
          </cell>
          <cell r="J93">
            <v>43.84271909042117</v>
          </cell>
          <cell r="K93">
            <v>45.158888624688586</v>
          </cell>
          <cell r="L93">
            <v>45.158888624688586</v>
          </cell>
          <cell r="M93">
            <v>51.458961875054186</v>
          </cell>
          <cell r="N93">
            <v>70.443469573003284</v>
          </cell>
          <cell r="O93">
            <v>139.83535321770825</v>
          </cell>
          <cell r="P93">
            <v>261.73778466576573</v>
          </cell>
          <cell r="Q93">
            <v>64.490068299420997</v>
          </cell>
          <cell r="R93">
            <v>36.043300535844537</v>
          </cell>
          <cell r="S93">
            <v>26.065492277243614</v>
          </cell>
          <cell r="T93">
            <v>33.57195750482461</v>
          </cell>
          <cell r="U93">
            <v>45.992864170999148</v>
          </cell>
          <cell r="V93">
            <v>28.074988499516003</v>
          </cell>
          <cell r="W93">
            <v>43.84271909042117</v>
          </cell>
          <cell r="X93">
            <v>45.158888624688586</v>
          </cell>
          <cell r="Y93">
            <v>45.158888624688586</v>
          </cell>
          <cell r="Z93">
            <v>52.509285048137862</v>
          </cell>
          <cell r="AA93">
            <v>24.688194467723445</v>
          </cell>
          <cell r="AB93">
            <v>160.24342765320637</v>
          </cell>
          <cell r="AC93">
            <v>237.44090716906766</v>
          </cell>
          <cell r="AD93">
            <v>63.842407417597791</v>
          </cell>
          <cell r="AE93">
            <v>35.58894714781308</v>
          </cell>
          <cell r="AF93">
            <v>25.624348033367742</v>
          </cell>
          <cell r="AG93">
            <v>34.248703826599595</v>
          </cell>
          <cell r="AH93">
            <v>45.992864170999148</v>
          </cell>
          <cell r="AI93">
            <v>28.074988499516003</v>
          </cell>
          <cell r="AJ93">
            <v>43.84271909042117</v>
          </cell>
          <cell r="AK93">
            <v>45.158888624688586</v>
          </cell>
          <cell r="AL93">
            <v>45.158888624688586</v>
          </cell>
          <cell r="AM93">
            <v>54.939786415198277</v>
          </cell>
          <cell r="AN93">
            <v>99.070112820332085</v>
          </cell>
          <cell r="AO93">
            <v>125.19178519187895</v>
          </cell>
          <cell r="AP93">
            <v>279.2016844274093</v>
          </cell>
          <cell r="AQ93">
            <v>65.050345486125195</v>
          </cell>
          <cell r="AR93">
            <v>36.109825283842774</v>
          </cell>
          <cell r="AS93">
            <v>25.53286349197316</v>
          </cell>
          <cell r="AT93">
            <v>34.69889618376871</v>
          </cell>
          <cell r="AU93">
            <v>45.992864170999148</v>
          </cell>
          <cell r="AV93">
            <v>28.074988499516003</v>
          </cell>
          <cell r="AW93">
            <v>43.84271909042117</v>
          </cell>
          <cell r="AX93">
            <v>45.158888624688586</v>
          </cell>
          <cell r="AY93">
            <v>45.158888624688586</v>
          </cell>
          <cell r="AZ93">
            <v>54.895358084909454</v>
          </cell>
          <cell r="BA93">
            <v>135.42638336975594</v>
          </cell>
          <cell r="BB93">
            <v>108.61782716708771</v>
          </cell>
          <cell r="BC93">
            <v>298.9395686217531</v>
          </cell>
          <cell r="BD93">
            <v>63.956001562493022</v>
          </cell>
          <cell r="BE93">
            <v>35.709949864525221</v>
          </cell>
          <cell r="BF93">
            <v>25.596303714786444</v>
          </cell>
          <cell r="BG93">
            <v>34.449007693831504</v>
          </cell>
          <cell r="BH93">
            <v>45.992864170999148</v>
          </cell>
          <cell r="BI93">
            <v>28.074988499516003</v>
          </cell>
          <cell r="BJ93">
            <v>43.84271909042117</v>
          </cell>
          <cell r="BK93">
            <v>45.158888624688586</v>
          </cell>
          <cell r="BL93">
            <v>45.158888624688586</v>
          </cell>
          <cell r="BM93">
            <v>52.92962453919364</v>
          </cell>
          <cell r="BN93">
            <v>61.136006454732453</v>
          </cell>
          <cell r="BO93">
            <v>143.41705468901952</v>
          </cell>
          <cell r="BP93">
            <v>257.4826856829456</v>
          </cell>
          <cell r="BQ93">
            <v>73.093703518390825</v>
          </cell>
          <cell r="BR93">
            <v>37.807978416469581</v>
          </cell>
          <cell r="BS93">
            <v>30.306640629053959</v>
          </cell>
          <cell r="BT93">
            <v>32.384556783699431</v>
          </cell>
          <cell r="BU93">
            <v>48.292507379549107</v>
          </cell>
          <cell r="BV93">
            <v>39.035771680833896</v>
          </cell>
          <cell r="BW93">
            <v>47.18169909570328</v>
          </cell>
          <cell r="BX93">
            <v>45.158888624688586</v>
          </cell>
          <cell r="BY93">
            <v>45.158888624688586</v>
          </cell>
          <cell r="BZ93">
            <v>48.204824214556844</v>
          </cell>
          <cell r="CA93">
            <v>23.160678330072042</v>
          </cell>
          <cell r="CB93">
            <v>162.89141261521905</v>
          </cell>
          <cell r="CC93">
            <v>234.25691515984795</v>
          </cell>
          <cell r="CD93">
            <v>64.604621209240335</v>
          </cell>
          <cell r="CE93">
            <v>35.879681757337842</v>
          </cell>
          <cell r="CF93">
            <v>27.258432877575743</v>
          </cell>
          <cell r="CG93">
            <v>33.95953618726233</v>
          </cell>
          <cell r="CH93">
            <v>45.992864170999148</v>
          </cell>
          <cell r="CI93">
            <v>30.574816242623601</v>
          </cell>
          <cell r="CJ93">
            <v>44.142698419594083</v>
          </cell>
          <cell r="CK93">
            <v>45.158888624688586</v>
          </cell>
          <cell r="CL93">
            <v>45.158888624688586</v>
          </cell>
          <cell r="CM93">
            <v>51.762878093465844</v>
          </cell>
          <cell r="CN93">
            <v>51.756537564144509</v>
          </cell>
          <cell r="CO93">
            <v>148.22689501658238</v>
          </cell>
          <cell r="CP93">
            <v>251.74631067419273</v>
          </cell>
        </row>
        <row r="94">
          <cell r="B94">
            <v>2075</v>
          </cell>
          <cell r="D94">
            <v>64.19080005872776</v>
          </cell>
          <cell r="E94">
            <v>36.174784434333056</v>
          </cell>
          <cell r="F94">
            <v>24.957798686480999</v>
          </cell>
          <cell r="G94">
            <v>36.357985077366841</v>
          </cell>
          <cell r="H94">
            <v>46.911219876403464</v>
          </cell>
          <cell r="I94">
            <v>28.635571675458944</v>
          </cell>
          <cell r="J94">
            <v>44.718142092290115</v>
          </cell>
          <cell r="K94">
            <v>46.060592046854474</v>
          </cell>
          <cell r="L94">
            <v>46.060592046854474</v>
          </cell>
          <cell r="M94">
            <v>52.486461077026867</v>
          </cell>
          <cell r="N94">
            <v>71.850039121495001</v>
          </cell>
          <cell r="O94">
            <v>142.62749492837139</v>
          </cell>
          <cell r="P94">
            <v>266.96399512689322</v>
          </cell>
          <cell r="Q94">
            <v>65.777764189472393</v>
          </cell>
          <cell r="R94">
            <v>36.762989802545327</v>
          </cell>
          <cell r="S94">
            <v>26.585951134904249</v>
          </cell>
          <cell r="T94">
            <v>34.242300595472742</v>
          </cell>
          <cell r="U94">
            <v>46.911219876403464</v>
          </cell>
          <cell r="V94">
            <v>28.635571675458944</v>
          </cell>
          <cell r="W94">
            <v>44.718142092290115</v>
          </cell>
          <cell r="X94">
            <v>46.060592046854474</v>
          </cell>
          <cell r="Y94">
            <v>46.060592046854474</v>
          </cell>
          <cell r="Z94">
            <v>53.557756422553069</v>
          </cell>
          <cell r="AA94">
            <v>25.181152335301984</v>
          </cell>
          <cell r="AB94">
            <v>163.44306456844024</v>
          </cell>
          <cell r="AC94">
            <v>242.18197332629529</v>
          </cell>
          <cell r="AD94">
            <v>65.117171234887238</v>
          </cell>
          <cell r="AE94">
            <v>36.299564180512156</v>
          </cell>
          <cell r="AF94">
            <v>26.135998408656775</v>
          </cell>
          <cell r="AG94">
            <v>34.932559749225362</v>
          </cell>
          <cell r="AH94">
            <v>46.911219876403464</v>
          </cell>
          <cell r="AI94">
            <v>28.635571675458944</v>
          </cell>
          <cell r="AJ94">
            <v>44.718142092290115</v>
          </cell>
          <cell r="AK94">
            <v>46.060592046854474</v>
          </cell>
          <cell r="AL94">
            <v>46.060592046854474</v>
          </cell>
          <cell r="AM94">
            <v>56.036788465788248</v>
          </cell>
          <cell r="AN94">
            <v>101.04828062926298</v>
          </cell>
          <cell r="AO94">
            <v>127.69153362618518</v>
          </cell>
          <cell r="AP94">
            <v>284.77660272123637</v>
          </cell>
          <cell r="AQ94">
            <v>66.349228627944711</v>
          </cell>
          <cell r="AR94">
            <v>36.830842873599238</v>
          </cell>
          <cell r="AS94">
            <v>26.042687163227548</v>
          </cell>
          <cell r="AT94">
            <v>35.39174125562856</v>
          </cell>
          <cell r="AU94">
            <v>46.911219876403464</v>
          </cell>
          <cell r="AV94">
            <v>28.635571675458944</v>
          </cell>
          <cell r="AW94">
            <v>44.718142092290115</v>
          </cell>
          <cell r="AX94">
            <v>46.060592046854474</v>
          </cell>
          <cell r="AY94">
            <v>46.060592046854474</v>
          </cell>
          <cell r="AZ94">
            <v>55.991473019392664</v>
          </cell>
          <cell r="BA94">
            <v>138.13048962779388</v>
          </cell>
          <cell r="BB94">
            <v>110.78663754855582</v>
          </cell>
          <cell r="BC94">
            <v>304.90860019574234</v>
          </cell>
          <cell r="BD94">
            <v>65.23303355405136</v>
          </cell>
          <cell r="BE94">
            <v>36.422983001053986</v>
          </cell>
          <cell r="BF94">
            <v>26.107394119296586</v>
          </cell>
          <cell r="BG94">
            <v>35.136863154268255</v>
          </cell>
          <cell r="BH94">
            <v>46.911219876403464</v>
          </cell>
          <cell r="BI94">
            <v>28.635571675458944</v>
          </cell>
          <cell r="BJ94">
            <v>44.718142092290115</v>
          </cell>
          <cell r="BK94">
            <v>46.060592046854474</v>
          </cell>
          <cell r="BL94">
            <v>46.060592046854474</v>
          </cell>
          <cell r="BM94">
            <v>53.986488980158967</v>
          </cell>
          <cell r="BN94">
            <v>62.356730611518955</v>
          </cell>
          <cell r="BO94">
            <v>146.2807134934867</v>
          </cell>
          <cell r="BP94">
            <v>262.62393308516459</v>
          </cell>
          <cell r="BQ94">
            <v>74.553191220780377</v>
          </cell>
          <cell r="BR94">
            <v>38.562903627464848</v>
          </cell>
          <cell r="BS94">
            <v>30.911783988464041</v>
          </cell>
          <cell r="BT94">
            <v>33.031190626260894</v>
          </cell>
          <cell r="BU94">
            <v>49.256780870223636</v>
          </cell>
          <cell r="BV94">
            <v>39.815212672042229</v>
          </cell>
          <cell r="BW94">
            <v>48.123792686441867</v>
          </cell>
          <cell r="BX94">
            <v>46.060592046854474</v>
          </cell>
          <cell r="BY94">
            <v>46.060592046854474</v>
          </cell>
          <cell r="BZ94">
            <v>49.167346904617204</v>
          </cell>
          <cell r="CA94">
            <v>23.623135745343593</v>
          </cell>
          <cell r="CB94">
            <v>166.14392277810822</v>
          </cell>
          <cell r="CC94">
            <v>238.934405428069</v>
          </cell>
          <cell r="CD94">
            <v>65.894604417557275</v>
          </cell>
          <cell r="CE94">
            <v>36.596103990305004</v>
          </cell>
          <cell r="CF94">
            <v>27.802711600040848</v>
          </cell>
          <cell r="CG94">
            <v>34.637618197865223</v>
          </cell>
          <cell r="CH94">
            <v>46.911219876403464</v>
          </cell>
          <cell r="CI94">
            <v>31.185314358890224</v>
          </cell>
          <cell r="CJ94">
            <v>45.024111214301875</v>
          </cell>
          <cell r="CK94">
            <v>46.060592046854474</v>
          </cell>
          <cell r="CL94">
            <v>46.060592046854474</v>
          </cell>
          <cell r="CM94">
            <v>52.796445697530324</v>
          </cell>
          <cell r="CN94">
            <v>52.789978564628576</v>
          </cell>
          <cell r="CO94">
            <v>151.1865935956215</v>
          </cell>
          <cell r="CP94">
            <v>256.77301785778042</v>
          </cell>
        </row>
        <row r="95">
          <cell r="B95">
            <v>2076</v>
          </cell>
          <cell r="D95">
            <v>65.472014112352994</v>
          </cell>
          <cell r="E95">
            <v>36.896813793084277</v>
          </cell>
          <cell r="F95">
            <v>25.455943006156311</v>
          </cell>
          <cell r="G95">
            <v>37.083671023016386</v>
          </cell>
          <cell r="H95">
            <v>47.847542747022992</v>
          </cell>
          <cell r="I95">
            <v>29.207122377905797</v>
          </cell>
          <cell r="J95">
            <v>45.610692302728928</v>
          </cell>
          <cell r="K95">
            <v>46.979936840730517</v>
          </cell>
          <cell r="L95">
            <v>46.979936840730517</v>
          </cell>
          <cell r="M95">
            <v>53.534062781561126</v>
          </cell>
          <cell r="N95">
            <v>73.284127492285862</v>
          </cell>
          <cell r="O95">
            <v>145.47426348038206</v>
          </cell>
          <cell r="P95">
            <v>272.29245375422909</v>
          </cell>
          <cell r="Q95">
            <v>67.090653198777389</v>
          </cell>
          <cell r="R95">
            <v>37.496759425999308</v>
          </cell>
          <cell r="S95">
            <v>27.116592507061469</v>
          </cell>
          <cell r="T95">
            <v>34.925758609880432</v>
          </cell>
          <cell r="U95">
            <v>47.847542747022992</v>
          </cell>
          <cell r="V95">
            <v>29.207122377905797</v>
          </cell>
          <cell r="W95">
            <v>45.610692302728928</v>
          </cell>
          <cell r="X95">
            <v>46.979936840730517</v>
          </cell>
          <cell r="Y95">
            <v>46.979936840730517</v>
          </cell>
          <cell r="Z95">
            <v>54.626740609483804</v>
          </cell>
          <cell r="AA95">
            <v>25.683754674405883</v>
          </cell>
          <cell r="AB95">
            <v>166.70530076274034</v>
          </cell>
          <cell r="AC95">
            <v>247.01579604663002</v>
          </cell>
          <cell r="AD95">
            <v>66.416875161962906</v>
          </cell>
          <cell r="AE95">
            <v>37.024084076291523</v>
          </cell>
          <cell r="AF95">
            <v>26.657658964936832</v>
          </cell>
          <cell r="AG95">
            <v>35.629794967338611</v>
          </cell>
          <cell r="AH95">
            <v>47.847542747022992</v>
          </cell>
          <cell r="AI95">
            <v>29.207122377905797</v>
          </cell>
          <cell r="AJ95">
            <v>45.610692302728928</v>
          </cell>
          <cell r="AK95">
            <v>46.979936840730517</v>
          </cell>
          <cell r="AL95">
            <v>46.979936840730517</v>
          </cell>
          <cell r="AM95">
            <v>57.155252807044441</v>
          </cell>
          <cell r="AN95">
            <v>103.06515029155777</v>
          </cell>
          <cell r="AO95">
            <v>130.24018837517025</v>
          </cell>
          <cell r="AP95">
            <v>290.46059147377247</v>
          </cell>
          <cell r="AQ95">
            <v>67.673523761944338</v>
          </cell>
          <cell r="AR95">
            <v>37.565966808078109</v>
          </cell>
          <cell r="AS95">
            <v>26.562485276931788</v>
          </cell>
          <cell r="AT95">
            <v>36.098141491137291</v>
          </cell>
          <cell r="AU95">
            <v>47.847542747022992</v>
          </cell>
          <cell r="AV95">
            <v>29.207122377905797</v>
          </cell>
          <cell r="AW95">
            <v>45.610692302728928</v>
          </cell>
          <cell r="AX95">
            <v>46.979936840730517</v>
          </cell>
          <cell r="AY95">
            <v>46.979936840730517</v>
          </cell>
          <cell r="AZ95">
            <v>57.109032888563831</v>
          </cell>
          <cell r="BA95">
            <v>140.88750035804421</v>
          </cell>
          <cell r="BB95">
            <v>112.99787960896376</v>
          </cell>
          <cell r="BC95">
            <v>310.9944128555718</v>
          </cell>
          <cell r="BD95">
            <v>66.535050031079095</v>
          </cell>
          <cell r="BE95">
            <v>37.149966270513318</v>
          </cell>
          <cell r="BF95">
            <v>26.628483749252489</v>
          </cell>
          <cell r="BG95">
            <v>35.838176159128281</v>
          </cell>
          <cell r="BH95">
            <v>47.847542747022992</v>
          </cell>
          <cell r="BI95">
            <v>29.207122377905797</v>
          </cell>
          <cell r="BJ95">
            <v>45.610692302728928</v>
          </cell>
          <cell r="BK95">
            <v>46.979936840730517</v>
          </cell>
          <cell r="BL95">
            <v>46.979936840730517</v>
          </cell>
          <cell r="BM95">
            <v>55.064030439744798</v>
          </cell>
          <cell r="BN95">
            <v>63.601337619447015</v>
          </cell>
          <cell r="BO95">
            <v>149.20039833509509</v>
          </cell>
          <cell r="BP95">
            <v>267.86576639428688</v>
          </cell>
          <cell r="BQ95">
            <v>76.041233062403833</v>
          </cell>
          <cell r="BR95">
            <v>39.332598568654262</v>
          </cell>
          <cell r="BS95">
            <v>31.528766671845677</v>
          </cell>
          <cell r="BT95">
            <v>33.690475533126389</v>
          </cell>
          <cell r="BU95">
            <v>50.239919884374139</v>
          </cell>
          <cell r="BV95">
            <v>40.609903032293673</v>
          </cell>
          <cell r="BW95">
            <v>49.084317862124479</v>
          </cell>
          <cell r="BX95">
            <v>46.979936840730517</v>
          </cell>
          <cell r="BY95">
            <v>46.979936840730517</v>
          </cell>
          <cell r="BZ95">
            <v>50.148700864624402</v>
          </cell>
          <cell r="CA95">
            <v>24.094640906206841</v>
          </cell>
          <cell r="CB95">
            <v>169.46006665843046</v>
          </cell>
          <cell r="CC95">
            <v>243.70340842926171</v>
          </cell>
          <cell r="CD95">
            <v>67.209825495353613</v>
          </cell>
          <cell r="CE95">
            <v>37.3265426621616</v>
          </cell>
          <cell r="CF95">
            <v>28.357638860618252</v>
          </cell>
          <cell r="CG95">
            <v>35.328966540285137</v>
          </cell>
          <cell r="CH95">
            <v>47.847542747022992</v>
          </cell>
          <cell r="CI95">
            <v>31.807756562239877</v>
          </cell>
          <cell r="CJ95">
            <v>45.922768404849009</v>
          </cell>
          <cell r="CK95">
            <v>46.979936840730517</v>
          </cell>
          <cell r="CL95">
            <v>46.979936840730517</v>
          </cell>
          <cell r="CM95">
            <v>53.850234529376181</v>
          </cell>
          <cell r="CN95">
            <v>53.843638315958962</v>
          </cell>
          <cell r="CO95">
            <v>154.20419718145033</v>
          </cell>
          <cell r="CP95">
            <v>261.89807002678549</v>
          </cell>
        </row>
        <row r="96">
          <cell r="B96">
            <v>2077</v>
          </cell>
          <cell r="D96">
            <v>66.77865623614062</v>
          </cell>
          <cell r="E96">
            <v>37.633173164171588</v>
          </cell>
          <cell r="F96">
            <v>25.963973924152842</v>
          </cell>
          <cell r="G96">
            <v>37.823759552753756</v>
          </cell>
          <cell r="H96">
            <v>48.80244868233914</v>
          </cell>
          <cell r="I96">
            <v>29.7900165645441</v>
          </cell>
          <cell r="J96">
            <v>46.520956828203737</v>
          </cell>
          <cell r="K96">
            <v>47.917527737867715</v>
          </cell>
          <cell r="L96">
            <v>47.917527737867715</v>
          </cell>
          <cell r="M96">
            <v>54.6024560857268</v>
          </cell>
          <cell r="N96">
            <v>74.746678007718614</v>
          </cell>
          <cell r="O96">
            <v>148.37753143643201</v>
          </cell>
          <cell r="P96">
            <v>277.72666552987744</v>
          </cell>
          <cell r="Q96">
            <v>68.429598926512526</v>
          </cell>
          <cell r="R96">
            <v>38.245092069126244</v>
          </cell>
          <cell r="S96">
            <v>27.65776544184407</v>
          </cell>
          <cell r="T96">
            <v>35.622781116727332</v>
          </cell>
          <cell r="U96">
            <v>48.80244868233914</v>
          </cell>
          <cell r="V96">
            <v>29.7900165645441</v>
          </cell>
          <cell r="W96">
            <v>46.520956828203737</v>
          </cell>
          <cell r="X96">
            <v>47.917527737867715</v>
          </cell>
          <cell r="Y96">
            <v>47.917527737867715</v>
          </cell>
          <cell r="Z96">
            <v>55.716940771083898</v>
          </cell>
          <cell r="AA96">
            <v>26.196332089498323</v>
          </cell>
          <cell r="AB96">
            <v>170.03228208733321</v>
          </cell>
          <cell r="AC96">
            <v>251.94555494791544</v>
          </cell>
          <cell r="AD96">
            <v>67.742374125047235</v>
          </cell>
          <cell r="AE96">
            <v>37.762983413735441</v>
          </cell>
          <cell r="AF96">
            <v>27.189672842887457</v>
          </cell>
          <cell r="AG96">
            <v>36.340868112061941</v>
          </cell>
          <cell r="AH96">
            <v>48.80244868233914</v>
          </cell>
          <cell r="AI96">
            <v>29.7900165645441</v>
          </cell>
          <cell r="AJ96">
            <v>46.520956828203737</v>
          </cell>
          <cell r="AK96">
            <v>47.917527737867715</v>
          </cell>
          <cell r="AL96">
            <v>47.917527737867715</v>
          </cell>
          <cell r="AM96">
            <v>58.295915148442063</v>
          </cell>
          <cell r="AN96">
            <v>105.1220484745639</v>
          </cell>
          <cell r="AO96">
            <v>132.83942590662909</v>
          </cell>
          <cell r="AP96">
            <v>296.25738952963502</v>
          </cell>
          <cell r="AQ96">
            <v>69.024101990082514</v>
          </cell>
          <cell r="AR96">
            <v>38.315680641045113</v>
          </cell>
          <cell r="AS96">
            <v>27.092599748677952</v>
          </cell>
          <cell r="AT96">
            <v>36.818561550031831</v>
          </cell>
          <cell r="AU96">
            <v>48.80244868233914</v>
          </cell>
          <cell r="AV96">
            <v>29.7900165645441</v>
          </cell>
          <cell r="AW96">
            <v>46.520956828203737</v>
          </cell>
          <cell r="AX96">
            <v>47.917527737867715</v>
          </cell>
          <cell r="AY96">
            <v>47.917527737867715</v>
          </cell>
          <cell r="AZ96">
            <v>58.248772806949674</v>
          </cell>
          <cell r="BA96">
            <v>143.69922908181704</v>
          </cell>
          <cell r="BB96">
            <v>115.25300787097785</v>
          </cell>
          <cell r="BC96">
            <v>317.20100975974458</v>
          </cell>
          <cell r="BD96">
            <v>67.862907440960171</v>
          </cell>
          <cell r="BE96">
            <v>37.891377871858616</v>
          </cell>
          <cell r="BF96">
            <v>27.15991536978671</v>
          </cell>
          <cell r="BG96">
            <v>36.553408021842621</v>
          </cell>
          <cell r="BH96">
            <v>48.80244868233914</v>
          </cell>
          <cell r="BI96">
            <v>29.7900165645441</v>
          </cell>
          <cell r="BJ96">
            <v>46.520956828203737</v>
          </cell>
          <cell r="BK96">
            <v>47.917527737867715</v>
          </cell>
          <cell r="BL96">
            <v>47.917527737867715</v>
          </cell>
          <cell r="BM96">
            <v>56.162957708953691</v>
          </cell>
          <cell r="BN96">
            <v>64.870646162791914</v>
          </cell>
          <cell r="BO96">
            <v>152.1780297398046</v>
          </cell>
          <cell r="BP96">
            <v>273.21163361155021</v>
          </cell>
          <cell r="BQ96">
            <v>77.558807855407537</v>
          </cell>
          <cell r="BR96">
            <v>40.117569534105819</v>
          </cell>
          <cell r="BS96">
            <v>32.15799452137859</v>
          </cell>
          <cell r="BT96">
            <v>34.362845172259163</v>
          </cell>
          <cell r="BU96">
            <v>51.242571116456098</v>
          </cell>
          <cell r="BV96">
            <v>41.420365497277068</v>
          </cell>
          <cell r="BW96">
            <v>50.063906442154618</v>
          </cell>
          <cell r="BX96">
            <v>47.917527737867715</v>
          </cell>
          <cell r="BY96">
            <v>47.917527737867715</v>
          </cell>
          <cell r="BZ96">
            <v>51.149531614851462</v>
          </cell>
          <cell r="CA96">
            <v>24.575503961856231</v>
          </cell>
          <cell r="CB96">
            <v>172.84202556709926</v>
          </cell>
          <cell r="CC96">
            <v>248.56706114380694</v>
          </cell>
          <cell r="CD96">
            <v>68.55114957580642</v>
          </cell>
          <cell r="CE96">
            <v>38.071478244776181</v>
          </cell>
          <cell r="CF96">
            <v>28.923579682338737</v>
          </cell>
          <cell r="CG96">
            <v>36.034035973344018</v>
          </cell>
          <cell r="CH96">
            <v>48.80244868233914</v>
          </cell>
          <cell r="CI96">
            <v>32.442552286044602</v>
          </cell>
          <cell r="CJ96">
            <v>46.839261114783795</v>
          </cell>
          <cell r="CK96">
            <v>47.917527737867715</v>
          </cell>
          <cell r="CL96">
            <v>47.917527737867715</v>
          </cell>
          <cell r="CM96">
            <v>54.92493775587505</v>
          </cell>
          <cell r="CN96">
            <v>54.918209900100017</v>
          </cell>
          <cell r="CO96">
            <v>157.28169070954567</v>
          </cell>
          <cell r="CP96">
            <v>267.12483836552076</v>
          </cell>
        </row>
        <row r="97">
          <cell r="B97">
            <v>2078</v>
          </cell>
          <cell r="D97">
            <v>68.111562422329655</v>
          </cell>
          <cell r="E97">
            <v>38.384333671790486</v>
          </cell>
          <cell r="F97">
            <v>26.482216479666029</v>
          </cell>
          <cell r="G97">
            <v>38.578724176697584</v>
          </cell>
          <cell r="H97">
            <v>49.776548633075471</v>
          </cell>
          <cell r="I97">
            <v>30.384627172238016</v>
          </cell>
          <cell r="J97">
            <v>47.449518057774974</v>
          </cell>
          <cell r="K97">
            <v>48.873964610793607</v>
          </cell>
          <cell r="L97">
            <v>48.873964610793607</v>
          </cell>
          <cell r="M97">
            <v>55.692324549692565</v>
          </cell>
          <cell r="N97">
            <v>76.238626410532504</v>
          </cell>
          <cell r="O97">
            <v>151.33915631315489</v>
          </cell>
          <cell r="P97">
            <v>283.27010727337995</v>
          </cell>
          <cell r="Q97">
            <v>69.795458032827085</v>
          </cell>
          <cell r="R97">
            <v>39.008466516644972</v>
          </cell>
          <cell r="S97">
            <v>28.209816182775992</v>
          </cell>
          <cell r="T97">
            <v>36.333814072404664</v>
          </cell>
          <cell r="U97">
            <v>49.776548633075471</v>
          </cell>
          <cell r="V97">
            <v>30.384627172238016</v>
          </cell>
          <cell r="W97">
            <v>47.449518057774974</v>
          </cell>
          <cell r="X97">
            <v>48.873964610793607</v>
          </cell>
          <cell r="Y97">
            <v>48.873964610793607</v>
          </cell>
          <cell r="Z97">
            <v>56.829054419592943</v>
          </cell>
          <cell r="AA97">
            <v>26.719212528632664</v>
          </cell>
          <cell r="AB97">
            <v>173.42613715151148</v>
          </cell>
          <cell r="AC97">
            <v>256.97440409973706</v>
          </cell>
          <cell r="AD97">
            <v>69.094516181022584</v>
          </cell>
          <cell r="AE97">
            <v>38.516734942114965</v>
          </cell>
          <cell r="AF97">
            <v>27.73238042604974</v>
          </cell>
          <cell r="AG97">
            <v>37.066234129412734</v>
          </cell>
          <cell r="AH97">
            <v>49.776548633075471</v>
          </cell>
          <cell r="AI97">
            <v>30.384627172238016</v>
          </cell>
          <cell r="AJ97">
            <v>47.449518057774974</v>
          </cell>
          <cell r="AK97">
            <v>48.873964610793607</v>
          </cell>
          <cell r="AL97">
            <v>48.873964610793607</v>
          </cell>
          <cell r="AM97">
            <v>59.459505288024062</v>
          </cell>
          <cell r="AN97">
            <v>107.22029118584472</v>
          </cell>
          <cell r="AO97">
            <v>135.49090921792279</v>
          </cell>
          <cell r="AP97">
            <v>302.17070569179157</v>
          </cell>
          <cell r="AQ97">
            <v>70.401827415005499</v>
          </cell>
          <cell r="AR97">
            <v>39.080464040907124</v>
          </cell>
          <cell r="AS97">
            <v>27.633369746763247</v>
          </cell>
          <cell r="AT97">
            <v>37.553462358503914</v>
          </cell>
          <cell r="AU97">
            <v>49.776548633075471</v>
          </cell>
          <cell r="AV97">
            <v>30.384627172238016</v>
          </cell>
          <cell r="AW97">
            <v>47.449518057774974</v>
          </cell>
          <cell r="AX97">
            <v>48.873964610793607</v>
          </cell>
          <cell r="AY97">
            <v>48.873964610793607</v>
          </cell>
          <cell r="AZ97">
            <v>59.411421982425054</v>
          </cell>
          <cell r="BA97">
            <v>146.56747474876244</v>
          </cell>
          <cell r="BB97">
            <v>117.55346517016172</v>
          </cell>
          <cell r="BC97">
            <v>323.53236190134919</v>
          </cell>
          <cell r="BD97">
            <v>69.21745534951593</v>
          </cell>
          <cell r="BE97">
            <v>38.647692161712392</v>
          </cell>
          <cell r="BF97">
            <v>27.702028991910886</v>
          </cell>
          <cell r="BG97">
            <v>37.283016349184749</v>
          </cell>
          <cell r="BH97">
            <v>49.776548633075471</v>
          </cell>
          <cell r="BI97">
            <v>30.384627172238016</v>
          </cell>
          <cell r="BJ97">
            <v>47.449518057774974</v>
          </cell>
          <cell r="BK97">
            <v>48.873964610793607</v>
          </cell>
          <cell r="BL97">
            <v>48.873964610793607</v>
          </cell>
          <cell r="BM97">
            <v>57.283973883646091</v>
          </cell>
          <cell r="BN97">
            <v>66.165468347693391</v>
          </cell>
          <cell r="BO97">
            <v>155.21551280213174</v>
          </cell>
          <cell r="BP97">
            <v>278.66495503347119</v>
          </cell>
          <cell r="BQ97">
            <v>79.106886547173275</v>
          </cell>
          <cell r="BR97">
            <v>40.91831874981014</v>
          </cell>
          <cell r="BS97">
            <v>32.799870118296951</v>
          </cell>
          <cell r="BT97">
            <v>35.048729727096486</v>
          </cell>
          <cell r="BU97">
            <v>52.265376064729246</v>
          </cell>
          <cell r="BV97">
            <v>42.24711860249532</v>
          </cell>
          <cell r="BW97">
            <v>51.063185169261168</v>
          </cell>
          <cell r="BX97">
            <v>48.873964610793607</v>
          </cell>
          <cell r="BY97">
            <v>48.873964610793607</v>
          </cell>
          <cell r="BZ97">
            <v>52.170479488810166</v>
          </cell>
          <cell r="CA97">
            <v>25.06603256943464</v>
          </cell>
          <cell r="CB97">
            <v>176.29196328817528</v>
          </cell>
          <cell r="CC97">
            <v>253.52847534642009</v>
          </cell>
          <cell r="CD97">
            <v>69.919434840739783</v>
          </cell>
          <cell r="CE97">
            <v>38.831387349421504</v>
          </cell>
          <cell r="CF97">
            <v>29.500896155269743</v>
          </cell>
          <cell r="CG97">
            <v>36.753277601872554</v>
          </cell>
          <cell r="CH97">
            <v>49.776548633075471</v>
          </cell>
          <cell r="CI97">
            <v>33.09010767387565</v>
          </cell>
          <cell r="CJ97">
            <v>47.774175717971481</v>
          </cell>
          <cell r="CK97">
            <v>48.873964610793607</v>
          </cell>
          <cell r="CL97">
            <v>48.873964610793607</v>
          </cell>
          <cell r="CM97">
            <v>56.021242974296506</v>
          </cell>
          <cell r="CN97">
            <v>56.014380830096272</v>
          </cell>
          <cell r="CO97">
            <v>160.42104316640996</v>
          </cell>
          <cell r="CP97">
            <v>272.45666697080276</v>
          </cell>
        </row>
        <row r="98">
          <cell r="B98">
            <v>2079</v>
          </cell>
          <cell r="D98">
            <v>69.471569572342389</v>
          </cell>
          <cell r="E98">
            <v>39.150766952507531</v>
          </cell>
          <cell r="F98">
            <v>27.010996065387641</v>
          </cell>
          <cell r="G98">
            <v>39.349038919932383</v>
          </cell>
          <cell r="H98">
            <v>50.770454214394896</v>
          </cell>
          <cell r="I98">
            <v>30.991327543439127</v>
          </cell>
          <cell r="J98">
            <v>48.396959013880206</v>
          </cell>
          <cell r="K98">
            <v>49.849847984427086</v>
          </cell>
          <cell r="L98">
            <v>49.849847984427086</v>
          </cell>
          <cell r="M98">
            <v>56.804352477032864</v>
          </cell>
          <cell r="N98">
            <v>77.76090946113365</v>
          </cell>
          <cell r="O98">
            <v>154.36099764732623</v>
          </cell>
          <cell r="P98">
            <v>288.92625958549274</v>
          </cell>
          <cell r="Q98">
            <v>71.18908810953107</v>
          </cell>
          <cell r="R98">
            <v>39.787362073976624</v>
          </cell>
          <cell r="S98">
            <v>28.773091349938255</v>
          </cell>
          <cell r="T98">
            <v>37.059303918303492</v>
          </cell>
          <cell r="U98">
            <v>50.770454214394896</v>
          </cell>
          <cell r="V98">
            <v>30.991327543439127</v>
          </cell>
          <cell r="W98">
            <v>48.396959013880206</v>
          </cell>
          <cell r="X98">
            <v>49.849847984427086</v>
          </cell>
          <cell r="Y98">
            <v>49.849847984427086</v>
          </cell>
          <cell r="Z98">
            <v>57.963779825829874</v>
          </cell>
          <cell r="AA98">
            <v>27.252724296522128</v>
          </cell>
          <cell r="AB98">
            <v>176.88899687953651</v>
          </cell>
          <cell r="AC98">
            <v>262.10550100188851</v>
          </cell>
          <cell r="AD98">
            <v>70.47415030907564</v>
          </cell>
          <cell r="AE98">
            <v>39.285811924839543</v>
          </cell>
          <cell r="AF98">
            <v>28.286122468148843</v>
          </cell>
          <cell r="AG98">
            <v>37.806348460184878</v>
          </cell>
          <cell r="AH98">
            <v>50.770454214394896</v>
          </cell>
          <cell r="AI98">
            <v>30.991327543439127</v>
          </cell>
          <cell r="AJ98">
            <v>48.396959013880206</v>
          </cell>
          <cell r="AK98">
            <v>49.849847984427086</v>
          </cell>
          <cell r="AL98">
            <v>49.849847984427086</v>
          </cell>
          <cell r="AM98">
            <v>60.646753817525173</v>
          </cell>
          <cell r="AN98">
            <v>109.36119586418744</v>
          </cell>
          <cell r="AO98">
            <v>138.19630311500501</v>
          </cell>
          <cell r="AP98">
            <v>308.20425279671758</v>
          </cell>
          <cell r="AQ98">
            <v>71.807565079114369</v>
          </cell>
          <cell r="AR98">
            <v>39.860797197734335</v>
          </cell>
          <cell r="AS98">
            <v>28.185134808347318</v>
          </cell>
          <cell r="AT98">
            <v>38.303305344025503</v>
          </cell>
          <cell r="AU98">
            <v>50.770454214394896</v>
          </cell>
          <cell r="AV98">
            <v>30.991327543439127</v>
          </cell>
          <cell r="AW98">
            <v>48.396959013880206</v>
          </cell>
          <cell r="AX98">
            <v>49.849847984427086</v>
          </cell>
          <cell r="AY98">
            <v>49.849847984427086</v>
          </cell>
          <cell r="AZ98">
            <v>60.597710415914776</v>
          </cell>
          <cell r="BA98">
            <v>149.49403826497803</v>
          </cell>
          <cell r="BB98">
            <v>119.90069591123458</v>
          </cell>
          <cell r="BC98">
            <v>329.99244459212741</v>
          </cell>
          <cell r="BD98">
            <v>70.599544246513076</v>
          </cell>
          <cell r="BE98">
            <v>39.419384012583649</v>
          </cell>
          <cell r="BF98">
            <v>28.255164996415576</v>
          </cell>
          <cell r="BG98">
            <v>38.02745924559833</v>
          </cell>
          <cell r="BH98">
            <v>50.770454214394896</v>
          </cell>
          <cell r="BI98">
            <v>30.991327543439127</v>
          </cell>
          <cell r="BJ98">
            <v>48.396959013880206</v>
          </cell>
          <cell r="BK98">
            <v>49.849847984427086</v>
          </cell>
          <cell r="BL98">
            <v>49.849847984427086</v>
          </cell>
          <cell r="BM98">
            <v>58.427782824334287</v>
          </cell>
          <cell r="BN98">
            <v>67.486617163497158</v>
          </cell>
          <cell r="BO98">
            <v>158.31475468847833</v>
          </cell>
          <cell r="BP98">
            <v>284.2291546763098</v>
          </cell>
          <cell r="BQ98">
            <v>80.686441141036653</v>
          </cell>
          <cell r="BR98">
            <v>41.73534898795365</v>
          </cell>
          <cell r="BS98">
            <v>33.454796481662079</v>
          </cell>
          <cell r="BT98">
            <v>35.748559848921566</v>
          </cell>
          <cell r="BU98">
            <v>53.308976925114642</v>
          </cell>
          <cell r="BV98">
            <v>43.09068144738454</v>
          </cell>
          <cell r="BW98">
            <v>52.082781467787029</v>
          </cell>
          <cell r="BX98">
            <v>49.849847984427086</v>
          </cell>
          <cell r="BY98">
            <v>49.849847984427086</v>
          </cell>
          <cell r="BZ98">
            <v>53.212185516406954</v>
          </cell>
          <cell r="CA98">
            <v>25.566534720677428</v>
          </cell>
          <cell r="CB98">
            <v>179.81204595894224</v>
          </cell>
          <cell r="CC98">
            <v>258.59076619602661</v>
          </cell>
          <cell r="CD98">
            <v>71.315540405293405</v>
          </cell>
          <cell r="CE98">
            <v>39.606747105708848</v>
          </cell>
          <cell r="CF98">
            <v>30.089950763269709</v>
          </cell>
          <cell r="CG98">
            <v>37.487143021300412</v>
          </cell>
          <cell r="CH98">
            <v>50.770454214394896</v>
          </cell>
          <cell r="CI98">
            <v>33.750829311005624</v>
          </cell>
          <cell r="CJ98">
            <v>48.728099225988188</v>
          </cell>
          <cell r="CK98">
            <v>49.849847984427086</v>
          </cell>
          <cell r="CL98">
            <v>49.849847984427086</v>
          </cell>
          <cell r="CM98">
            <v>57.139838529706452</v>
          </cell>
          <cell r="CN98">
            <v>57.132839366696999</v>
          </cell>
          <cell r="CO98">
            <v>163.62422567991661</v>
          </cell>
          <cell r="CP98">
            <v>277.89690357632003</v>
          </cell>
        </row>
        <row r="99">
          <cell r="B99">
            <v>2080</v>
          </cell>
          <cell r="D99">
            <v>70.859482509612818</v>
          </cell>
          <cell r="E99">
            <v>39.932926565309444</v>
          </cell>
          <cell r="F99">
            <v>27.55062560187989</v>
          </cell>
          <cell r="G99">
            <v>40.135159638412219</v>
          </cell>
          <cell r="H99">
            <v>51.78475359857503</v>
          </cell>
          <cell r="I99">
            <v>31.610476710580564</v>
          </cell>
          <cell r="J99">
            <v>49.363840372015694</v>
          </cell>
          <cell r="K99">
            <v>50.845755365884813</v>
          </cell>
          <cell r="L99">
            <v>50.845755365884813</v>
          </cell>
          <cell r="M99">
            <v>57.939197942328498</v>
          </cell>
          <cell r="N99">
            <v>79.31442801439789</v>
          </cell>
          <cell r="O99">
            <v>157.44484370066178</v>
          </cell>
          <cell r="P99">
            <v>294.69846965738816</v>
          </cell>
          <cell r="Q99">
            <v>72.611313877394494</v>
          </cell>
          <cell r="R99">
            <v>40.582239675019331</v>
          </cell>
          <cell r="S99">
            <v>29.347924277647742</v>
          </cell>
          <cell r="T99">
            <v>37.79967998395275</v>
          </cell>
          <cell r="U99">
            <v>51.78475359857503</v>
          </cell>
          <cell r="V99">
            <v>31.610476710580564</v>
          </cell>
          <cell r="W99">
            <v>49.363840372015694</v>
          </cell>
          <cell r="X99">
            <v>50.845755365884813</v>
          </cell>
          <cell r="Y99">
            <v>50.845755365884813</v>
          </cell>
          <cell r="Z99">
            <v>59.121788496262901</v>
          </cell>
          <cell r="AA99">
            <v>27.797183114134121</v>
          </cell>
          <cell r="AB99">
            <v>180.42291051847113</v>
          </cell>
          <cell r="AC99">
            <v>267.34188212886818</v>
          </cell>
          <cell r="AD99">
            <v>71.882092947470369</v>
          </cell>
          <cell r="AE99">
            <v>40.070669485382766</v>
          </cell>
          <cell r="AF99">
            <v>28.851226662000091</v>
          </cell>
          <cell r="AG99">
            <v>38.561649088367815</v>
          </cell>
          <cell r="AH99">
            <v>51.78475359857503</v>
          </cell>
          <cell r="AI99">
            <v>31.610476710580564</v>
          </cell>
          <cell r="AJ99">
            <v>49.363840372015694</v>
          </cell>
          <cell r="AK99">
            <v>50.845755365884813</v>
          </cell>
          <cell r="AL99">
            <v>50.845755365884813</v>
          </cell>
          <cell r="AM99">
            <v>61.85836332548579</v>
          </cell>
          <cell r="AN99">
            <v>111.5460294516482</v>
          </cell>
          <cell r="AO99">
            <v>140.95720859269872</v>
          </cell>
          <cell r="AP99">
            <v>314.36160136983267</v>
          </cell>
          <cell r="AQ99">
            <v>73.242146868192989</v>
          </cell>
          <cell r="AR99">
            <v>40.657141896165804</v>
          </cell>
          <cell r="AS99">
            <v>28.748221456310283</v>
          </cell>
          <cell r="AT99">
            <v>39.068534247797913</v>
          </cell>
          <cell r="AU99">
            <v>51.78475359857503</v>
          </cell>
          <cell r="AV99">
            <v>31.610476710580564</v>
          </cell>
          <cell r="AW99">
            <v>49.363840372015694</v>
          </cell>
          <cell r="AX99">
            <v>50.845755365884813</v>
          </cell>
          <cell r="AY99">
            <v>50.845755365884813</v>
          </cell>
          <cell r="AZ99">
            <v>61.80834012779475</v>
          </cell>
          <cell r="BA99">
            <v>152.48065150878423</v>
          </cell>
          <cell r="BB99">
            <v>122.29608913564763</v>
          </cell>
          <cell r="BC99">
            <v>336.58508077222666</v>
          </cell>
          <cell r="BD99">
            <v>72.009992022895844</v>
          </cell>
          <cell r="BE99">
            <v>40.206910095369558</v>
          </cell>
          <cell r="BF99">
            <v>28.819650717475891</v>
          </cell>
          <cell r="BG99">
            <v>38.787177256626279</v>
          </cell>
          <cell r="BH99">
            <v>51.78475359857503</v>
          </cell>
          <cell r="BI99">
            <v>31.610476710580564</v>
          </cell>
          <cell r="BJ99">
            <v>49.363840372015694</v>
          </cell>
          <cell r="BK99">
            <v>50.845755365884813</v>
          </cell>
          <cell r="BL99">
            <v>50.845755365884813</v>
          </cell>
          <cell r="BM99">
            <v>59.595061412929816</v>
          </cell>
          <cell r="BN99">
            <v>68.834874438097785</v>
          </cell>
          <cell r="BO99">
            <v>161.47758946456793</v>
          </cell>
          <cell r="BP99">
            <v>289.90752531559554</v>
          </cell>
          <cell r="BQ99">
            <v>82.298406383960085</v>
          </cell>
          <cell r="BR99">
            <v>42.569143749731104</v>
          </cell>
          <cell r="BS99">
            <v>34.123161183028103</v>
          </cell>
          <cell r="BT99">
            <v>36.462749682381975</v>
          </cell>
          <cell r="BU99">
            <v>54.373991278503787</v>
          </cell>
          <cell r="BV99">
            <v>43.951553234574341</v>
          </cell>
          <cell r="BW99">
            <v>53.123298713232252</v>
          </cell>
          <cell r="BX99">
            <v>50.845755365884813</v>
          </cell>
          <cell r="BY99">
            <v>50.845755365884813</v>
          </cell>
          <cell r="BZ99">
            <v>54.275266157211377</v>
          </cell>
          <cell r="CA99">
            <v>26.07730660215984</v>
          </cell>
          <cell r="CB99">
            <v>183.40435668978881</v>
          </cell>
          <cell r="CC99">
            <v>263.75692944916</v>
          </cell>
          <cell r="CD99">
            <v>72.740292455178633</v>
          </cell>
          <cell r="CE99">
            <v>40.398016355124163</v>
          </cell>
          <cell r="CF99">
            <v>30.691092096382732</v>
          </cell>
          <cell r="CG99">
            <v>38.236066517643629</v>
          </cell>
          <cell r="CH99">
            <v>51.78475359857503</v>
          </cell>
          <cell r="CI99">
            <v>34.425108198508973</v>
          </cell>
          <cell r="CJ99">
            <v>49.701596150567099</v>
          </cell>
          <cell r="CK99">
            <v>50.845755365884813</v>
          </cell>
          <cell r="CL99">
            <v>50.845755365884813</v>
          </cell>
          <cell r="CM99">
            <v>58.281386383268909</v>
          </cell>
          <cell r="CN99">
            <v>58.274247389981397</v>
          </cell>
          <cell r="CO99">
            <v>166.89313382565138</v>
          </cell>
          <cell r="CP99">
            <v>283.44876759890167</v>
          </cell>
        </row>
        <row r="100">
          <cell r="B100">
            <v>2081</v>
          </cell>
          <cell r="D100">
            <v>72.276057246774187</v>
          </cell>
          <cell r="E100">
            <v>40.73123856181131</v>
          </cell>
          <cell r="F100">
            <v>28.101399031749626</v>
          </cell>
          <cell r="G100">
            <v>40.937514541413393</v>
          </cell>
          <cell r="H100">
            <v>52.819999286516889</v>
          </cell>
          <cell r="I100">
            <v>32.242411931554862</v>
          </cell>
          <cell r="J100">
            <v>50.350688803921436</v>
          </cell>
          <cell r="K100">
            <v>51.862229237725863</v>
          </cell>
          <cell r="L100">
            <v>51.862229237725863</v>
          </cell>
          <cell r="M100">
            <v>59.097479109360172</v>
          </cell>
          <cell r="N100">
            <v>80.900028290301108</v>
          </cell>
          <cell r="O100">
            <v>160.59237428067158</v>
          </cell>
          <cell r="P100">
            <v>300.58988168033284</v>
          </cell>
          <cell r="Q100">
            <v>74.062910039656316</v>
          </cell>
          <cell r="R100">
            <v>41.393532299027157</v>
          </cell>
          <cell r="S100">
            <v>29.934628084215912</v>
          </cell>
          <cell r="T100">
            <v>38.555345560973976</v>
          </cell>
          <cell r="U100">
            <v>52.819999286516889</v>
          </cell>
          <cell r="V100">
            <v>32.242411931554862</v>
          </cell>
          <cell r="W100">
            <v>50.350688803921436</v>
          </cell>
          <cell r="X100">
            <v>51.862229237725863</v>
          </cell>
          <cell r="Y100">
            <v>51.862229237725863</v>
          </cell>
          <cell r="Z100">
            <v>60.303711211945199</v>
          </cell>
          <cell r="AA100">
            <v>28.352885554642199</v>
          </cell>
          <cell r="AB100">
            <v>184.02980303297571</v>
          </cell>
          <cell r="AC100">
            <v>272.68639979956311</v>
          </cell>
          <cell r="AD100">
            <v>73.319111019255715</v>
          </cell>
          <cell r="AE100">
            <v>40.871735144963843</v>
          </cell>
          <cell r="AF100">
            <v>29.42800082655825</v>
          </cell>
          <cell r="AG100">
            <v>39.332547435169211</v>
          </cell>
          <cell r="AH100">
            <v>52.819999286516889</v>
          </cell>
          <cell r="AI100">
            <v>32.242411931554862</v>
          </cell>
          <cell r="AJ100">
            <v>50.350688803921436</v>
          </cell>
          <cell r="AK100">
            <v>51.862229237725863</v>
          </cell>
          <cell r="AL100">
            <v>51.862229237725863</v>
          </cell>
          <cell r="AM100">
            <v>63.094993789970843</v>
          </cell>
          <cell r="AN100">
            <v>113.77598205298743</v>
          </cell>
          <cell r="AO100">
            <v>143.77512954895343</v>
          </cell>
          <cell r="AP100">
            <v>320.6461053919117</v>
          </cell>
          <cell r="AQ100">
            <v>74.706354215951563</v>
          </cell>
          <cell r="AR100">
            <v>41.469931914600963</v>
          </cell>
          <cell r="AS100">
            <v>29.322936410625744</v>
          </cell>
          <cell r="AT100">
            <v>39.849565899078272</v>
          </cell>
          <cell r="AU100">
            <v>52.819999286516889</v>
          </cell>
          <cell r="AV100">
            <v>32.242411931554862</v>
          </cell>
          <cell r="AW100">
            <v>50.350688803921436</v>
          </cell>
          <cell r="AX100">
            <v>51.862229237725863</v>
          </cell>
          <cell r="AY100">
            <v>51.862229237725863</v>
          </cell>
          <cell r="AZ100">
            <v>63.043970562423368</v>
          </cell>
          <cell r="BA100">
            <v>155.52894132382696</v>
          </cell>
          <cell r="BB100">
            <v>124.74094964249215</v>
          </cell>
          <cell r="BC100">
            <v>343.31386152874245</v>
          </cell>
          <cell r="BD100">
            <v>73.44956696629157</v>
          </cell>
          <cell r="BE100">
            <v>41.010699384865042</v>
          </cell>
          <cell r="BF100">
            <v>29.395793637157141</v>
          </cell>
          <cell r="BG100">
            <v>39.562584209677105</v>
          </cell>
          <cell r="BH100">
            <v>52.819999286516889</v>
          </cell>
          <cell r="BI100">
            <v>32.242411931554862</v>
          </cell>
          <cell r="BJ100">
            <v>50.350688803921436</v>
          </cell>
          <cell r="BK100">
            <v>51.862229237725863</v>
          </cell>
          <cell r="BL100">
            <v>51.862229237725863</v>
          </cell>
          <cell r="BM100">
            <v>60.786445479920204</v>
          </cell>
          <cell r="BN100">
            <v>70.210974583218885</v>
          </cell>
          <cell r="BO100">
            <v>164.70573996400447</v>
          </cell>
          <cell r="BP100">
            <v>295.70316002714355</v>
          </cell>
          <cell r="BQ100">
            <v>83.943660332524303</v>
          </cell>
          <cell r="BR100">
            <v>43.420157213035459</v>
          </cell>
          <cell r="BS100">
            <v>34.805328288572596</v>
          </cell>
          <cell r="BT100">
            <v>37.191688255148073</v>
          </cell>
          <cell r="BU100">
            <v>55.460999250842733</v>
          </cell>
          <cell r="BV100">
            <v>44.830202891134505</v>
          </cell>
          <cell r="BW100">
            <v>54.185303687677752</v>
          </cell>
          <cell r="BX100">
            <v>51.862229237725863</v>
          </cell>
          <cell r="BY100">
            <v>51.862229237725863</v>
          </cell>
          <cell r="BZ100">
            <v>55.360300483853337</v>
          </cell>
          <cell r="CA100">
            <v>26.598626437381892</v>
          </cell>
          <cell r="CB100">
            <v>187.07085225496374</v>
          </cell>
          <cell r="CC100">
            <v>269.02977917619899</v>
          </cell>
          <cell r="CD100">
            <v>74.194467069730138</v>
          </cell>
          <cell r="CE100">
            <v>41.205626111409607</v>
          </cell>
          <cell r="CF100">
            <v>31.30464760342063</v>
          </cell>
          <cell r="CG100">
            <v>39.000456038410555</v>
          </cell>
          <cell r="CH100">
            <v>52.819999286516889</v>
          </cell>
          <cell r="CI100">
            <v>35.113311624090571</v>
          </cell>
          <cell r="CJ100">
            <v>50.695196767025728</v>
          </cell>
          <cell r="CK100">
            <v>51.862229237725863</v>
          </cell>
          <cell r="CL100">
            <v>51.862229237725863</v>
          </cell>
          <cell r="CM100">
            <v>59.446508349634939</v>
          </cell>
          <cell r="CN100">
            <v>59.439226638433304</v>
          </cell>
          <cell r="CO100">
            <v>170.22954821664044</v>
          </cell>
          <cell r="CP100">
            <v>289.1152832047087</v>
          </cell>
        </row>
        <row r="101">
          <cell r="B101">
            <v>2082</v>
          </cell>
          <cell r="D101">
            <v>73.722050471206202</v>
          </cell>
          <cell r="E101">
            <v>41.54612937388216</v>
          </cell>
          <cell r="F101">
            <v>28.6636105599495</v>
          </cell>
          <cell r="G101">
            <v>41.756532220391904</v>
          </cell>
          <cell r="H101">
            <v>53.876744272232273</v>
          </cell>
          <cell r="I101">
            <v>32.887470765259508</v>
          </cell>
          <cell r="J101">
            <v>51.358031451395533</v>
          </cell>
          <cell r="K101">
            <v>52.899812566678676</v>
          </cell>
          <cell r="L101">
            <v>52.899812566678676</v>
          </cell>
          <cell r="M101">
            <v>60.279814693623955</v>
          </cell>
          <cell r="N101">
            <v>82.518557264076222</v>
          </cell>
          <cell r="O101">
            <v>163.80527069410547</v>
          </cell>
          <cell r="P101">
            <v>306.60364265180567</v>
          </cell>
          <cell r="Q101">
            <v>75.544651990983368</v>
          </cell>
          <cell r="R101">
            <v>42.221673311691099</v>
          </cell>
          <cell r="S101">
            <v>30.533516167414454</v>
          </cell>
          <cell r="T101">
            <v>39.326704300929201</v>
          </cell>
          <cell r="U101">
            <v>53.876744272232273</v>
          </cell>
          <cell r="V101">
            <v>32.887470765259508</v>
          </cell>
          <cell r="W101">
            <v>51.358031451395533</v>
          </cell>
          <cell r="X101">
            <v>52.899812566678676</v>
          </cell>
          <cell r="Y101">
            <v>52.899812566678676</v>
          </cell>
          <cell r="Z101">
            <v>61.510179316906331</v>
          </cell>
          <cell r="AA101">
            <v>28.920128455913474</v>
          </cell>
          <cell r="AB101">
            <v>187.71160110575477</v>
          </cell>
          <cell r="AC101">
            <v>278.14190887857455</v>
          </cell>
          <cell r="AD101">
            <v>74.785972131964712</v>
          </cell>
          <cell r="AE101">
            <v>41.689436806367553</v>
          </cell>
          <cell r="AF101">
            <v>30.016753055508627</v>
          </cell>
          <cell r="AG101">
            <v>40.119455288993024</v>
          </cell>
          <cell r="AH101">
            <v>53.876744272232273</v>
          </cell>
          <cell r="AI101">
            <v>32.887470765259508</v>
          </cell>
          <cell r="AJ101">
            <v>51.358031451395533</v>
          </cell>
          <cell r="AK101">
            <v>52.899812566678676</v>
          </cell>
          <cell r="AL101">
            <v>52.899812566678676</v>
          </cell>
          <cell r="AM101">
            <v>64.357305778080146</v>
          </cell>
          <cell r="AN101">
            <v>116.05224483514218</v>
          </cell>
          <cell r="AO101">
            <v>146.6515712239578</v>
          </cell>
          <cell r="AP101">
            <v>327.06112183718017</v>
          </cell>
          <cell r="AQ101">
            <v>76.200969253535192</v>
          </cell>
          <cell r="AR101">
            <v>42.299601418589383</v>
          </cell>
          <cell r="AS101">
            <v>29.909586665016981</v>
          </cell>
          <cell r="AT101">
            <v>40.646817499146643</v>
          </cell>
          <cell r="AU101">
            <v>53.876744272232273</v>
          </cell>
          <cell r="AV101">
            <v>32.887470765259508</v>
          </cell>
          <cell r="AW101">
            <v>51.358031451395533</v>
          </cell>
          <cell r="AX101">
            <v>52.899812566678676</v>
          </cell>
          <cell r="AY101">
            <v>52.899812566678676</v>
          </cell>
          <cell r="AZ101">
            <v>64.30526175271757</v>
          </cell>
          <cell r="BA101">
            <v>158.64053600572109</v>
          </cell>
          <cell r="BB101">
            <v>127.23658339540152</v>
          </cell>
          <cell r="BC101">
            <v>350.1823811538402</v>
          </cell>
          <cell r="BD101">
            <v>74.919038050029513</v>
          </cell>
          <cell r="BE101">
            <v>41.831181238727922</v>
          </cell>
          <cell r="BF101">
            <v>29.983901511954478</v>
          </cell>
          <cell r="BG101">
            <v>40.354094301503082</v>
          </cell>
          <cell r="BH101">
            <v>53.876744272232273</v>
          </cell>
          <cell r="BI101">
            <v>32.887470765259508</v>
          </cell>
          <cell r="BJ101">
            <v>51.358031451395533</v>
          </cell>
          <cell r="BK101">
            <v>52.899812566678676</v>
          </cell>
          <cell r="BL101">
            <v>52.899812566678676</v>
          </cell>
          <cell r="BM101">
            <v>62.002571423276002</v>
          </cell>
          <cell r="BN101">
            <v>71.61565266605156</v>
          </cell>
          <cell r="BO101">
            <v>168.00093055803265</v>
          </cell>
          <cell r="BP101">
            <v>301.61915464736023</v>
          </cell>
          <cell r="BQ101">
            <v>85.623081826981519</v>
          </cell>
          <cell r="BR101">
            <v>44.288843961116541</v>
          </cell>
          <cell r="BS101">
            <v>35.501662189404662</v>
          </cell>
          <cell r="BT101">
            <v>37.935764942100057</v>
          </cell>
          <cell r="BU101">
            <v>56.570581485843888</v>
          </cell>
          <cell r="BV101">
            <v>45.727099762655335</v>
          </cell>
          <cell r="BW101">
            <v>55.269363679061264</v>
          </cell>
          <cell r="BX101">
            <v>52.899812566678676</v>
          </cell>
          <cell r="BY101">
            <v>52.899812566678676</v>
          </cell>
          <cell r="BZ101">
            <v>56.467868085788972</v>
          </cell>
          <cell r="CA101">
            <v>27.130772698159959</v>
          </cell>
          <cell r="CB101">
            <v>190.8134911751502</v>
          </cell>
          <cell r="CC101">
            <v>274.41213195909916</v>
          </cell>
          <cell r="CD101">
            <v>75.678841020938748</v>
          </cell>
          <cell r="CE101">
            <v>42.030007772990018</v>
          </cell>
          <cell r="CF101">
            <v>31.930945025445524</v>
          </cell>
          <cell r="CG101">
            <v>39.7807198952055</v>
          </cell>
          <cell r="CH101">
            <v>53.876744272232273</v>
          </cell>
          <cell r="CI101">
            <v>35.815807203262068</v>
          </cell>
          <cell r="CJ101">
            <v>51.709431823955846</v>
          </cell>
          <cell r="CK101">
            <v>52.899812566678676</v>
          </cell>
          <cell r="CL101">
            <v>52.899812566678676</v>
          </cell>
          <cell r="CM101">
            <v>60.635826798429406</v>
          </cell>
          <cell r="CN101">
            <v>60.628399405442387</v>
          </cell>
          <cell r="CO101">
            <v>173.63525105511911</v>
          </cell>
          <cell r="CP101">
            <v>294.89947725899094</v>
          </cell>
        </row>
        <row r="102">
          <cell r="B102">
            <v>2083</v>
          </cell>
          <cell r="D102">
            <v>75.198147783879222</v>
          </cell>
          <cell r="E102">
            <v>42.377985372579666</v>
          </cell>
          <cell r="F102">
            <v>29.237526752575924</v>
          </cell>
          <cell r="G102">
            <v>42.592601003111639</v>
          </cell>
          <cell r="H102">
            <v>54.955489599139241</v>
          </cell>
          <cell r="I102">
            <v>33.545959058883035</v>
          </cell>
          <cell r="J102">
            <v>52.386345934308501</v>
          </cell>
          <cell r="K102">
            <v>53.958997310883241</v>
          </cell>
          <cell r="L102">
            <v>53.958997310883241</v>
          </cell>
          <cell r="M102">
            <v>61.486765285868231</v>
          </cell>
          <cell r="N102">
            <v>84.170782342524518</v>
          </cell>
          <cell r="O102">
            <v>167.08505629865377</v>
          </cell>
          <cell r="P102">
            <v>312.7426039270465</v>
          </cell>
          <cell r="Q102">
            <v>77.057242282191581</v>
          </cell>
          <cell r="R102">
            <v>43.067055366498259</v>
          </cell>
          <cell r="S102">
            <v>31.144872483104319</v>
          </cell>
          <cell r="T102">
            <v>40.114121934647358</v>
          </cell>
          <cell r="U102">
            <v>54.955489599139241</v>
          </cell>
          <cell r="V102">
            <v>33.545959058883035</v>
          </cell>
          <cell r="W102">
            <v>52.386345934308501</v>
          </cell>
          <cell r="X102">
            <v>53.958997310883241</v>
          </cell>
          <cell r="Y102">
            <v>53.958997310883241</v>
          </cell>
          <cell r="Z102">
            <v>62.741764844050365</v>
          </cell>
          <cell r="AA102">
            <v>29.499180769611741</v>
          </cell>
          <cell r="AB102">
            <v>191.47005041879953</v>
          </cell>
          <cell r="AC102">
            <v>283.71099603246165</v>
          </cell>
          <cell r="AD102">
            <v>76.283371780835679</v>
          </cell>
          <cell r="AE102">
            <v>42.524162173383303</v>
          </cell>
          <cell r="AF102">
            <v>30.61776249891405</v>
          </cell>
          <cell r="AG102">
            <v>40.922745753100742</v>
          </cell>
          <cell r="AH102">
            <v>54.955489599139241</v>
          </cell>
          <cell r="AI102">
            <v>33.545959058883035</v>
          </cell>
          <cell r="AJ102">
            <v>52.386345934308501</v>
          </cell>
          <cell r="AK102">
            <v>53.958997310883241</v>
          </cell>
          <cell r="AL102">
            <v>53.958997310883241</v>
          </cell>
          <cell r="AM102">
            <v>65.64589780044939</v>
          </cell>
          <cell r="AN102">
            <v>118.37589706179493</v>
          </cell>
          <cell r="AO102">
            <v>149.5878974492777</v>
          </cell>
          <cell r="AP102">
            <v>333.60969231152205</v>
          </cell>
          <cell r="AQ102">
            <v>77.72670063538483</v>
          </cell>
          <cell r="AR102">
            <v>43.146543786334654</v>
          </cell>
          <cell r="AS102">
            <v>30.508450372919899</v>
          </cell>
          <cell r="AT102">
            <v>41.460667055632257</v>
          </cell>
          <cell r="AU102">
            <v>54.955489599139241</v>
          </cell>
          <cell r="AV102">
            <v>33.545959058883035</v>
          </cell>
          <cell r="AW102">
            <v>52.386345934308501</v>
          </cell>
          <cell r="AX102">
            <v>53.958997310883241</v>
          </cell>
          <cell r="AY102">
            <v>53.958997310883241</v>
          </cell>
          <cell r="AZ102">
            <v>65.592811725313538</v>
          </cell>
          <cell r="BA102">
            <v>161.81691088111216</v>
          </cell>
          <cell r="BB102">
            <v>129.78417367026785</v>
          </cell>
          <cell r="BC102">
            <v>357.19389627669352</v>
          </cell>
          <cell r="BD102">
            <v>76.419102006835601</v>
          </cell>
          <cell r="BE102">
            <v>42.668744678943696</v>
          </cell>
          <cell r="BF102">
            <v>30.584253186417673</v>
          </cell>
          <cell r="BG102">
            <v>41.162082817463691</v>
          </cell>
          <cell r="BH102">
            <v>54.955489599139241</v>
          </cell>
          <cell r="BI102">
            <v>33.545959058883035</v>
          </cell>
          <cell r="BJ102">
            <v>52.386345934308501</v>
          </cell>
          <cell r="BK102">
            <v>53.958997310883241</v>
          </cell>
          <cell r="BL102">
            <v>53.958997310883241</v>
          </cell>
          <cell r="BM102">
            <v>63.244015855053703</v>
          </cell>
          <cell r="BN102">
            <v>73.049574698469399</v>
          </cell>
          <cell r="BO102">
            <v>171.36472362317718</v>
          </cell>
          <cell r="BP102">
            <v>307.65831417670029</v>
          </cell>
          <cell r="BQ102">
            <v>87.337467145617666</v>
          </cell>
          <cell r="BR102">
            <v>45.175615871753131</v>
          </cell>
          <cell r="BS102">
            <v>36.212493044193124</v>
          </cell>
          <cell r="BT102">
            <v>38.695332538596851</v>
          </cell>
          <cell r="BU102">
            <v>57.703264079096201</v>
          </cell>
          <cell r="BV102">
            <v>46.642669102419553</v>
          </cell>
          <cell r="BW102">
            <v>56.375992681895006</v>
          </cell>
          <cell r="BX102">
            <v>53.958997310883241</v>
          </cell>
          <cell r="BY102">
            <v>53.958997310883241</v>
          </cell>
          <cell r="BZ102">
            <v>57.598494103392234</v>
          </cell>
          <cell r="CA102">
            <v>27.673997695491497</v>
          </cell>
          <cell r="CB102">
            <v>194.63404797932381</v>
          </cell>
          <cell r="CC102">
            <v>279.90653977820756</v>
          </cell>
          <cell r="CD102">
            <v>77.194118107552697</v>
          </cell>
          <cell r="CE102">
            <v>42.871552210899651</v>
          </cell>
          <cell r="CF102">
            <v>32.570281314139493</v>
          </cell>
          <cell r="CG102">
            <v>40.577228041115603</v>
          </cell>
          <cell r="CH102">
            <v>54.955489599139241</v>
          </cell>
          <cell r="CI102">
            <v>36.53292801618084</v>
          </cell>
          <cell r="CJ102">
            <v>52.74478220918423</v>
          </cell>
          <cell r="CK102">
            <v>53.958997310883241</v>
          </cell>
          <cell r="CL102">
            <v>53.958997310883241</v>
          </cell>
          <cell r="CM102">
            <v>61.849905631245178</v>
          </cell>
          <cell r="CN102">
            <v>61.842329523528207</v>
          </cell>
          <cell r="CO102">
            <v>177.1118571157152</v>
          </cell>
          <cell r="CP102">
            <v>300.80409227048858</v>
          </cell>
        </row>
        <row r="103">
          <cell r="B103">
            <v>2084</v>
          </cell>
          <cell r="D103">
            <v>76.704964600695575</v>
          </cell>
          <cell r="E103">
            <v>43.227153376101811</v>
          </cell>
          <cell r="F103">
            <v>29.823386887316417</v>
          </cell>
          <cell r="G103">
            <v>43.446069464168552</v>
          </cell>
          <cell r="H103">
            <v>56.056685018770459</v>
          </cell>
          <cell r="I103">
            <v>34.218151349994145</v>
          </cell>
          <cell r="J103">
            <v>53.436060978517297</v>
          </cell>
          <cell r="K103">
            <v>55.040225066655395</v>
          </cell>
          <cell r="L103">
            <v>55.040225066655395</v>
          </cell>
          <cell r="M103">
            <v>62.718834089087451</v>
          </cell>
          <cell r="N103">
            <v>85.857392372904727</v>
          </cell>
          <cell r="O103">
            <v>170.4330985056653</v>
          </cell>
          <cell r="P103">
            <v>319.00932496765745</v>
          </cell>
          <cell r="Q103">
            <v>78.601311543870793</v>
          </cell>
          <cell r="R103">
            <v>43.930030920942862</v>
          </cell>
          <cell r="S103">
            <v>31.768951918544918</v>
          </cell>
          <cell r="T103">
            <v>40.917926753040859</v>
          </cell>
          <cell r="U103">
            <v>56.056685018770459</v>
          </cell>
          <cell r="V103">
            <v>34.218151349994145</v>
          </cell>
          <cell r="W103">
            <v>53.436060978517297</v>
          </cell>
          <cell r="X103">
            <v>55.040225066655395</v>
          </cell>
          <cell r="Y103">
            <v>55.040225066655395</v>
          </cell>
          <cell r="Z103">
            <v>63.998981267192363</v>
          </cell>
          <cell r="AA103">
            <v>30.090283914781033</v>
          </cell>
          <cell r="AB103">
            <v>195.30671794838952</v>
          </cell>
          <cell r="AC103">
            <v>289.39598313036288</v>
          </cell>
          <cell r="AD103">
            <v>77.811934263161334</v>
          </cell>
          <cell r="AE103">
            <v>43.376259260508839</v>
          </cell>
          <cell r="AF103">
            <v>31.231279730206051</v>
          </cell>
          <cell r="AG103">
            <v>41.742753736120385</v>
          </cell>
          <cell r="AH103">
            <v>56.056685018770459</v>
          </cell>
          <cell r="AI103">
            <v>34.218151349994145</v>
          </cell>
          <cell r="AJ103">
            <v>53.436060978517297</v>
          </cell>
          <cell r="AK103">
            <v>55.040225066655395</v>
          </cell>
          <cell r="AL103">
            <v>55.040225066655395</v>
          </cell>
          <cell r="AM103">
            <v>66.961307098096071</v>
          </cell>
          <cell r="AN103">
            <v>120.74790751225275</v>
          </cell>
          <cell r="AO103">
            <v>152.58533244084927</v>
          </cell>
          <cell r="AP103">
            <v>340.29454705119809</v>
          </cell>
          <cell r="AQ103">
            <v>79.284184470886373</v>
          </cell>
          <cell r="AR103">
            <v>44.011112125858162</v>
          </cell>
          <cell r="AS103">
            <v>31.119777213163928</v>
          </cell>
          <cell r="AT103">
            <v>42.291453879469998</v>
          </cell>
          <cell r="AU103">
            <v>56.056685018770459</v>
          </cell>
          <cell r="AV103">
            <v>34.218151349994145</v>
          </cell>
          <cell r="AW103">
            <v>53.436060978517297</v>
          </cell>
          <cell r="AX103">
            <v>55.040225066655395</v>
          </cell>
          <cell r="AY103">
            <v>55.040225066655395</v>
          </cell>
          <cell r="AZ103">
            <v>66.90715728677641</v>
          </cell>
          <cell r="BA103">
            <v>165.05939024724893</v>
          </cell>
          <cell r="BB103">
            <v>132.38478261086328</v>
          </cell>
          <cell r="BC103">
            <v>364.35133014488861</v>
          </cell>
          <cell r="BD103">
            <v>77.950384244808362</v>
          </cell>
          <cell r="BE103">
            <v>43.52373890326232</v>
          </cell>
          <cell r="BF103">
            <v>31.197098959740597</v>
          </cell>
          <cell r="BG103">
            <v>41.986886624903178</v>
          </cell>
          <cell r="BH103">
            <v>56.056685018770459</v>
          </cell>
          <cell r="BI103">
            <v>34.218151349994145</v>
          </cell>
          <cell r="BJ103">
            <v>53.436060978517297</v>
          </cell>
          <cell r="BK103">
            <v>55.040225066655395</v>
          </cell>
          <cell r="BL103">
            <v>55.040225066655395</v>
          </cell>
          <cell r="BM103">
            <v>64.511296359452302</v>
          </cell>
          <cell r="BN103">
            <v>74.513338512616599</v>
          </cell>
          <cell r="BO103">
            <v>174.79852159525763</v>
          </cell>
          <cell r="BP103">
            <v>313.8231564673265</v>
          </cell>
          <cell r="BQ103">
            <v>89.087531051598276</v>
          </cell>
          <cell r="BR103">
            <v>46.080842658737716</v>
          </cell>
          <cell r="BS103">
            <v>36.938117213217311</v>
          </cell>
          <cell r="BT103">
            <v>39.470707724286704</v>
          </cell>
          <cell r="BU103">
            <v>58.859519269708983</v>
          </cell>
          <cell r="BV103">
            <v>47.577292630471298</v>
          </cell>
          <cell r="BW103">
            <v>57.505652073000462</v>
          </cell>
          <cell r="BX103">
            <v>55.040225066655395</v>
          </cell>
          <cell r="BY103">
            <v>55.040225066655395</v>
          </cell>
          <cell r="BZ103">
            <v>58.752649918342961</v>
          </cell>
          <cell r="CA103">
            <v>28.228527911261555</v>
          </cell>
          <cell r="CB103">
            <v>198.5341155376787</v>
          </cell>
          <cell r="CC103">
            <v>285.51529336728322</v>
          </cell>
          <cell r="CD103">
            <v>78.740930080343134</v>
          </cell>
          <cell r="CE103">
            <v>43.73061028264982</v>
          </cell>
          <cell r="CF103">
            <v>33.222923022199026</v>
          </cell>
          <cell r="CG103">
            <v>41.390312557078268</v>
          </cell>
          <cell r="CH103">
            <v>56.056685018770459</v>
          </cell>
          <cell r="CI103">
            <v>37.264973045541566</v>
          </cell>
          <cell r="CJ103">
            <v>53.801679581982988</v>
          </cell>
          <cell r="CK103">
            <v>55.040225066655395</v>
          </cell>
          <cell r="CL103">
            <v>55.040225066655395</v>
          </cell>
          <cell r="CM103">
            <v>63.089251022989565</v>
          </cell>
          <cell r="CN103">
            <v>63.081523105595757</v>
          </cell>
          <cell r="CO103">
            <v>180.66081586835014</v>
          </cell>
          <cell r="CP103">
            <v>306.83158999693546</v>
          </cell>
        </row>
        <row r="104">
          <cell r="B104">
            <v>2085</v>
          </cell>
          <cell r="D104">
            <v>78.243051933213422</v>
          </cell>
          <cell r="E104">
            <v>44.09394390751919</v>
          </cell>
          <cell r="F104">
            <v>30.421405201032503</v>
          </cell>
          <cell r="G104">
            <v>44.317249699221058</v>
          </cell>
          <cell r="H104">
            <v>57.180733215378744</v>
          </cell>
          <cell r="I104">
            <v>34.904293445327653</v>
          </cell>
          <cell r="J104">
            <v>54.507560442972611</v>
          </cell>
          <cell r="K104">
            <v>56.143891216488761</v>
          </cell>
          <cell r="L104">
            <v>56.143891216488761</v>
          </cell>
          <cell r="M104">
            <v>63.976471645207759</v>
          </cell>
          <cell r="N104">
            <v>87.579004113412353</v>
          </cell>
          <cell r="O104">
            <v>173.85062162451374</v>
          </cell>
          <cell r="P104">
            <v>325.40609738313384</v>
          </cell>
          <cell r="Q104">
            <v>80.177424410023136</v>
          </cell>
          <cell r="R104">
            <v>44.810915547229577</v>
          </cell>
          <cell r="S104">
            <v>32.405982686600829</v>
          </cell>
          <cell r="T104">
            <v>41.738412690807316</v>
          </cell>
          <cell r="U104">
            <v>57.180733215378744</v>
          </cell>
          <cell r="V104">
            <v>34.904293445327653</v>
          </cell>
          <cell r="W104">
            <v>54.507560442972611</v>
          </cell>
          <cell r="X104">
            <v>56.143891216488761</v>
          </cell>
          <cell r="Y104">
            <v>56.143891216488761</v>
          </cell>
          <cell r="Z104">
            <v>65.282288324219834</v>
          </cell>
          <cell r="AA104">
            <v>30.693654045542694</v>
          </cell>
          <cell r="AB104">
            <v>199.22300668401238</v>
          </cell>
          <cell r="AC104">
            <v>295.19894905377487</v>
          </cell>
          <cell r="AD104">
            <v>79.372218542437238</v>
          </cell>
          <cell r="AE104">
            <v>44.246039661919703</v>
          </cell>
          <cell r="AF104">
            <v>31.857529099870913</v>
          </cell>
          <cell r="AG104">
            <v>42.579779097909757</v>
          </cell>
          <cell r="AH104">
            <v>57.180733215378744</v>
          </cell>
          <cell r="AI104">
            <v>34.904293445327653</v>
          </cell>
          <cell r="AJ104">
            <v>54.507560442972611</v>
          </cell>
          <cell r="AK104">
            <v>56.143891216488761</v>
          </cell>
          <cell r="AL104">
            <v>56.143891216488761</v>
          </cell>
          <cell r="AM104">
            <v>68.304014688831145</v>
          </cell>
          <cell r="AN104">
            <v>123.16914358138391</v>
          </cell>
          <cell r="AO104">
            <v>155.64497229828251</v>
          </cell>
          <cell r="AP104">
            <v>347.11813056849758</v>
          </cell>
          <cell r="AQ104">
            <v>80.873990299472496</v>
          </cell>
          <cell r="AR104">
            <v>44.893622591812942</v>
          </cell>
          <cell r="AS104">
            <v>31.743790735254919</v>
          </cell>
          <cell r="AT104">
            <v>43.139481772115495</v>
          </cell>
          <cell r="AU104">
            <v>57.180733215378744</v>
          </cell>
          <cell r="AV104">
            <v>34.904293445327653</v>
          </cell>
          <cell r="AW104">
            <v>54.507560442972611</v>
          </cell>
          <cell r="AX104">
            <v>56.143891216488761</v>
          </cell>
          <cell r="AY104">
            <v>56.143891216488761</v>
          </cell>
          <cell r="AZ104">
            <v>68.248779065930933</v>
          </cell>
          <cell r="BA104">
            <v>168.36915981137062</v>
          </cell>
          <cell r="BB104">
            <v>135.03936120576756</v>
          </cell>
          <cell r="BC104">
            <v>371.65730008306912</v>
          </cell>
          <cell r="BD104">
            <v>79.513444722001395</v>
          </cell>
          <cell r="BE104">
            <v>44.396476565282114</v>
          </cell>
          <cell r="BF104">
            <v>31.822662936871321</v>
          </cell>
          <cell r="BG104">
            <v>42.828807337412591</v>
          </cell>
          <cell r="BH104">
            <v>57.180733215378744</v>
          </cell>
          <cell r="BI104">
            <v>34.904293445327653</v>
          </cell>
          <cell r="BJ104">
            <v>54.507560442972611</v>
          </cell>
          <cell r="BK104">
            <v>56.143891216488761</v>
          </cell>
          <cell r="BL104">
            <v>56.143891216488761</v>
          </cell>
          <cell r="BM104">
            <v>65.804876354584422</v>
          </cell>
          <cell r="BN104">
            <v>76.007479376464033</v>
          </cell>
          <cell r="BO104">
            <v>178.30358014274665</v>
          </cell>
          <cell r="BP104">
            <v>320.11593587379514</v>
          </cell>
          <cell r="BQ104">
            <v>90.873913506880854</v>
          </cell>
          <cell r="BR104">
            <v>47.004855344671604</v>
          </cell>
          <cell r="BS104">
            <v>37.67880004213805</v>
          </cell>
          <cell r="BT104">
            <v>40.262174037742106</v>
          </cell>
          <cell r="BU104">
            <v>60.039769876147687</v>
          </cell>
          <cell r="BV104">
            <v>48.531312119188456</v>
          </cell>
          <cell r="BW104">
            <v>58.658754945312573</v>
          </cell>
          <cell r="BX104">
            <v>56.143891216488761</v>
          </cell>
          <cell r="BY104">
            <v>56.143891216488761</v>
          </cell>
          <cell r="BZ104">
            <v>59.930757581408614</v>
          </cell>
          <cell r="CA104">
            <v>28.794566125632155</v>
          </cell>
          <cell r="CB104">
            <v>202.51512002377382</v>
          </cell>
          <cell r="CC104">
            <v>291.2404437308146</v>
          </cell>
          <cell r="CD104">
            <v>80.319842576264563</v>
          </cell>
          <cell r="CE104">
            <v>44.607496127903289</v>
          </cell>
          <cell r="CF104">
            <v>33.889108807117523</v>
          </cell>
          <cell r="CG104">
            <v>42.220270771183479</v>
          </cell>
          <cell r="CH104">
            <v>57.180733215378744</v>
          </cell>
          <cell r="CI104">
            <v>38.012209984980117</v>
          </cell>
          <cell r="CJ104">
            <v>54.880510427730904</v>
          </cell>
          <cell r="CK104">
            <v>56.143891216488761</v>
          </cell>
          <cell r="CL104">
            <v>56.143891216488761</v>
          </cell>
          <cell r="CM104">
            <v>64.354316176485753</v>
          </cell>
          <cell r="CN104">
            <v>64.346433298954594</v>
          </cell>
          <cell r="CO104">
            <v>184.28342509339797</v>
          </cell>
          <cell r="CP104">
            <v>312.98417456883828</v>
          </cell>
        </row>
        <row r="105">
          <cell r="B105">
            <v>2086</v>
          </cell>
          <cell r="D105">
            <v>79.812931446595044</v>
          </cell>
          <cell r="E105">
            <v>44.978650951713981</v>
          </cell>
          <cell r="F105">
            <v>31.031784520516965</v>
          </cell>
          <cell r="G105">
            <v>45.206437181984512</v>
          </cell>
          <cell r="H105">
            <v>58.328015426604154</v>
          </cell>
          <cell r="I105">
            <v>35.604618060165699</v>
          </cell>
          <cell r="J105">
            <v>55.601207742631544</v>
          </cell>
          <cell r="K105">
            <v>57.270370085149537</v>
          </cell>
          <cell r="L105">
            <v>57.270370085149537</v>
          </cell>
          <cell r="M105">
            <v>65.260104500684577</v>
          </cell>
          <cell r="N105">
            <v>89.336201474238308</v>
          </cell>
          <cell r="O105">
            <v>177.33878475892149</v>
          </cell>
          <cell r="P105">
            <v>331.93509073384439</v>
          </cell>
          <cell r="Q105">
            <v>81.78611544273538</v>
          </cell>
          <cell r="R105">
            <v>45.710008010462182</v>
          </cell>
          <cell r="S105">
            <v>33.056180845718124</v>
          </cell>
          <cell r="T105">
            <v>42.575858027938295</v>
          </cell>
          <cell r="U105">
            <v>58.328015426604154</v>
          </cell>
          <cell r="V105">
            <v>35.604618060165699</v>
          </cell>
          <cell r="W105">
            <v>55.601207742631544</v>
          </cell>
          <cell r="X105">
            <v>57.270370085149537</v>
          </cell>
          <cell r="Y105">
            <v>57.270370085149537</v>
          </cell>
          <cell r="Z105">
            <v>66.592121267780684</v>
          </cell>
          <cell r="AA105">
            <v>31.309495803837734</v>
          </cell>
          <cell r="AB105">
            <v>203.22024489315692</v>
          </cell>
          <cell r="AC105">
            <v>301.12186196477535</v>
          </cell>
          <cell r="AD105">
            <v>80.964753812249839</v>
          </cell>
          <cell r="AE105">
            <v>45.133798376556861</v>
          </cell>
          <cell r="AF105">
            <v>32.496723009683329</v>
          </cell>
          <cell r="AG105">
            <v>43.434105728051712</v>
          </cell>
          <cell r="AH105">
            <v>58.328015426604154</v>
          </cell>
          <cell r="AI105">
            <v>35.604618060165699</v>
          </cell>
          <cell r="AJ105">
            <v>55.601207742631544</v>
          </cell>
          <cell r="AK105">
            <v>57.270370085149537</v>
          </cell>
          <cell r="AL105">
            <v>57.270370085149537</v>
          </cell>
          <cell r="AM105">
            <v>69.674475971875708</v>
          </cell>
          <cell r="AN105">
            <v>125.64042646736108</v>
          </cell>
          <cell r="AO105">
            <v>158.76785474387643</v>
          </cell>
          <cell r="AP105">
            <v>354.08275718311324</v>
          </cell>
          <cell r="AQ105">
            <v>82.496657327401564</v>
          </cell>
          <cell r="AR105">
            <v>45.794374500730449</v>
          </cell>
          <cell r="AS105">
            <v>32.380702582646656</v>
          </cell>
          <cell r="AT105">
            <v>44.005038354823348</v>
          </cell>
          <cell r="AU105">
            <v>58.328015426604154</v>
          </cell>
          <cell r="AV105">
            <v>35.604618060165699</v>
          </cell>
          <cell r="AW105">
            <v>55.601207742631544</v>
          </cell>
          <cell r="AX105">
            <v>57.270370085149537</v>
          </cell>
          <cell r="AY105">
            <v>57.270370085149537</v>
          </cell>
          <cell r="AZ105">
            <v>69.618132093729088</v>
          </cell>
          <cell r="BA105">
            <v>171.74734213098111</v>
          </cell>
          <cell r="BB105">
            <v>137.74880979473659</v>
          </cell>
          <cell r="BC105">
            <v>379.11428401944681</v>
          </cell>
          <cell r="BD105">
            <v>81.108813573589927</v>
          </cell>
          <cell r="BE105">
            <v>45.287253666942917</v>
          </cell>
          <cell r="BF105">
            <v>32.461157287123477</v>
          </cell>
          <cell r="BG105">
            <v>43.688130504905637</v>
          </cell>
          <cell r="BH105">
            <v>58.328015426604154</v>
          </cell>
          <cell r="BI105">
            <v>35.604618060165699</v>
          </cell>
          <cell r="BJ105">
            <v>55.601207742631544</v>
          </cell>
          <cell r="BK105">
            <v>57.270370085149537</v>
          </cell>
          <cell r="BL105">
            <v>57.270370085149537</v>
          </cell>
          <cell r="BM105">
            <v>67.125194577317515</v>
          </cell>
          <cell r="BN105">
            <v>77.532504050076426</v>
          </cell>
          <cell r="BO105">
            <v>181.88108805830734</v>
          </cell>
          <cell r="BP105">
            <v>326.53878668570127</v>
          </cell>
          <cell r="BQ105">
            <v>92.697220389606215</v>
          </cell>
          <cell r="BR105">
            <v>47.947967322180531</v>
          </cell>
          <cell r="BS105">
            <v>38.434792744537312</v>
          </cell>
          <cell r="BT105">
            <v>41.069999916518007</v>
          </cell>
          <cell r="BU105">
            <v>61.24441619793437</v>
          </cell>
          <cell r="BV105">
            <v>49.505051138449559</v>
          </cell>
          <cell r="BW105">
            <v>59.835692390796197</v>
          </cell>
          <cell r="BX105">
            <v>57.270370085149537</v>
          </cell>
          <cell r="BY105">
            <v>57.270370085149537</v>
          </cell>
          <cell r="BZ105">
            <v>61.133216665300196</v>
          </cell>
          <cell r="CA105">
            <v>29.37230431887042</v>
          </cell>
          <cell r="CB105">
            <v>206.57841165440598</v>
          </cell>
          <cell r="CC105">
            <v>297.08393263857658</v>
          </cell>
          <cell r="CD105">
            <v>81.931391106939785</v>
          </cell>
          <cell r="CE105">
            <v>45.502507155517861</v>
          </cell>
          <cell r="CF105">
            <v>34.569064615698032</v>
          </cell>
          <cell r="CG105">
            <v>43.067384176085959</v>
          </cell>
          <cell r="CH105">
            <v>58.328015426604154</v>
          </cell>
          <cell r="CI105">
            <v>38.774892271002365</v>
          </cell>
          <cell r="CJ105">
            <v>55.981640647931933</v>
          </cell>
          <cell r="CK105">
            <v>57.270370085149537</v>
          </cell>
          <cell r="CL105">
            <v>57.270370085149537</v>
          </cell>
          <cell r="CM105">
            <v>65.645530157369123</v>
          </cell>
          <cell r="CN105">
            <v>65.637489116683057</v>
          </cell>
          <cell r="CO105">
            <v>187.9809134525799</v>
          </cell>
          <cell r="CP105">
            <v>319.26393272663211</v>
          </cell>
        </row>
        <row r="106">
          <cell r="B106">
            <v>2087</v>
          </cell>
          <cell r="D106">
            <v>81.415077473687234</v>
          </cell>
          <cell r="E106">
            <v>45.881541819398429</v>
          </cell>
          <cell r="F106">
            <v>31.654709269451853</v>
          </cell>
          <cell r="G106">
            <v>46.113900576917871</v>
          </cell>
          <cell r="H106">
            <v>59.498878299200648</v>
          </cell>
          <cell r="I106">
            <v>36.31933679480332</v>
          </cell>
          <cell r="J106">
            <v>56.717333318672971</v>
          </cell>
          <cell r="K106">
            <v>58.420002033744453</v>
          </cell>
          <cell r="L106">
            <v>58.420002033744453</v>
          </cell>
          <cell r="M106">
            <v>66.5701205000763</v>
          </cell>
          <cell r="N106">
            <v>91.12951538557148</v>
          </cell>
          <cell r="O106">
            <v>180.89864184349653</v>
          </cell>
          <cell r="P106">
            <v>338.59827772914434</v>
          </cell>
          <cell r="Q106">
            <v>83.427870701600426</v>
          </cell>
          <cell r="R106">
            <v>46.627579967850039</v>
          </cell>
          <cell r="S106">
            <v>33.719742850682771</v>
          </cell>
          <cell r="T106">
            <v>43.430515795209324</v>
          </cell>
          <cell r="U106">
            <v>59.498878299200648</v>
          </cell>
          <cell r="V106">
            <v>36.31933679480332</v>
          </cell>
          <cell r="W106">
            <v>56.717333318672971</v>
          </cell>
          <cell r="X106">
            <v>58.420002033744453</v>
          </cell>
          <cell r="Y106">
            <v>58.420002033744453</v>
          </cell>
          <cell r="Z106">
            <v>67.928875858685615</v>
          </cell>
          <cell r="AA106">
            <v>31.93799526380236</v>
          </cell>
          <cell r="AB106">
            <v>207.29964032543893</v>
          </cell>
          <cell r="AC106">
            <v>307.16651144792689</v>
          </cell>
          <cell r="AD106">
            <v>82.59002125079256</v>
          </cell>
          <cell r="AE106">
            <v>46.039803637182658</v>
          </cell>
          <cell r="AF106">
            <v>33.149054589539126</v>
          </cell>
          <cell r="AG106">
            <v>44.305991757937278</v>
          </cell>
          <cell r="AH106">
            <v>59.498878299200648</v>
          </cell>
          <cell r="AI106">
            <v>36.31933679480332</v>
          </cell>
          <cell r="AJ106">
            <v>56.717333318672971</v>
          </cell>
          <cell r="AK106">
            <v>58.420002033744453</v>
          </cell>
          <cell r="AL106">
            <v>58.420002033744453</v>
          </cell>
          <cell r="AM106">
            <v>71.073105026651945</v>
          </cell>
          <cell r="AN106">
            <v>128.16250285847252</v>
          </cell>
          <cell r="AO106">
            <v>161.95492334413274</v>
          </cell>
          <cell r="AP106">
            <v>361.1905312292572</v>
          </cell>
          <cell r="AQ106">
            <v>84.152675837057757</v>
          </cell>
          <cell r="AR106">
            <v>46.713640011214935</v>
          </cell>
          <cell r="AS106">
            <v>33.03070519571888</v>
          </cell>
          <cell r="AT106">
            <v>44.888385152070043</v>
          </cell>
          <cell r="AU106">
            <v>59.498878299200648</v>
          </cell>
          <cell r="AV106">
            <v>36.31933679480332</v>
          </cell>
          <cell r="AW106">
            <v>56.717333318672971</v>
          </cell>
          <cell r="AX106">
            <v>58.420002033744453</v>
          </cell>
          <cell r="AY106">
            <v>58.420002033744453</v>
          </cell>
          <cell r="AZ106">
            <v>71.015630114738144</v>
          </cell>
          <cell r="BA106">
            <v>175.194957910423</v>
          </cell>
          <cell r="BB106">
            <v>140.51394702687784</v>
          </cell>
          <cell r="BC106">
            <v>386.72453505203896</v>
          </cell>
          <cell r="BD106">
            <v>82.73697283392282</v>
          </cell>
          <cell r="BE106">
            <v>46.196339353000681</v>
          </cell>
          <cell r="BF106">
            <v>33.112774929023772</v>
          </cell>
          <cell r="BG106">
            <v>44.565115768457275</v>
          </cell>
          <cell r="BH106">
            <v>59.498878299200648</v>
          </cell>
          <cell r="BI106">
            <v>36.31933679480332</v>
          </cell>
          <cell r="BJ106">
            <v>56.717333318672971</v>
          </cell>
          <cell r="BK106">
            <v>58.420002033744453</v>
          </cell>
          <cell r="BL106">
            <v>58.420002033744453</v>
          </cell>
          <cell r="BM106">
            <v>68.472649956547656</v>
          </cell>
          <cell r="BN106">
            <v>79.088873313589289</v>
          </cell>
          <cell r="BO106">
            <v>185.53212627171774</v>
          </cell>
          <cell r="BP106">
            <v>333.09364954185469</v>
          </cell>
          <cell r="BQ106">
            <v>94.558002604692149</v>
          </cell>
          <cell r="BR106">
            <v>48.910463548794887</v>
          </cell>
          <cell r="BS106">
            <v>39.206323740601228</v>
          </cell>
          <cell r="BT106">
            <v>41.894429441988514</v>
          </cell>
          <cell r="BU106">
            <v>62.473822214160684</v>
          </cell>
          <cell r="BV106">
            <v>50.498803899623795</v>
          </cell>
          <cell r="BW106">
            <v>61.036820016416257</v>
          </cell>
          <cell r="BX106">
            <v>58.420002033744453</v>
          </cell>
          <cell r="BY106">
            <v>58.420002033744453</v>
          </cell>
          <cell r="BZ106">
            <v>62.3603904882441</v>
          </cell>
          <cell r="CA106">
            <v>29.961917052272018</v>
          </cell>
          <cell r="CB106">
            <v>210.72521813696932</v>
          </cell>
          <cell r="CC106">
            <v>303.04752567748545</v>
          </cell>
          <cell r="CD106">
            <v>83.576062595343316</v>
          </cell>
          <cell r="CE106">
            <v>46.415913789513354</v>
          </cell>
          <cell r="CF106">
            <v>35.262995893881858</v>
          </cell>
          <cell r="CG106">
            <v>43.931908723729464</v>
          </cell>
          <cell r="CH106">
            <v>59.498878299200648</v>
          </cell>
          <cell r="CI106">
            <v>39.553250345025539</v>
          </cell>
          <cell r="CJ106">
            <v>57.105402944699634</v>
          </cell>
          <cell r="CK106">
            <v>58.420002033744453</v>
          </cell>
          <cell r="CL106">
            <v>58.420002033744453</v>
          </cell>
          <cell r="CM106">
            <v>66.963283100804915</v>
          </cell>
          <cell r="CN106">
            <v>66.955080646158038</v>
          </cell>
          <cell r="CO106">
            <v>191.75439812728749</v>
          </cell>
          <cell r="CP106">
            <v>325.67276187425045</v>
          </cell>
        </row>
        <row r="107">
          <cell r="B107">
            <v>2088</v>
          </cell>
          <cell r="D107">
            <v>83.049970325255003</v>
          </cell>
          <cell r="E107">
            <v>46.802887190146059</v>
          </cell>
          <cell r="F107">
            <v>32.290366195772513</v>
          </cell>
          <cell r="G107">
            <v>47.039911934402298</v>
          </cell>
          <cell r="H107">
            <v>60.693672848639004</v>
          </cell>
          <cell r="I107">
            <v>37.048663916290074</v>
          </cell>
          <cell r="J107">
            <v>57.85627177675714</v>
          </cell>
          <cell r="K107">
            <v>59.593131712880492</v>
          </cell>
          <cell r="L107">
            <v>59.593131712880492</v>
          </cell>
          <cell r="M107">
            <v>67.906912375865588</v>
          </cell>
          <cell r="N107">
            <v>92.959483468803427</v>
          </cell>
          <cell r="O107">
            <v>184.53126009536558</v>
          </cell>
          <cell r="P107">
            <v>345.39765594003461</v>
          </cell>
          <cell r="Q107">
            <v>85.10318237191909</v>
          </cell>
          <cell r="R107">
            <v>47.563906500241771</v>
          </cell>
          <cell r="S107">
            <v>34.396867632159534</v>
          </cell>
          <cell r="T107">
            <v>44.302642212290195</v>
          </cell>
          <cell r="U107">
            <v>60.693672848639004</v>
          </cell>
          <cell r="V107">
            <v>37.048663916290074</v>
          </cell>
          <cell r="W107">
            <v>57.85627177675714</v>
          </cell>
          <cell r="X107">
            <v>59.593131712880492</v>
          </cell>
          <cell r="Y107">
            <v>59.593131712880492</v>
          </cell>
          <cell r="Z107">
            <v>69.292952845436545</v>
          </cell>
          <cell r="AA107">
            <v>32.579340844626387</v>
          </cell>
          <cell r="AB107">
            <v>211.46241595149127</v>
          </cell>
          <cell r="AC107">
            <v>313.33470964155418</v>
          </cell>
          <cell r="AD107">
            <v>84.248508100447538</v>
          </cell>
          <cell r="AE107">
            <v>46.964327057041096</v>
          </cell>
          <cell r="AF107">
            <v>33.814719403310043</v>
          </cell>
          <cell r="AG107">
            <v>45.195698572133736</v>
          </cell>
          <cell r="AH107">
            <v>60.693672848639004</v>
          </cell>
          <cell r="AI107">
            <v>37.048663916290074</v>
          </cell>
          <cell r="AJ107">
            <v>57.85627177675714</v>
          </cell>
          <cell r="AK107">
            <v>59.593131712880492</v>
          </cell>
          <cell r="AL107">
            <v>59.593131712880492</v>
          </cell>
          <cell r="AM107">
            <v>72.500321151138877</v>
          </cell>
          <cell r="AN107">
            <v>130.73612885336354</v>
          </cell>
          <cell r="AO107">
            <v>165.20713355712556</v>
          </cell>
          <cell r="AP107">
            <v>368.44358356162797</v>
          </cell>
          <cell r="AQ107">
            <v>85.842542289752231</v>
          </cell>
          <cell r="AR107">
            <v>47.651694711828931</v>
          </cell>
          <cell r="AS107">
            <v>33.69399344013744</v>
          </cell>
          <cell r="AT107">
            <v>45.789786984270684</v>
          </cell>
          <cell r="AU107">
            <v>60.693672848639004</v>
          </cell>
          <cell r="AV107">
            <v>37.048663916290074</v>
          </cell>
          <cell r="AW107">
            <v>57.85627177675714</v>
          </cell>
          <cell r="AX107">
            <v>59.593131712880492</v>
          </cell>
          <cell r="AY107">
            <v>59.593131712880492</v>
          </cell>
          <cell r="AZ107">
            <v>72.441692087862108</v>
          </cell>
          <cell r="BA107">
            <v>178.71304071776339</v>
          </cell>
          <cell r="BB107">
            <v>143.33560186856315</v>
          </cell>
          <cell r="BC107">
            <v>394.4903346741886</v>
          </cell>
          <cell r="BD107">
            <v>84.398410612327609</v>
          </cell>
          <cell r="BE107">
            <v>47.124006160186717</v>
          </cell>
          <cell r="BF107">
            <v>33.777711212410956</v>
          </cell>
          <cell r="BG107">
            <v>45.460026041344847</v>
          </cell>
          <cell r="BH107">
            <v>60.693672848639004</v>
          </cell>
          <cell r="BI107">
            <v>37.048663916290074</v>
          </cell>
          <cell r="BJ107">
            <v>57.85627177675714</v>
          </cell>
          <cell r="BK107">
            <v>59.593131712880492</v>
          </cell>
          <cell r="BL107">
            <v>59.593131712880492</v>
          </cell>
          <cell r="BM107">
            <v>69.847646448788808</v>
          </cell>
          <cell r="BN107">
            <v>80.677053754254288</v>
          </cell>
          <cell r="BO107">
            <v>189.25778933548909</v>
          </cell>
          <cell r="BP107">
            <v>339.78248953853222</v>
          </cell>
          <cell r="BQ107">
            <v>96.456817999996545</v>
          </cell>
          <cell r="BR107">
            <v>49.892632573305534</v>
          </cell>
          <cell r="BS107">
            <v>39.993624329248043</v>
          </cell>
          <cell r="BT107">
            <v>42.735709771634504</v>
          </cell>
          <cell r="BU107">
            <v>63.728356491070954</v>
          </cell>
          <cell r="BV107">
            <v>51.512868321964966</v>
          </cell>
          <cell r="BW107">
            <v>62.262497910778229</v>
          </cell>
          <cell r="BX107">
            <v>59.593131712880492</v>
          </cell>
          <cell r="BY107">
            <v>59.593131712880492</v>
          </cell>
          <cell r="BZ107">
            <v>63.61264694729072</v>
          </cell>
          <cell r="CA107">
            <v>30.563581087092313</v>
          </cell>
          <cell r="CB107">
            <v>214.9567826513989</v>
          </cell>
          <cell r="CC107">
            <v>309.13301068578193</v>
          </cell>
          <cell r="CD107">
            <v>85.254350101038654</v>
          </cell>
          <cell r="CE107">
            <v>47.347989862007246</v>
          </cell>
          <cell r="CF107">
            <v>35.971110676802788</v>
          </cell>
          <cell r="CG107">
            <v>44.814103591766838</v>
          </cell>
          <cell r="CH107">
            <v>60.693672848639004</v>
          </cell>
          <cell r="CI107">
            <v>40.347517552672073</v>
          </cell>
          <cell r="CJ107">
            <v>58.252134213122972</v>
          </cell>
          <cell r="CK107">
            <v>59.593131712880492</v>
          </cell>
          <cell r="CL107">
            <v>59.593131712880492</v>
          </cell>
          <cell r="CM107">
            <v>68.30797005875074</v>
          </cell>
          <cell r="CN107">
            <v>68.299602890946488</v>
          </cell>
          <cell r="CO107">
            <v>195.60501037851699</v>
          </cell>
          <cell r="CP107">
            <v>332.21258332821424</v>
          </cell>
        </row>
        <row r="108">
          <cell r="B108">
            <v>2089</v>
          </cell>
          <cell r="D108">
            <v>84.718068468439583</v>
          </cell>
          <cell r="E108">
            <v>47.742945433536185</v>
          </cell>
          <cell r="F108">
            <v>32.938933554471966</v>
          </cell>
          <cell r="G108">
            <v>47.984730932483053</v>
          </cell>
          <cell r="H108">
            <v>61.912734126871399</v>
          </cell>
          <cell r="I108">
            <v>37.792803947216015</v>
          </cell>
          <cell r="J108">
            <v>59.018342505312759</v>
          </cell>
          <cell r="K108">
            <v>60.790088099107905</v>
          </cell>
          <cell r="L108">
            <v>60.790088099107905</v>
          </cell>
          <cell r="M108">
            <v>69.270854999805721</v>
          </cell>
          <cell r="N108">
            <v>94.82661889532335</v>
          </cell>
          <cell r="O108">
            <v>188.23765819664203</v>
          </cell>
          <cell r="P108">
            <v>352.33513209177113</v>
          </cell>
          <cell r="Q108">
            <v>86.812520255337063</v>
          </cell>
          <cell r="R108">
            <v>48.519250178330147</v>
          </cell>
          <cell r="S108">
            <v>35.087745073823392</v>
          </cell>
          <cell r="T108">
            <v>45.192481846465469</v>
          </cell>
          <cell r="U108">
            <v>61.912734126871399</v>
          </cell>
          <cell r="V108">
            <v>37.792803947216015</v>
          </cell>
          <cell r="W108">
            <v>59.018342505312759</v>
          </cell>
          <cell r="X108">
            <v>60.790088099107905</v>
          </cell>
          <cell r="Y108">
            <v>60.790088099107905</v>
          </cell>
          <cell r="Z108">
            <v>70.684734751252577</v>
          </cell>
          <cell r="AA108">
            <v>33.233712396551837</v>
          </cell>
          <cell r="AB108">
            <v>215.70973912355916</v>
          </cell>
          <cell r="AC108">
            <v>319.62818627136357</v>
          </cell>
          <cell r="AD108">
            <v>85.94067944473629</v>
          </cell>
          <cell r="AE108">
            <v>47.90762789692041</v>
          </cell>
          <cell r="AF108">
            <v>34.493904120993399</v>
          </cell>
          <cell r="AG108">
            <v>46.103475667933381</v>
          </cell>
          <cell r="AH108">
            <v>61.912734126871399</v>
          </cell>
          <cell r="AI108">
            <v>37.792803947216015</v>
          </cell>
          <cell r="AJ108">
            <v>59.018342505312759</v>
          </cell>
          <cell r="AK108">
            <v>60.790088099107905</v>
          </cell>
          <cell r="AL108">
            <v>60.790088099107905</v>
          </cell>
          <cell r="AM108">
            <v>73.956524574437665</v>
          </cell>
          <cell r="AN108">
            <v>133.36202616474552</v>
          </cell>
          <cell r="AO108">
            <v>168.52539738850572</v>
          </cell>
          <cell r="AP108">
            <v>375.84394812768892</v>
          </cell>
          <cell r="AQ108">
            <v>87.566730568676093</v>
          </cell>
          <cell r="AR108">
            <v>48.608801657889209</v>
          </cell>
          <cell r="AS108">
            <v>34.370753319446813</v>
          </cell>
          <cell r="AT108">
            <v>46.709496628309573</v>
          </cell>
          <cell r="AU108">
            <v>61.912734126871399</v>
          </cell>
          <cell r="AV108">
            <v>37.792803947216015</v>
          </cell>
          <cell r="AW108">
            <v>59.018342505312759</v>
          </cell>
          <cell r="AX108">
            <v>60.790088099107905</v>
          </cell>
          <cell r="AY108">
            <v>60.790088099107905</v>
          </cell>
          <cell r="AZ108">
            <v>73.896717918547608</v>
          </cell>
          <cell r="BA108">
            <v>182.30257711635164</v>
          </cell>
          <cell r="BB108">
            <v>146.21456558634409</v>
          </cell>
          <cell r="BC108">
            <v>402.41386062124332</v>
          </cell>
          <cell r="BD108">
            <v>86.093592819844218</v>
          </cell>
          <cell r="BE108">
            <v>48.07051423077808</v>
          </cell>
          <cell r="BF108">
            <v>34.456152602983174</v>
          </cell>
          <cell r="BG108">
            <v>46.373112280047934</v>
          </cell>
          <cell r="BH108">
            <v>61.912734126871399</v>
          </cell>
          <cell r="BI108">
            <v>37.792803947216015</v>
          </cell>
          <cell r="BJ108">
            <v>59.018342505312759</v>
          </cell>
          <cell r="BK108">
            <v>60.790088099107905</v>
          </cell>
          <cell r="BL108">
            <v>60.790088099107905</v>
          </cell>
          <cell r="BM108">
            <v>71.250569639377915</v>
          </cell>
          <cell r="BN108">
            <v>82.29749073981877</v>
          </cell>
          <cell r="BO108">
            <v>193.0591220239578</v>
          </cell>
          <cell r="BP108">
            <v>346.60718240315447</v>
          </cell>
          <cell r="BQ108">
            <v>98.394199053513418</v>
          </cell>
          <cell r="BR108">
            <v>50.894749821850951</v>
          </cell>
          <cell r="BS108">
            <v>40.796915290359358</v>
          </cell>
          <cell r="BT108">
            <v>43.594076822682808</v>
          </cell>
          <cell r="BU108">
            <v>65.008370833214983</v>
          </cell>
          <cell r="BV108">
            <v>52.547528775923638</v>
          </cell>
          <cell r="BW108">
            <v>63.513069786340019</v>
          </cell>
          <cell r="BX108">
            <v>60.790088099107905</v>
          </cell>
          <cell r="BY108">
            <v>60.790088099107905</v>
          </cell>
          <cell r="BZ108">
            <v>64.890337208229468</v>
          </cell>
          <cell r="CA108">
            <v>31.177465145819632</v>
          </cell>
          <cell r="CB108">
            <v>219.27429184016125</v>
          </cell>
          <cell r="CC108">
            <v>315.34209419421035</v>
          </cell>
          <cell r="CD108">
            <v>86.966724260174317</v>
          </cell>
          <cell r="CE108">
            <v>48.298996751751076</v>
          </cell>
          <cell r="CF108">
            <v>36.693607538550793</v>
          </cell>
          <cell r="CG108">
            <v>45.714216170942265</v>
          </cell>
          <cell r="CH108">
            <v>61.912734126871399</v>
          </cell>
          <cell r="CI108">
            <v>41.157916627447584</v>
          </cell>
          <cell r="CJ108">
            <v>59.422156026940542</v>
          </cell>
          <cell r="CK108">
            <v>60.790088099107905</v>
          </cell>
          <cell r="CL108">
            <v>60.790088099107905</v>
          </cell>
          <cell r="CM108">
            <v>69.679968116949425</v>
          </cell>
          <cell r="CN108">
            <v>69.67143289060138</v>
          </cell>
          <cell r="CO108">
            <v>199.53383001965759</v>
          </cell>
          <cell r="CP108">
            <v>338.88523102720842</v>
          </cell>
        </row>
      </sheetData>
      <sheetData sheetId="21" refreshError="1"/>
      <sheetData sheetId="22">
        <row r="24">
          <cell r="D24" t="str">
            <v>Cars</v>
          </cell>
          <cell r="G24" t="str">
            <v>LGV</v>
          </cell>
        </row>
        <row r="25">
          <cell r="B25" t="str">
            <v>Year</v>
          </cell>
          <cell r="D25" t="str">
            <v>Petrol</v>
          </cell>
          <cell r="E25" t="str">
            <v>Diesel</v>
          </cell>
          <cell r="F25" t="str">
            <v>Electric</v>
          </cell>
          <cell r="G25" t="str">
            <v>Petrol</v>
          </cell>
          <cell r="H25" t="str">
            <v>Diesel</v>
          </cell>
          <cell r="I25" t="str">
            <v>Electric</v>
          </cell>
        </row>
        <row r="26">
          <cell r="B26">
            <v>2004</v>
          </cell>
          <cell r="D26">
            <v>0.73096546129768614</v>
          </cell>
          <cell r="E26">
            <v>0.26903453870231386</v>
          </cell>
          <cell r="F26">
            <v>0</v>
          </cell>
          <cell r="G26">
            <v>8.4988666082737419E-2</v>
          </cell>
          <cell r="H26">
            <v>0.91501133391726241</v>
          </cell>
          <cell r="I26">
            <v>0</v>
          </cell>
        </row>
        <row r="27">
          <cell r="B27">
            <v>2005</v>
          </cell>
          <cell r="D27">
            <v>0.70694498130668793</v>
          </cell>
          <cell r="E27">
            <v>0.29305501869331202</v>
          </cell>
          <cell r="F27">
            <v>0</v>
          </cell>
          <cell r="G27">
            <v>7.0801953624932676E-2</v>
          </cell>
          <cell r="H27">
            <v>0.92919804637506731</v>
          </cell>
          <cell r="I27">
            <v>0</v>
          </cell>
        </row>
        <row r="28">
          <cell r="B28">
            <v>2006</v>
          </cell>
          <cell r="D28">
            <v>0.68453761226370635</v>
          </cell>
          <cell r="E28">
            <v>0.31546238773629365</v>
          </cell>
          <cell r="F28">
            <v>0</v>
          </cell>
          <cell r="G28">
            <v>5.8576783757745242E-2</v>
          </cell>
          <cell r="H28">
            <v>0.94142321624225478</v>
          </cell>
          <cell r="I28">
            <v>0</v>
          </cell>
        </row>
        <row r="29">
          <cell r="B29">
            <v>2007</v>
          </cell>
          <cell r="D29">
            <v>0.66167389847504865</v>
          </cell>
          <cell r="E29">
            <v>0.33832610152495135</v>
          </cell>
          <cell r="F29">
            <v>0</v>
          </cell>
          <cell r="G29">
            <v>4.9875016158847395E-2</v>
          </cell>
          <cell r="H29">
            <v>0.95012498384115274</v>
          </cell>
          <cell r="I29">
            <v>0</v>
          </cell>
        </row>
        <row r="30">
          <cell r="B30">
            <v>2008</v>
          </cell>
          <cell r="D30">
            <v>0.6446253425002415</v>
          </cell>
          <cell r="E30">
            <v>0.3553746574997585</v>
          </cell>
          <cell r="F30">
            <v>0</v>
          </cell>
          <cell r="G30">
            <v>4.4103164716038319E-2</v>
          </cell>
          <cell r="H30">
            <v>0.95589683528396174</v>
          </cell>
          <cell r="I30">
            <v>0</v>
          </cell>
        </row>
        <row r="31">
          <cell r="B31">
            <v>2009</v>
          </cell>
          <cell r="D31">
            <v>0.62316896920058529</v>
          </cell>
          <cell r="E31">
            <v>0.37683103079941471</v>
          </cell>
          <cell r="F31">
            <v>0</v>
          </cell>
          <cell r="G31">
            <v>4.066322943728562E-2</v>
          </cell>
          <cell r="H31">
            <v>0.95933677056271438</v>
          </cell>
          <cell r="I31">
            <v>0</v>
          </cell>
        </row>
        <row r="32">
          <cell r="B32">
            <v>2010</v>
          </cell>
          <cell r="D32">
            <v>0.59996870780342015</v>
          </cell>
          <cell r="E32">
            <v>0.4000312921965799</v>
          </cell>
          <cell r="F32">
            <v>0</v>
          </cell>
          <cell r="G32">
            <v>3.6786274718767845E-2</v>
          </cell>
          <cell r="H32">
            <v>0.96321372528123206</v>
          </cell>
          <cell r="I32">
            <v>0</v>
          </cell>
        </row>
        <row r="33">
          <cell r="B33">
            <v>2011</v>
          </cell>
          <cell r="D33">
            <v>0.57744725287049692</v>
          </cell>
          <cell r="E33">
            <v>0.42250341055916901</v>
          </cell>
          <cell r="F33">
            <v>4.9336570334137397E-5</v>
          </cell>
          <cell r="G33">
            <v>3.2704074641087225E-2</v>
          </cell>
          <cell r="H33">
            <v>0.96729592535891273</v>
          </cell>
          <cell r="I33">
            <v>0</v>
          </cell>
        </row>
        <row r="34">
          <cell r="B34">
            <v>2012</v>
          </cell>
          <cell r="D34">
            <v>0.55570098816237845</v>
          </cell>
          <cell r="E34">
            <v>0.44416253097371039</v>
          </cell>
          <cell r="F34">
            <v>1.3648086391110991E-4</v>
          </cell>
          <cell r="G34">
            <v>2.9626783836866386E-2</v>
          </cell>
          <cell r="H34">
            <v>0.97037321616313366</v>
          </cell>
          <cell r="I34">
            <v>2.3946656956506899E-4</v>
          </cell>
        </row>
        <row r="35">
          <cell r="B35">
            <v>2013</v>
          </cell>
          <cell r="D35">
            <v>0.53363948347565759</v>
          </cell>
          <cell r="E35">
            <v>0.46610890095884061</v>
          </cell>
          <cell r="F35">
            <v>2.5161556550174359E-4</v>
          </cell>
          <cell r="G35">
            <v>2.5987750242353214E-2</v>
          </cell>
          <cell r="H35">
            <v>0.97366924268155919</v>
          </cell>
          <cell r="I35">
            <v>3.4300707608761347E-4</v>
          </cell>
        </row>
        <row r="36">
          <cell r="B36">
            <v>2014</v>
          </cell>
          <cell r="D36">
            <v>0.51402287811195646</v>
          </cell>
          <cell r="E36">
            <v>0.4852950903151601</v>
          </cell>
          <cell r="F36">
            <v>6.8203157288345459E-4</v>
          </cell>
          <cell r="G36">
            <v>2.3422655919244268E-2</v>
          </cell>
          <cell r="H36">
            <v>0.97589890921149092</v>
          </cell>
          <cell r="I36">
            <v>6.7843486926486441E-4</v>
          </cell>
        </row>
        <row r="37">
          <cell r="B37">
            <v>2015</v>
          </cell>
          <cell r="D37">
            <v>0.49721481105540766</v>
          </cell>
          <cell r="E37">
            <v>0.50133227244196654</v>
          </cell>
          <cell r="F37">
            <v>1.4529165026258249E-3</v>
          </cell>
          <cell r="G37">
            <v>2.1594467465044932E-2</v>
          </cell>
          <cell r="H37">
            <v>0.97738263705018646</v>
          </cell>
          <cell r="I37">
            <v>1.0228954847687022E-3</v>
          </cell>
        </row>
        <row r="38">
          <cell r="B38">
            <v>2016</v>
          </cell>
          <cell r="D38">
            <v>0.47926411865683594</v>
          </cell>
          <cell r="E38">
            <v>0.51853125080258944</v>
          </cell>
          <cell r="F38">
            <v>2.2046305405746228E-3</v>
          </cell>
          <cell r="G38">
            <v>1.9108036244729808E-2</v>
          </cell>
          <cell r="H38">
            <v>0.97919562987811237</v>
          </cell>
          <cell r="I38">
            <v>1.6963338771578912E-3</v>
          </cell>
        </row>
        <row r="39">
          <cell r="B39">
            <v>2017</v>
          </cell>
          <cell r="D39">
            <v>0.46509229543232039</v>
          </cell>
          <cell r="E39">
            <v>0.53146164011853869</v>
          </cell>
          <cell r="F39">
            <v>3.4460644491408994E-3</v>
          </cell>
          <cell r="G39">
            <v>1.7149091512505991E-2</v>
          </cell>
          <cell r="H39">
            <v>0.98018562810929089</v>
          </cell>
          <cell r="I39">
            <v>2.6652803782029975E-3</v>
          </cell>
        </row>
        <row r="40">
          <cell r="B40">
            <v>2018</v>
          </cell>
          <cell r="D40">
            <v>0.45623702107675745</v>
          </cell>
          <cell r="E40">
            <v>0.53921805356540708</v>
          </cell>
          <cell r="F40">
            <v>4.5449253578354557E-3</v>
          </cell>
          <cell r="G40">
            <v>1.5555726914266033E-2</v>
          </cell>
          <cell r="H40">
            <v>0.98212320118532326</v>
          </cell>
          <cell r="I40">
            <v>2.3210719004105973E-3</v>
          </cell>
        </row>
        <row r="41">
          <cell r="B41">
            <v>2019</v>
          </cell>
          <cell r="D41">
            <v>0.45129220521721586</v>
          </cell>
          <cell r="E41">
            <v>0.54245062959019741</v>
          </cell>
          <cell r="F41">
            <v>6.2571651925867567E-3</v>
          </cell>
          <cell r="G41">
            <v>1.4319017536158012E-2</v>
          </cell>
          <cell r="H41">
            <v>0.98347996514780422</v>
          </cell>
          <cell r="I41">
            <v>2.201017316037827E-3</v>
          </cell>
        </row>
        <row r="42">
          <cell r="B42">
            <v>2020</v>
          </cell>
          <cell r="D42">
            <v>0.44903560333657483</v>
          </cell>
          <cell r="E42">
            <v>0.54117101496361986</v>
          </cell>
          <cell r="F42">
            <v>9.7933816998053338E-3</v>
          </cell>
          <cell r="G42">
            <v>1.3385109223233967E-2</v>
          </cell>
          <cell r="H42">
            <v>0.98431732997622856</v>
          </cell>
          <cell r="I42">
            <v>2.2975608005374919E-3</v>
          </cell>
        </row>
        <row r="43">
          <cell r="B43">
            <v>2021</v>
          </cell>
          <cell r="D43">
            <v>0.44734179780758743</v>
          </cell>
          <cell r="E43">
            <v>0.53744876745190651</v>
          </cell>
          <cell r="F43">
            <v>1.5209434740506067E-2</v>
          </cell>
          <cell r="G43">
            <v>1.2677449470963479E-2</v>
          </cell>
          <cell r="H43">
            <v>0.98455412867241476</v>
          </cell>
          <cell r="I43">
            <v>2.7684218566219041E-3</v>
          </cell>
        </row>
        <row r="44">
          <cell r="B44">
            <v>2022</v>
          </cell>
          <cell r="D44">
            <v>0.44578251036585748</v>
          </cell>
          <cell r="E44">
            <v>0.5325781448508633</v>
          </cell>
          <cell r="F44">
            <v>2.16393447832792E-2</v>
          </cell>
          <cell r="G44">
            <v>1.2167230997415891E-2</v>
          </cell>
          <cell r="H44">
            <v>0.98371721336548579</v>
          </cell>
          <cell r="I44">
            <v>4.1155556370981563E-3</v>
          </cell>
        </row>
        <row r="45">
          <cell r="B45">
            <v>2023</v>
          </cell>
          <cell r="D45">
            <v>0.44397714746430417</v>
          </cell>
          <cell r="E45">
            <v>0.52657393327262458</v>
          </cell>
          <cell r="F45">
            <v>2.9448919263071249E-2</v>
          </cell>
          <cell r="G45">
            <v>1.1691616843630093E-2</v>
          </cell>
          <cell r="H45">
            <v>0.98180455515526277</v>
          </cell>
          <cell r="I45">
            <v>6.5038280011073153E-3</v>
          </cell>
        </row>
        <row r="46">
          <cell r="B46">
            <v>2024</v>
          </cell>
          <cell r="D46">
            <v>0.44211745623984439</v>
          </cell>
          <cell r="E46">
            <v>0.519179160808665</v>
          </cell>
          <cell r="F46">
            <v>3.8703382951490631E-2</v>
          </cell>
          <cell r="G46">
            <v>1.1331921790605064E-2</v>
          </cell>
          <cell r="H46">
            <v>0.97811633547475085</v>
          </cell>
          <cell r="I46">
            <v>1.0551742734644135E-2</v>
          </cell>
        </row>
        <row r="47">
          <cell r="B47">
            <v>2025</v>
          </cell>
          <cell r="D47">
            <v>0.44037117986115265</v>
          </cell>
          <cell r="E47">
            <v>0.51133991872988227</v>
          </cell>
          <cell r="F47">
            <v>4.8288901408965093E-2</v>
          </cell>
          <cell r="G47">
            <v>1.0940352764042538E-2</v>
          </cell>
          <cell r="H47">
            <v>0.97160513218336098</v>
          </cell>
          <cell r="I47">
            <v>1.7454515052596643E-2</v>
          </cell>
        </row>
        <row r="48">
          <cell r="B48">
            <v>2026</v>
          </cell>
          <cell r="D48">
            <v>0.43877712404501124</v>
          </cell>
          <cell r="E48">
            <v>0.5031302871283152</v>
          </cell>
          <cell r="F48">
            <v>5.8092588826673591E-2</v>
          </cell>
          <cell r="G48">
            <v>1.0563487295180177E-2</v>
          </cell>
          <cell r="H48">
            <v>0.9653966936884194</v>
          </cell>
          <cell r="I48">
            <v>2.4039819016400343E-2</v>
          </cell>
        </row>
        <row r="49">
          <cell r="B49">
            <v>2027</v>
          </cell>
          <cell r="D49">
            <v>0.43729746047021656</v>
          </cell>
          <cell r="E49">
            <v>0.49458656701407683</v>
          </cell>
          <cell r="F49">
            <v>6.8115972515706641E-2</v>
          </cell>
          <cell r="G49">
            <v>8.4435433038914064E-3</v>
          </cell>
          <cell r="H49">
            <v>0.96006850951797129</v>
          </cell>
          <cell r="I49">
            <v>3.1487947178137327E-2</v>
          </cell>
        </row>
        <row r="50">
          <cell r="B50">
            <v>2028</v>
          </cell>
          <cell r="D50">
            <v>0.43557166234802269</v>
          </cell>
          <cell r="E50">
            <v>0.48577320570728033</v>
          </cell>
          <cell r="F50">
            <v>7.8655131944696949E-2</v>
          </cell>
          <cell r="G50">
            <v>8.3674124225933677E-3</v>
          </cell>
          <cell r="H50">
            <v>0.95221940689494078</v>
          </cell>
          <cell r="I50">
            <v>3.9413180682465798E-2</v>
          </cell>
        </row>
        <row r="51">
          <cell r="B51">
            <v>2029</v>
          </cell>
          <cell r="D51">
            <v>0.43349248597313222</v>
          </cell>
          <cell r="E51">
            <v>0.47692868221912205</v>
          </cell>
          <cell r="F51">
            <v>8.9578831807745674E-2</v>
          </cell>
          <cell r="G51">
            <v>8.279231830281163E-3</v>
          </cell>
          <cell r="H51">
            <v>0.94333576852754519</v>
          </cell>
          <cell r="I51">
            <v>4.8384999642173611E-2</v>
          </cell>
        </row>
        <row r="52">
          <cell r="B52">
            <v>2030</v>
          </cell>
          <cell r="D52">
            <v>0.43105222049613973</v>
          </cell>
          <cell r="E52">
            <v>0.46809644254502814</v>
          </cell>
          <cell r="F52">
            <v>0.10085133695883214</v>
          </cell>
          <cell r="G52">
            <v>8.167099472900478E-3</v>
          </cell>
          <cell r="H52">
            <v>0.93321827610460983</v>
          </cell>
          <cell r="I52">
            <v>5.8614624422489575E-2</v>
          </cell>
        </row>
        <row r="53">
          <cell r="B53">
            <v>2031</v>
          </cell>
          <cell r="D53">
            <v>0.4285952822745509</v>
          </cell>
          <cell r="E53">
            <v>0.45985696181813468</v>
          </cell>
          <cell r="F53">
            <v>0.11154775590731439</v>
          </cell>
          <cell r="G53">
            <v>8.0530588753909785E-3</v>
          </cell>
          <cell r="H53">
            <v>0.92334702446724903</v>
          </cell>
          <cell r="I53">
            <v>6.8599916657359927E-2</v>
          </cell>
        </row>
        <row r="54">
          <cell r="B54">
            <v>2032</v>
          </cell>
          <cell r="D54">
            <v>0.42617621678159345</v>
          </cell>
          <cell r="E54">
            <v>0.45218435437529098</v>
          </cell>
          <cell r="F54">
            <v>0.12163942884311554</v>
          </cell>
          <cell r="G54">
            <v>7.9357301873778131E-3</v>
          </cell>
          <cell r="H54">
            <v>0.91339254387952484</v>
          </cell>
          <cell r="I54">
            <v>7.8671725933097209E-2</v>
          </cell>
        </row>
        <row r="55">
          <cell r="B55">
            <v>2033</v>
          </cell>
          <cell r="D55">
            <v>0.42378585283204684</v>
          </cell>
          <cell r="E55">
            <v>0.44514961848999174</v>
          </cell>
          <cell r="F55">
            <v>0.13106452867796151</v>
          </cell>
          <cell r="G55">
            <v>7.8160742822889467E-3</v>
          </cell>
          <cell r="H55">
            <v>0.90341310763865312</v>
          </cell>
          <cell r="I55">
            <v>8.8770818079058011E-2</v>
          </cell>
        </row>
        <row r="56">
          <cell r="B56">
            <v>2034</v>
          </cell>
          <cell r="D56">
            <v>0.42139507179400582</v>
          </cell>
          <cell r="E56">
            <v>0.43858971754476006</v>
          </cell>
          <cell r="F56">
            <v>0.14001521066123415</v>
          </cell>
          <cell r="G56">
            <v>7.6968812884720761E-3</v>
          </cell>
          <cell r="H56">
            <v>0.89320038112169975</v>
          </cell>
          <cell r="I56">
            <v>9.9102737589827947E-2</v>
          </cell>
        </row>
        <row r="57">
          <cell r="B57">
            <v>2035</v>
          </cell>
          <cell r="D57">
            <v>0.41894749515927843</v>
          </cell>
          <cell r="E57">
            <v>0.43242631029487916</v>
          </cell>
          <cell r="F57">
            <v>0.1486261945458425</v>
          </cell>
          <cell r="G57">
            <v>7.5813673465207135E-3</v>
          </cell>
          <cell r="H57">
            <v>0.88299738387871451</v>
          </cell>
          <cell r="I57">
            <v>0.10942124877476486</v>
          </cell>
        </row>
        <row r="58">
          <cell r="B58">
            <v>2036</v>
          </cell>
          <cell r="D58">
            <v>0.41650161509248695</v>
          </cell>
          <cell r="E58">
            <v>0.42677239792725241</v>
          </cell>
          <cell r="F58">
            <v>0.15672598698026066</v>
          </cell>
          <cell r="G58">
            <v>7.4679362389327795E-3</v>
          </cell>
          <cell r="H58">
            <v>0.87323909499783392</v>
          </cell>
          <cell r="I58">
            <v>0.1192929687632333</v>
          </cell>
        </row>
        <row r="59">
          <cell r="B59">
            <v>2037</v>
          </cell>
          <cell r="D59">
            <v>0.41381026756758055</v>
          </cell>
          <cell r="E59">
            <v>0.42150186198435569</v>
          </cell>
          <cell r="F59">
            <v>0.16468787044806377</v>
          </cell>
          <cell r="G59">
            <v>7.3568988269759805E-3</v>
          </cell>
          <cell r="H59">
            <v>0.86360790113200736</v>
          </cell>
          <cell r="I59">
            <v>0.12903520004101665</v>
          </cell>
        </row>
        <row r="60">
          <cell r="B60">
            <v>2038</v>
          </cell>
          <cell r="D60">
            <v>0.41096331494146832</v>
          </cell>
          <cell r="E60">
            <v>0.41663938057416727</v>
          </cell>
          <cell r="F60">
            <v>0.17239730448436444</v>
          </cell>
          <cell r="G60">
            <v>7.2489392213255918E-3</v>
          </cell>
          <cell r="H60">
            <v>0.85418264470064764</v>
          </cell>
          <cell r="I60">
            <v>0.13856841607802692</v>
          </cell>
        </row>
        <row r="61">
          <cell r="B61">
            <v>2039</v>
          </cell>
          <cell r="D61">
            <v>0.40793434350156155</v>
          </cell>
          <cell r="E61">
            <v>0.41197426269953957</v>
          </cell>
          <cell r="F61">
            <v>0.18009139379889894</v>
          </cell>
          <cell r="G61">
            <v>7.1453552927500776E-3</v>
          </cell>
          <cell r="H61">
            <v>0.84497438268660108</v>
          </cell>
          <cell r="I61">
            <v>0.14788026202064902</v>
          </cell>
        </row>
        <row r="62">
          <cell r="B62">
            <v>2040</v>
          </cell>
          <cell r="D62">
            <v>0.4047227119818439</v>
          </cell>
          <cell r="E62">
            <v>0.40743388890935517</v>
          </cell>
          <cell r="F62">
            <v>0.18784339910880093</v>
          </cell>
          <cell r="G62">
            <v>7.0476895956185504E-3</v>
          </cell>
          <cell r="H62">
            <v>0.83604447572922491</v>
          </cell>
          <cell r="I62">
            <v>0.15690783467515654</v>
          </cell>
        </row>
        <row r="63">
          <cell r="B63">
            <v>2041</v>
          </cell>
          <cell r="D63">
            <v>0.40086293964637637</v>
          </cell>
          <cell r="E63">
            <v>0.40192870940781672</v>
          </cell>
          <cell r="F63">
            <v>0.19720835094580685</v>
          </cell>
          <cell r="G63">
            <v>6.9485363084110172E-3</v>
          </cell>
          <cell r="H63">
            <v>0.82693866037979269</v>
          </cell>
          <cell r="I63">
            <v>0.1661128033117964</v>
          </cell>
        </row>
        <row r="64">
          <cell r="B64">
            <v>2042</v>
          </cell>
          <cell r="D64">
            <v>0.39736032014802919</v>
          </cell>
          <cell r="E64">
            <v>0.39709717366933622</v>
          </cell>
          <cell r="F64">
            <v>0.20554250618263453</v>
          </cell>
          <cell r="G64">
            <v>6.8477672834560974E-3</v>
          </cell>
          <cell r="H64">
            <v>0.81763000526223251</v>
          </cell>
          <cell r="I64">
            <v>0.17552222745431145</v>
          </cell>
        </row>
        <row r="65">
          <cell r="B65">
            <v>2043</v>
          </cell>
          <cell r="D65">
            <v>0.39417838089992013</v>
          </cell>
          <cell r="E65">
            <v>0.39287414102973467</v>
          </cell>
          <cell r="F65">
            <v>0.21294747807034514</v>
          </cell>
          <cell r="G65">
            <v>6.7472068863792143E-3</v>
          </cell>
          <cell r="H65">
            <v>0.80828634651263731</v>
          </cell>
          <cell r="I65">
            <v>0.18496644660098349</v>
          </cell>
        </row>
        <row r="66">
          <cell r="B66">
            <v>2044</v>
          </cell>
          <cell r="D66">
            <v>0.39127119302228286</v>
          </cell>
          <cell r="E66">
            <v>0.38916400887430119</v>
          </cell>
          <cell r="F66">
            <v>0.219564798103416</v>
          </cell>
          <cell r="G66">
            <v>6.6479986469474813E-3</v>
          </cell>
          <cell r="H66">
            <v>0.79893215247336347</v>
          </cell>
          <cell r="I66">
            <v>0.19441984887968899</v>
          </cell>
        </row>
        <row r="67">
          <cell r="B67">
            <v>2045</v>
          </cell>
          <cell r="D67">
            <v>0.38861576605570358</v>
          </cell>
          <cell r="E67">
            <v>0.38583913149410676</v>
          </cell>
          <cell r="F67">
            <v>0.22554510245018969</v>
          </cell>
          <cell r="G67">
            <v>6.5502488365779508E-3</v>
          </cell>
          <cell r="H67">
            <v>0.78957680146839515</v>
          </cell>
          <cell r="I67">
            <v>0.20387294969502698</v>
          </cell>
        </row>
        <row r="68">
          <cell r="B68">
            <v>2046</v>
          </cell>
          <cell r="D68">
            <v>0.38620082548971429</v>
          </cell>
          <cell r="E68">
            <v>0.3828614263581917</v>
          </cell>
          <cell r="F68">
            <v>0.23093774815209395</v>
          </cell>
          <cell r="G68">
            <v>6.4528605171747157E-3</v>
          </cell>
          <cell r="H68">
            <v>0.78022280985199122</v>
          </cell>
          <cell r="I68">
            <v>0.21332432963083392</v>
          </cell>
        </row>
        <row r="69">
          <cell r="B69">
            <v>2047</v>
          </cell>
          <cell r="D69">
            <v>0.38413347952290811</v>
          </cell>
          <cell r="E69">
            <v>0.38015732625325388</v>
          </cell>
          <cell r="F69">
            <v>0.23570919422383807</v>
          </cell>
          <cell r="G69">
            <v>6.3558495781344884E-3</v>
          </cell>
          <cell r="H69">
            <v>0.77087296900648461</v>
          </cell>
          <cell r="I69">
            <v>0.22277118141538085</v>
          </cell>
        </row>
        <row r="70">
          <cell r="B70">
            <v>2048</v>
          </cell>
          <cell r="D70">
            <v>0.38236834700004674</v>
          </cell>
          <cell r="E70">
            <v>0.37770919361645666</v>
          </cell>
          <cell r="F70">
            <v>0.23992245938349652</v>
          </cell>
          <cell r="G70">
            <v>6.2609866360668611E-3</v>
          </cell>
          <cell r="H70">
            <v>0.7616847392550723</v>
          </cell>
          <cell r="I70">
            <v>0.23205427410886084</v>
          </cell>
        </row>
        <row r="71">
          <cell r="B71">
            <v>2049</v>
          </cell>
          <cell r="D71">
            <v>0.38086226694132019</v>
          </cell>
          <cell r="E71">
            <v>0.37550239869354157</v>
          </cell>
          <cell r="F71">
            <v>0.24363533436513829</v>
          </cell>
          <cell r="G71">
            <v>6.1672832504168443E-3</v>
          </cell>
          <cell r="H71">
            <v>0.75260575814044417</v>
          </cell>
          <cell r="I71">
            <v>0.24122695860913895</v>
          </cell>
        </row>
        <row r="72">
          <cell r="B72">
            <v>2050</v>
          </cell>
          <cell r="D72">
            <v>0.37953059598882311</v>
          </cell>
          <cell r="E72">
            <v>0.37351887210382528</v>
          </cell>
          <cell r="F72">
            <v>0.24695053190735161</v>
          </cell>
          <cell r="G72">
            <v>6.0738678877635495E-3</v>
          </cell>
          <cell r="H72">
            <v>0.74366794784180978</v>
          </cell>
          <cell r="I72">
            <v>0.25025818427042673</v>
          </cell>
        </row>
      </sheetData>
      <sheetData sheetId="23">
        <row r="26">
          <cell r="B26" t="str">
            <v>Year</v>
          </cell>
          <cell r="D26" t="str">
            <v>a</v>
          </cell>
          <cell r="E26" t="str">
            <v>b</v>
          </cell>
          <cell r="F26" t="str">
            <v>c</v>
          </cell>
          <cell r="G26" t="str">
            <v>d</v>
          </cell>
          <cell r="H26" t="str">
            <v>a</v>
          </cell>
          <cell r="I26" t="str">
            <v>b</v>
          </cell>
          <cell r="J26" t="str">
            <v>c</v>
          </cell>
          <cell r="K26" t="str">
            <v>d</v>
          </cell>
          <cell r="L26" t="str">
            <v>a</v>
          </cell>
          <cell r="M26" t="str">
            <v>b</v>
          </cell>
          <cell r="N26" t="str">
            <v>c</v>
          </cell>
          <cell r="O26" t="str">
            <v>d</v>
          </cell>
          <cell r="P26" t="str">
            <v>a</v>
          </cell>
          <cell r="Q26" t="str">
            <v>b</v>
          </cell>
          <cell r="R26" t="str">
            <v>c</v>
          </cell>
          <cell r="S26" t="str">
            <v>d</v>
          </cell>
          <cell r="T26" t="str">
            <v>a</v>
          </cell>
          <cell r="U26" t="str">
            <v>b</v>
          </cell>
          <cell r="V26" t="str">
            <v>c</v>
          </cell>
          <cell r="W26" t="str">
            <v>d</v>
          </cell>
          <cell r="X26" t="str">
            <v>a</v>
          </cell>
          <cell r="Y26" t="str">
            <v>b</v>
          </cell>
          <cell r="Z26" t="str">
            <v>c</v>
          </cell>
          <cell r="AA26" t="str">
            <v>d</v>
          </cell>
          <cell r="AB26" t="str">
            <v>a</v>
          </cell>
          <cell r="AC26" t="str">
            <v>b</v>
          </cell>
          <cell r="AD26" t="str">
            <v>c</v>
          </cell>
          <cell r="AE26" t="str">
            <v>d</v>
          </cell>
          <cell r="AF26" t="str">
            <v>a</v>
          </cell>
          <cell r="AG26" t="str">
            <v>b</v>
          </cell>
          <cell r="AH26" t="str">
            <v>c</v>
          </cell>
          <cell r="AI26" t="str">
            <v>d</v>
          </cell>
          <cell r="AJ26" t="str">
            <v>a</v>
          </cell>
          <cell r="AK26" t="str">
            <v>b</v>
          </cell>
          <cell r="AL26" t="str">
            <v>c</v>
          </cell>
          <cell r="AM26" t="str">
            <v>d</v>
          </cell>
          <cell r="AN26" t="str">
            <v>a</v>
          </cell>
          <cell r="AO26" t="str">
            <v>b</v>
          </cell>
          <cell r="AP26" t="str">
            <v>c</v>
          </cell>
          <cell r="AQ26" t="str">
            <v>d</v>
          </cell>
          <cell r="AR26" t="str">
            <v>a</v>
          </cell>
          <cell r="AS26" t="str">
            <v>b</v>
          </cell>
          <cell r="AT26" t="str">
            <v>c</v>
          </cell>
          <cell r="AU26" t="str">
            <v>d</v>
          </cell>
          <cell r="AV26" t="str">
            <v>a</v>
          </cell>
          <cell r="AW26" t="str">
            <v>b</v>
          </cell>
          <cell r="AX26" t="str">
            <v>c</v>
          </cell>
          <cell r="AY26" t="str">
            <v>d</v>
          </cell>
          <cell r="AZ26" t="str">
            <v>a</v>
          </cell>
          <cell r="BA26" t="str">
            <v>b</v>
          </cell>
          <cell r="BB26" t="str">
            <v>c</v>
          </cell>
          <cell r="BC26" t="str">
            <v>d</v>
          </cell>
          <cell r="BD26" t="str">
            <v>a</v>
          </cell>
          <cell r="BE26" t="str">
            <v>b</v>
          </cell>
          <cell r="BF26" t="str">
            <v>c</v>
          </cell>
          <cell r="BG26" t="str">
            <v>d</v>
          </cell>
          <cell r="BH26" t="str">
            <v>a</v>
          </cell>
          <cell r="BI26" t="str">
            <v>b</v>
          </cell>
          <cell r="BJ26" t="str">
            <v>c</v>
          </cell>
          <cell r="BK26" t="str">
            <v>d</v>
          </cell>
          <cell r="BL26" t="str">
            <v>a</v>
          </cell>
          <cell r="BM26" t="str">
            <v>b</v>
          </cell>
          <cell r="BN26" t="str">
            <v>c</v>
          </cell>
          <cell r="BO26" t="str">
            <v>d</v>
          </cell>
          <cell r="BP26" t="str">
            <v>a</v>
          </cell>
          <cell r="BQ26" t="str">
            <v>b</v>
          </cell>
          <cell r="BR26" t="str">
            <v>c</v>
          </cell>
          <cell r="BS26" t="str">
            <v>d</v>
          </cell>
        </row>
        <row r="27">
          <cell r="B27">
            <v>2010</v>
          </cell>
          <cell r="D27">
            <v>117.72345649619527</v>
          </cell>
          <cell r="E27">
            <v>4.6281515551681824</v>
          </cell>
          <cell r="F27">
            <v>-8.5594112992741587E-3</v>
          </cell>
          <cell r="G27">
            <v>2.5757954206050783E-4</v>
          </cell>
          <cell r="H27">
            <v>52.664096932232987</v>
          </cell>
          <cell r="I27">
            <v>6.6540418480737396</v>
          </cell>
          <cell r="J27">
            <v>-6.3240725149637578E-2</v>
          </cell>
          <cell r="K27">
            <v>4.9725997269206925E-4</v>
          </cell>
          <cell r="L27"/>
          <cell r="M27">
            <v>1.7217942464785683</v>
          </cell>
          <cell r="O27"/>
          <cell r="P27">
            <v>91.696722481816138</v>
          </cell>
          <cell r="Q27">
            <v>5.4386007841361899</v>
          </cell>
          <cell r="R27">
            <v>-3.0434450043561472E-2</v>
          </cell>
          <cell r="S27">
            <v>3.5346273024908182E-4</v>
          </cell>
          <cell r="T27">
            <v>205.17661225547636</v>
          </cell>
          <cell r="U27">
            <v>3.6314407799821877</v>
          </cell>
          <cell r="V27">
            <v>7.1504300042628593E-3</v>
          </cell>
          <cell r="W27">
            <v>3.9071032848000693E-4</v>
          </cell>
          <cell r="X27">
            <v>149.47936905221161</v>
          </cell>
          <cell r="Y27">
            <v>3.5823894366116242</v>
          </cell>
          <cell r="Z27">
            <v>-2.4609747174979137E-2</v>
          </cell>
          <cell r="AA27">
            <v>8.2110284192011651E-4</v>
          </cell>
          <cell r="AB27"/>
          <cell r="AC27">
            <v>3.8568046641846037</v>
          </cell>
          <cell r="AE27"/>
          <cell r="AF27">
            <v>151.52826314176491</v>
          </cell>
          <cell r="AG27">
            <v>3.5841938528041779</v>
          </cell>
          <cell r="AH27">
            <v>-2.3441408572146796E-2</v>
          </cell>
          <cell r="AI27">
            <v>8.0527030468380755E-4</v>
          </cell>
          <cell r="AJ27">
            <v>193.99731722180428</v>
          </cell>
          <cell r="AK27">
            <v>34.968936380321892</v>
          </cell>
          <cell r="AL27">
            <v>-0.52946274506795166</v>
          </cell>
          <cell r="AM27">
            <v>4.5569031719916945E-3</v>
          </cell>
          <cell r="AN27"/>
          <cell r="AO27"/>
          <cell r="AP27"/>
          <cell r="AQ27"/>
          <cell r="AR27">
            <v>193.99731722180428</v>
          </cell>
          <cell r="AS27">
            <v>34.968936380321892</v>
          </cell>
          <cell r="AT27">
            <v>-0.52946274506795166</v>
          </cell>
          <cell r="AU27">
            <v>4.5569031719916945E-3</v>
          </cell>
          <cell r="AV27">
            <v>309.60877565080415</v>
          </cell>
          <cell r="AW27">
            <v>64.578013757023342</v>
          </cell>
          <cell r="AX27">
            <v>-0.92423048697617693</v>
          </cell>
          <cell r="AY27">
            <v>6.966596369542004E-3</v>
          </cell>
          <cell r="AZ27"/>
          <cell r="BA27"/>
          <cell r="BB27"/>
          <cell r="BC27"/>
          <cell r="BD27">
            <v>309.60877565080415</v>
          </cell>
          <cell r="BE27">
            <v>64.578013757023342</v>
          </cell>
          <cell r="BF27">
            <v>-0.92423048697617693</v>
          </cell>
          <cell r="BG27">
            <v>6.966596369542004E-3</v>
          </cell>
          <cell r="BH27">
            <v>639.92082639834143</v>
          </cell>
          <cell r="BI27">
            <v>26.247034632599902</v>
          </cell>
          <cell r="BJ27">
            <v>-0.32798168552092266</v>
          </cell>
          <cell r="BK27">
            <v>3.2760627907648231E-3</v>
          </cell>
          <cell r="BL27"/>
          <cell r="BM27"/>
          <cell r="BN27"/>
          <cell r="BO27"/>
          <cell r="BP27">
            <v>639.92082639834143</v>
          </cell>
          <cell r="BQ27">
            <v>26.247034632599902</v>
          </cell>
          <cell r="BR27">
            <v>-0.32798168552092266</v>
          </cell>
          <cell r="BS27">
            <v>3.2760627907648231E-3</v>
          </cell>
        </row>
        <row r="28">
          <cell r="B28">
            <v>2011</v>
          </cell>
          <cell r="D28">
            <v>128.04326176573838</v>
          </cell>
          <cell r="E28">
            <v>5.0338618887652276</v>
          </cell>
          <cell r="F28">
            <v>-9.3097414412819327E-3</v>
          </cell>
          <cell r="G28">
            <v>2.8015933027432426E-4</v>
          </cell>
          <cell r="H28">
            <v>58.245012498630572</v>
          </cell>
          <cell r="I28">
            <v>7.3591834510364</v>
          </cell>
          <cell r="J28">
            <v>-6.9942466335326969E-2</v>
          </cell>
          <cell r="K28">
            <v>5.4995556767615541E-4</v>
          </cell>
          <cell r="L28"/>
          <cell r="M28">
            <v>1.8111475253297249</v>
          </cell>
          <cell r="P28">
            <v>98.544198389998897</v>
          </cell>
          <cell r="Q28">
            <v>6.0162506946783099</v>
          </cell>
          <cell r="R28">
            <v>-3.4929201682092376E-2</v>
          </cell>
          <cell r="S28">
            <v>3.9414595681623392E-4</v>
          </cell>
          <cell r="T28">
            <v>224.9262518614683</v>
          </cell>
          <cell r="U28">
            <v>3.9809915687721324</v>
          </cell>
          <cell r="V28">
            <v>7.8387073574156859E-3</v>
          </cell>
          <cell r="W28">
            <v>4.2831884581048509E-4</v>
          </cell>
          <cell r="X28">
            <v>166.43650073420571</v>
          </cell>
          <cell r="Y28">
            <v>3.9887802970894306</v>
          </cell>
          <cell r="Z28">
            <v>-2.7401508514036842E-2</v>
          </cell>
          <cell r="AA28">
            <v>9.1424980329132507E-4</v>
          </cell>
          <cell r="AB28"/>
          <cell r="AC28">
            <v>4.0487997250968712</v>
          </cell>
          <cell r="AE28"/>
          <cell r="AF28">
            <v>168.34935392081033</v>
          </cell>
          <cell r="AG28">
            <v>3.9885255739371823</v>
          </cell>
          <cell r="AH28">
            <v>-2.624900986380883E-2</v>
          </cell>
          <cell r="AI28">
            <v>8.9835788098745672E-4</v>
          </cell>
          <cell r="AJ28">
            <v>216.58907555874265</v>
          </cell>
          <cell r="AK28">
            <v>39.041207952514604</v>
          </cell>
          <cell r="AL28">
            <v>-0.59112078527327661</v>
          </cell>
          <cell r="AM28">
            <v>5.0875726508317525E-3</v>
          </cell>
          <cell r="AN28"/>
          <cell r="AO28"/>
          <cell r="AP28"/>
          <cell r="AQ28"/>
          <cell r="AR28">
            <v>216.58907555874265</v>
          </cell>
          <cell r="AS28">
            <v>39.041207952514604</v>
          </cell>
          <cell r="AT28">
            <v>-0.59112078527327661</v>
          </cell>
          <cell r="AU28">
            <v>5.0875726508317525E-3</v>
          </cell>
          <cell r="AV28">
            <v>345.66394764321444</v>
          </cell>
          <cell r="AW28">
            <v>72.098380025852222</v>
          </cell>
          <cell r="AX28">
            <v>-1.0318607991290187</v>
          </cell>
          <cell r="AY28">
            <v>7.7778841948872284E-3</v>
          </cell>
          <cell r="AZ28"/>
          <cell r="BA28"/>
          <cell r="BB28"/>
          <cell r="BC28"/>
          <cell r="BD28">
            <v>345.66394764321444</v>
          </cell>
          <cell r="BE28">
            <v>72.098380025852222</v>
          </cell>
          <cell r="BF28">
            <v>-1.0318607991290187</v>
          </cell>
          <cell r="BG28">
            <v>7.7778841948872284E-3</v>
          </cell>
          <cell r="BH28">
            <v>714.44214902176759</v>
          </cell>
          <cell r="BI28">
            <v>29.303606094374235</v>
          </cell>
          <cell r="BJ28">
            <v>-0.36617645586281683</v>
          </cell>
          <cell r="BK28">
            <v>3.6575733184644106E-3</v>
          </cell>
          <cell r="BL28"/>
          <cell r="BM28"/>
          <cell r="BN28"/>
          <cell r="BO28"/>
          <cell r="BP28">
            <v>714.44214902176759</v>
          </cell>
          <cell r="BQ28">
            <v>29.303606094374235</v>
          </cell>
          <cell r="BR28">
            <v>-0.36617645586281683</v>
          </cell>
          <cell r="BS28">
            <v>3.6575733184644106E-3</v>
          </cell>
        </row>
        <row r="29">
          <cell r="B29">
            <v>2012</v>
          </cell>
          <cell r="D29">
            <v>127.24820065255112</v>
          </cell>
          <cell r="E29">
            <v>5.0026050480559148</v>
          </cell>
          <cell r="F29">
            <v>-9.2519343119436236E-3</v>
          </cell>
          <cell r="G29">
            <v>2.7841973237650424E-4</v>
          </cell>
          <cell r="H29">
            <v>58.033067733922664</v>
          </cell>
          <cell r="I29">
            <v>7.3324044988469925</v>
          </cell>
          <cell r="J29">
            <v>-6.9687956310612309E-2</v>
          </cell>
          <cell r="K29">
            <v>5.4795436279370027E-4</v>
          </cell>
          <cell r="L29"/>
          <cell r="M29">
            <v>1.8497420090048469</v>
          </cell>
          <cell r="P29">
            <v>96.493265838959374</v>
          </cell>
          <cell r="Q29">
            <v>6.0368092596374128</v>
          </cell>
          <cell r="R29">
            <v>-3.6089546266397515E-2</v>
          </cell>
          <cell r="S29">
            <v>3.980786598117937E-4</v>
          </cell>
          <cell r="T29">
            <v>225.7225312636528</v>
          </cell>
          <cell r="U29">
            <v>3.9950849952185745</v>
          </cell>
          <cell r="V29">
            <v>7.8664577918661129E-3</v>
          </cell>
          <cell r="W29">
            <v>4.298351715913299E-4</v>
          </cell>
          <cell r="X29">
            <v>166.98020407925003</v>
          </cell>
          <cell r="Y29">
            <v>4.0018105709813208</v>
          </cell>
          <cell r="Z29">
            <v>-2.7491021882634602E-2</v>
          </cell>
          <cell r="AA29">
            <v>9.1723641184211075E-4</v>
          </cell>
          <cell r="AB29"/>
          <cell r="AC29">
            <v>4.2012643835868202</v>
          </cell>
          <cell r="AE29"/>
          <cell r="AF29">
            <v>168.72055030881683</v>
          </cell>
          <cell r="AG29">
            <v>4.0026173761717931</v>
          </cell>
          <cell r="AH29">
            <v>-2.6443493475301772E-2</v>
          </cell>
          <cell r="AI29">
            <v>9.0279628065538032E-4</v>
          </cell>
          <cell r="AJ29">
            <v>218.09923116066878</v>
          </cell>
          <cell r="AK29">
            <v>39.313420661042748</v>
          </cell>
          <cell r="AL29">
            <v>-0.59524234294183642</v>
          </cell>
          <cell r="AM29">
            <v>5.1230454756685528E-3</v>
          </cell>
          <cell r="AN29"/>
          <cell r="AO29"/>
          <cell r="AP29"/>
          <cell r="AQ29"/>
          <cell r="AR29">
            <v>218.09923116066878</v>
          </cell>
          <cell r="AS29">
            <v>39.313420661042748</v>
          </cell>
          <cell r="AT29">
            <v>-0.59524234294183642</v>
          </cell>
          <cell r="AU29">
            <v>5.1230454756685528E-3</v>
          </cell>
          <cell r="AV29">
            <v>348.07407080187636</v>
          </cell>
          <cell r="AW29">
            <v>72.601082076751879</v>
          </cell>
          <cell r="AX29">
            <v>-1.0390553926799295</v>
          </cell>
          <cell r="AY29">
            <v>7.8321150712956557E-3</v>
          </cell>
          <cell r="AZ29"/>
          <cell r="BA29"/>
          <cell r="BB29"/>
          <cell r="BC29"/>
          <cell r="BD29">
            <v>348.07407080187636</v>
          </cell>
          <cell r="BE29">
            <v>72.601082076751879</v>
          </cell>
          <cell r="BF29">
            <v>-1.0390553926799295</v>
          </cell>
          <cell r="BG29">
            <v>7.8321150712956557E-3</v>
          </cell>
          <cell r="BH29">
            <v>719.42355822171942</v>
          </cell>
          <cell r="BI29">
            <v>29.507923901197572</v>
          </cell>
          <cell r="BJ29">
            <v>-0.368729601374372</v>
          </cell>
          <cell r="BK29">
            <v>3.6830755503848588E-3</v>
          </cell>
          <cell r="BL29"/>
          <cell r="BM29"/>
          <cell r="BN29"/>
          <cell r="BO29"/>
          <cell r="BP29">
            <v>719.42355822171942</v>
          </cell>
          <cell r="BQ29">
            <v>29.507923901197572</v>
          </cell>
          <cell r="BR29">
            <v>-0.368729601374372</v>
          </cell>
          <cell r="BS29">
            <v>3.6830755503848588E-3</v>
          </cell>
        </row>
        <row r="30">
          <cell r="B30">
            <v>2013</v>
          </cell>
          <cell r="D30">
            <v>122.53747623926631</v>
          </cell>
          <cell r="E30">
            <v>4.8174087654440685</v>
          </cell>
          <cell r="F30">
            <v>-8.9094279927196384E-3</v>
          </cell>
          <cell r="G30">
            <v>2.6811264258096829E-4</v>
          </cell>
          <cell r="H30">
            <v>55.763633180337855</v>
          </cell>
          <cell r="I30">
            <v>7.0456643215598103</v>
          </cell>
          <cell r="J30">
            <v>-6.6962747008475668E-2</v>
          </cell>
          <cell r="K30">
            <v>5.2652612173615114E-4</v>
          </cell>
          <cell r="L30"/>
          <cell r="M30">
            <v>1.9166601529679974</v>
          </cell>
          <cell r="P30">
            <v>91.38585199937998</v>
          </cell>
          <cell r="Q30">
            <v>5.855185391813631</v>
          </cell>
          <cell r="R30">
            <v>-3.596366606839916E-2</v>
          </cell>
          <cell r="S30">
            <v>3.884820312697143E-4</v>
          </cell>
          <cell r="T30">
            <v>220.06158355190868</v>
          </cell>
          <cell r="U30">
            <v>3.8948913320725169</v>
          </cell>
          <cell r="V30">
            <v>7.6691730724936305E-3</v>
          </cell>
          <cell r="W30">
            <v>4.190552356344495E-4</v>
          </cell>
          <cell r="X30">
            <v>162.01392895584308</v>
          </cell>
          <cell r="Y30">
            <v>3.8827899218161117</v>
          </cell>
          <cell r="Z30">
            <v>-2.6673392159125776E-2</v>
          </cell>
          <cell r="AA30">
            <v>8.899562417193544E-4</v>
          </cell>
          <cell r="AB30"/>
          <cell r="AC30">
            <v>4.4215432660417919</v>
          </cell>
          <cell r="AE30"/>
          <cell r="AF30">
            <v>163.46688498158341</v>
          </cell>
          <cell r="AG30">
            <v>3.8832892064527709</v>
          </cell>
          <cell r="AH30">
            <v>-2.5771756988950886E-2</v>
          </cell>
          <cell r="AI30">
            <v>8.7741332269602893E-4</v>
          </cell>
          <cell r="AJ30">
            <v>211.87326825213745</v>
          </cell>
          <cell r="AK30">
            <v>38.191161322756365</v>
          </cell>
          <cell r="AL30">
            <v>-0.57825027594086165</v>
          </cell>
          <cell r="AM30">
            <v>4.97680061758038E-3</v>
          </cell>
          <cell r="AN30"/>
          <cell r="AO30"/>
          <cell r="AP30"/>
          <cell r="AQ30"/>
          <cell r="AR30">
            <v>211.87326825213745</v>
          </cell>
          <cell r="AS30">
            <v>38.191161322756365</v>
          </cell>
          <cell r="AT30">
            <v>-0.57825027594086165</v>
          </cell>
          <cell r="AU30">
            <v>4.97680061758038E-3</v>
          </cell>
          <cell r="AV30">
            <v>338.13778518224694</v>
          </cell>
          <cell r="AW30">
            <v>70.52857754877347</v>
          </cell>
          <cell r="AX30">
            <v>-1.0093940302793944</v>
          </cell>
          <cell r="AY30">
            <v>7.6085358423835011E-3</v>
          </cell>
          <cell r="AZ30"/>
          <cell r="BA30"/>
          <cell r="BB30"/>
          <cell r="BC30"/>
          <cell r="BD30">
            <v>338.13778518224694</v>
          </cell>
          <cell r="BE30">
            <v>70.52857754877347</v>
          </cell>
          <cell r="BF30">
            <v>-1.0093940302793944</v>
          </cell>
          <cell r="BG30">
            <v>7.6085358423835011E-3</v>
          </cell>
          <cell r="BH30">
            <v>698.88655602700555</v>
          </cell>
          <cell r="BI30">
            <v>28.665576870724625</v>
          </cell>
          <cell r="BJ30">
            <v>-0.35820367329467512</v>
          </cell>
          <cell r="BK30">
            <v>3.5779367489136961E-3</v>
          </cell>
          <cell r="BL30"/>
          <cell r="BM30"/>
          <cell r="BN30"/>
          <cell r="BO30"/>
          <cell r="BP30">
            <v>698.88655602700555</v>
          </cell>
          <cell r="BQ30">
            <v>28.665576870724625</v>
          </cell>
          <cell r="BR30">
            <v>-0.35820367329467512</v>
          </cell>
          <cell r="BS30">
            <v>3.5779367489136961E-3</v>
          </cell>
        </row>
        <row r="31">
          <cell r="B31">
            <v>2014</v>
          </cell>
          <cell r="D31">
            <v>113.14542600850743</v>
          </cell>
          <cell r="E31">
            <v>4.4481719695204855</v>
          </cell>
          <cell r="F31">
            <v>-8.2265528609390317E-3</v>
          </cell>
          <cell r="G31">
            <v>2.475627872721722E-4</v>
          </cell>
          <cell r="H31">
            <v>51.480565261983116</v>
          </cell>
          <cell r="I31">
            <v>6.5045041227331337</v>
          </cell>
          <cell r="J31">
            <v>-6.1819502619979927E-2</v>
          </cell>
          <cell r="K31">
            <v>4.8608494149793426E-4</v>
          </cell>
          <cell r="L31"/>
          <cell r="M31">
            <v>1.9544936626051219</v>
          </cell>
          <cell r="P31">
            <v>83.13858490851652</v>
          </cell>
          <cell r="Q31">
            <v>5.4445340069472969</v>
          </cell>
          <cell r="R31">
            <v>-3.4232845210884669E-2</v>
          </cell>
          <cell r="S31">
            <v>3.631632143111024E-4</v>
          </cell>
          <cell r="T31">
            <v>206.21538041906825</v>
          </cell>
          <cell r="U31">
            <v>3.6498260385589201</v>
          </cell>
          <cell r="V31">
            <v>7.1866312016740531E-3</v>
          </cell>
          <cell r="W31">
            <v>3.92688416752106E-4</v>
          </cell>
          <cell r="X31">
            <v>151.34959456577829</v>
          </cell>
          <cell r="Y31">
            <v>3.6272108468595001</v>
          </cell>
          <cell r="Z31">
            <v>-2.4917654395493261E-2</v>
          </cell>
          <cell r="AA31">
            <v>8.313761491594903E-4</v>
          </cell>
          <cell r="AB31"/>
          <cell r="AC31">
            <v>4.5782533319730554</v>
          </cell>
          <cell r="AE31"/>
          <cell r="AF31">
            <v>152.5320161471563</v>
          </cell>
          <cell r="AG31">
            <v>3.6283857750972768</v>
          </cell>
          <cell r="AH31">
            <v>-2.4148781754815468E-2</v>
          </cell>
          <cell r="AI31">
            <v>8.2053688277825367E-4</v>
          </cell>
          <cell r="AJ31">
            <v>198.12955208222289</v>
          </cell>
          <cell r="AK31">
            <v>35.713791309306885</v>
          </cell>
          <cell r="AL31">
            <v>-0.54074055263660614</v>
          </cell>
          <cell r="AM31">
            <v>4.6539673706750559E-3</v>
          </cell>
          <cell r="AN31"/>
          <cell r="AO31"/>
          <cell r="AP31"/>
          <cell r="AQ31"/>
          <cell r="AR31">
            <v>198.12955208222289</v>
          </cell>
          <cell r="AS31">
            <v>35.713791309306885</v>
          </cell>
          <cell r="AT31">
            <v>-0.54074055263660614</v>
          </cell>
          <cell r="AU31">
            <v>4.6539673706750559E-3</v>
          </cell>
          <cell r="AV31">
            <v>316.203589404713</v>
          </cell>
          <cell r="AW31">
            <v>65.953556076292955</v>
          </cell>
          <cell r="AX31">
            <v>-0.94391703466682397</v>
          </cell>
          <cell r="AY31">
            <v>7.1149881761347379E-3</v>
          </cell>
          <cell r="AZ31"/>
          <cell r="BA31"/>
          <cell r="BB31"/>
          <cell r="BC31"/>
          <cell r="BD31">
            <v>316.203589404713</v>
          </cell>
          <cell r="BE31">
            <v>65.953556076292955</v>
          </cell>
          <cell r="BF31">
            <v>-0.94391703466682397</v>
          </cell>
          <cell r="BG31">
            <v>7.1149881761347379E-3</v>
          </cell>
          <cell r="BH31">
            <v>653.55144348428689</v>
          </cell>
          <cell r="BI31">
            <v>26.806108917980037</v>
          </cell>
          <cell r="BJ31">
            <v>-0.33496785096845227</v>
          </cell>
          <cell r="BK31">
            <v>3.3458444818870812E-3</v>
          </cell>
          <cell r="BL31"/>
          <cell r="BM31"/>
          <cell r="BN31"/>
          <cell r="BO31"/>
          <cell r="BP31">
            <v>653.55144348428689</v>
          </cell>
          <cell r="BQ31">
            <v>26.806108917980037</v>
          </cell>
          <cell r="BR31">
            <v>-0.33496785096845227</v>
          </cell>
          <cell r="BS31">
            <v>3.3458444818870812E-3</v>
          </cell>
        </row>
        <row r="32">
          <cell r="B32">
            <v>2015</v>
          </cell>
          <cell r="D32">
            <v>96.589544879326468</v>
          </cell>
          <cell r="E32">
            <v>3.7972980547057702</v>
          </cell>
          <cell r="F32">
            <v>-7.0228114807228351E-3</v>
          </cell>
          <cell r="G32">
            <v>2.1133843227457276E-4</v>
          </cell>
          <cell r="H32">
            <v>43.334697488643144</v>
          </cell>
          <cell r="I32">
            <v>5.475284061817125</v>
          </cell>
          <cell r="J32">
            <v>-5.2037685120631789E-2</v>
          </cell>
          <cell r="K32">
            <v>4.0917079652101607E-4</v>
          </cell>
          <cell r="L32"/>
          <cell r="M32">
            <v>1.9078518448692623</v>
          </cell>
          <cell r="P32">
            <v>69.74994332158127</v>
          </cell>
          <cell r="Q32">
            <v>4.6358102463613085</v>
          </cell>
          <cell r="R32">
            <v>-2.9580784200298534E-2</v>
          </cell>
          <cell r="S32">
            <v>3.1021452480554782E-4</v>
          </cell>
          <cell r="T32">
            <v>179.13381113485289</v>
          </cell>
          <cell r="U32">
            <v>3.1705067145700925</v>
          </cell>
          <cell r="V32">
            <v>6.2428352034671064E-3</v>
          </cell>
          <cell r="W32">
            <v>3.4111797353991946E-4</v>
          </cell>
          <cell r="X32">
            <v>129.14532461975259</v>
          </cell>
          <cell r="Y32">
            <v>3.0950682334227828</v>
          </cell>
          <cell r="Z32">
            <v>-2.1262023032841377E-2</v>
          </cell>
          <cell r="AA32">
            <v>7.0940621263216328E-4</v>
          </cell>
          <cell r="AB32"/>
          <cell r="AC32">
            <v>4.5366647887203619</v>
          </cell>
          <cell r="AE32"/>
          <cell r="AF32">
            <v>130.09269719599723</v>
          </cell>
          <cell r="AG32">
            <v>3.0981718898568027</v>
          </cell>
          <cell r="AH32">
            <v>-2.0646321439169397E-2</v>
          </cell>
          <cell r="AI32">
            <v>7.0072757582355892E-4</v>
          </cell>
          <cell r="AJ32">
            <v>169.63963688397931</v>
          </cell>
          <cell r="AK32">
            <v>30.578348993323299</v>
          </cell>
          <cell r="AL32">
            <v>-0.46298510259412584</v>
          </cell>
          <cell r="AM32">
            <v>3.9847530392819264E-3</v>
          </cell>
          <cell r="AN32"/>
          <cell r="AO32"/>
          <cell r="AP32"/>
          <cell r="AQ32"/>
          <cell r="AR32">
            <v>169.63963688397931</v>
          </cell>
          <cell r="AS32">
            <v>30.578348993323299</v>
          </cell>
          <cell r="AT32">
            <v>-0.46298510259412584</v>
          </cell>
          <cell r="AU32">
            <v>3.9847530392819264E-3</v>
          </cell>
          <cell r="AV32">
            <v>270.73529175378019</v>
          </cell>
          <cell r="AW32">
            <v>56.469805672131102</v>
          </cell>
          <cell r="AX32">
            <v>-0.80818707419795233</v>
          </cell>
          <cell r="AY32">
            <v>6.0918928950710501E-3</v>
          </cell>
          <cell r="AZ32"/>
          <cell r="BA32"/>
          <cell r="BB32"/>
          <cell r="BC32"/>
          <cell r="BD32">
            <v>270.73529175378019</v>
          </cell>
          <cell r="BE32">
            <v>56.469805672131102</v>
          </cell>
          <cell r="BF32">
            <v>-0.80818707419795233</v>
          </cell>
          <cell r="BG32">
            <v>6.0918928950710501E-3</v>
          </cell>
          <cell r="BH32">
            <v>559.57442184932177</v>
          </cell>
          <cell r="BI32">
            <v>22.951541228091966</v>
          </cell>
          <cell r="BJ32">
            <v>-0.28680135804533341</v>
          </cell>
          <cell r="BK32">
            <v>2.8647308642884527E-3</v>
          </cell>
          <cell r="BL32"/>
          <cell r="BM32"/>
          <cell r="BN32"/>
          <cell r="BO32"/>
          <cell r="BP32">
            <v>559.57442184932177</v>
          </cell>
          <cell r="BQ32">
            <v>22.951541228091966</v>
          </cell>
          <cell r="BR32">
            <v>-0.28680135804533341</v>
          </cell>
          <cell r="BS32">
            <v>2.8647308642884527E-3</v>
          </cell>
        </row>
        <row r="33">
          <cell r="B33">
            <v>2016</v>
          </cell>
          <cell r="D33">
            <v>91.289056781399026</v>
          </cell>
          <cell r="E33">
            <v>3.5889159449401937</v>
          </cell>
          <cell r="F33">
            <v>-6.6374247526451175E-3</v>
          </cell>
          <cell r="G33">
            <v>1.9974093643477432E-4</v>
          </cell>
          <cell r="H33">
            <v>40.174646902607307</v>
          </cell>
          <cell r="I33">
            <v>5.0760156784900632</v>
          </cell>
          <cell r="J33">
            <v>-4.8242995717192524E-2</v>
          </cell>
          <cell r="K33">
            <v>3.7933326469853488E-4</v>
          </cell>
          <cell r="L33"/>
          <cell r="M33">
            <v>1.859215814253266</v>
          </cell>
          <cell r="P33">
            <v>64.480717723005071</v>
          </cell>
          <cell r="Q33">
            <v>4.3538071433957981</v>
          </cell>
          <cell r="R33">
            <v>-2.8180663796736422E-2</v>
          </cell>
          <cell r="S33">
            <v>2.9214584155179554E-4</v>
          </cell>
          <cell r="T33">
            <v>172.2862451578535</v>
          </cell>
          <cell r="U33">
            <v>3.0493109795438635</v>
          </cell>
          <cell r="V33">
            <v>6.0041966925770867E-3</v>
          </cell>
          <cell r="W33">
            <v>3.2807840376268462E-4</v>
          </cell>
          <cell r="X33">
            <v>121.38648069610308</v>
          </cell>
          <cell r="Y33">
            <v>2.9091214991768575</v>
          </cell>
          <cell r="Z33">
            <v>-1.9984634798318905E-2</v>
          </cell>
          <cell r="AA33">
            <v>6.6678622543180262E-4</v>
          </cell>
          <cell r="AB33"/>
          <cell r="AC33">
            <v>4.4640151272131492</v>
          </cell>
          <cell r="AE33"/>
          <cell r="AF33">
            <v>122.15316324085265</v>
          </cell>
          <cell r="AG33">
            <v>2.9144378635854546</v>
          </cell>
          <cell r="AH33">
            <v>-1.9454138651201675E-2</v>
          </cell>
          <cell r="AI33">
            <v>6.5918309203595355E-4</v>
          </cell>
          <cell r="AJ33">
            <v>159.82844906634611</v>
          </cell>
          <cell r="AK33">
            <v>28.809835863742535</v>
          </cell>
          <cell r="AL33">
            <v>-0.43620814243460942</v>
          </cell>
          <cell r="AM33">
            <v>3.7542929817541101E-3</v>
          </cell>
          <cell r="AN33"/>
          <cell r="AO33"/>
          <cell r="AP33"/>
          <cell r="AQ33"/>
          <cell r="AR33">
            <v>159.82844906634611</v>
          </cell>
          <cell r="AS33">
            <v>28.809835863742535</v>
          </cell>
          <cell r="AT33">
            <v>-0.43620814243460942</v>
          </cell>
          <cell r="AU33">
            <v>3.7542929817541101E-3</v>
          </cell>
          <cell r="AV33">
            <v>255.07718940783656</v>
          </cell>
          <cell r="AW33">
            <v>53.203848024193867</v>
          </cell>
          <cell r="AX33">
            <v>-0.76144519640106334</v>
          </cell>
          <cell r="AY33">
            <v>5.7395654175056224E-3</v>
          </cell>
          <cell r="AZ33"/>
          <cell r="BA33"/>
          <cell r="BB33"/>
          <cell r="BC33"/>
          <cell r="BD33">
            <v>255.07718940783656</v>
          </cell>
          <cell r="BE33">
            <v>53.203848024193867</v>
          </cell>
          <cell r="BF33">
            <v>-0.76144519640106334</v>
          </cell>
          <cell r="BG33">
            <v>5.7395654175056224E-3</v>
          </cell>
          <cell r="BH33">
            <v>527.21117319145048</v>
          </cell>
          <cell r="BI33">
            <v>21.624128096177699</v>
          </cell>
          <cell r="BJ33">
            <v>-0.27021406723393238</v>
          </cell>
          <cell r="BK33">
            <v>2.6990478136006738E-3</v>
          </cell>
          <cell r="BL33"/>
          <cell r="BM33"/>
          <cell r="BN33"/>
          <cell r="BO33"/>
          <cell r="BP33">
            <v>527.21117319145048</v>
          </cell>
          <cell r="BQ33">
            <v>21.624128096177699</v>
          </cell>
          <cell r="BR33">
            <v>-0.27021406723393238</v>
          </cell>
          <cell r="BS33">
            <v>2.6990478136006738E-3</v>
          </cell>
        </row>
        <row r="34">
          <cell r="B34">
            <v>2017</v>
          </cell>
          <cell r="D34">
            <v>85.778730310868994</v>
          </cell>
          <cell r="E34">
            <v>3.3722843000403331</v>
          </cell>
          <cell r="F34">
            <v>-6.2367811421165011E-3</v>
          </cell>
          <cell r="G34">
            <v>1.8768431313193328E-4</v>
          </cell>
          <cell r="H34">
            <v>38.366907998361746</v>
          </cell>
          <cell r="I34">
            <v>4.8476101608806133</v>
          </cell>
          <cell r="J34">
            <v>-4.6072205257559104E-2</v>
          </cell>
          <cell r="K34">
            <v>3.6226440278837541E-4</v>
          </cell>
          <cell r="L34"/>
          <cell r="M34">
            <v>1.9006832505559725</v>
          </cell>
          <cell r="P34">
            <v>60.186657271344188</v>
          </cell>
          <cell r="Q34">
            <v>4.1503311044643869</v>
          </cell>
          <cell r="R34">
            <v>-2.7393012102039024E-2</v>
          </cell>
          <cell r="S34">
            <v>2.7969322421727151E-4</v>
          </cell>
          <cell r="T34">
            <v>164.73771565952984</v>
          </cell>
          <cell r="U34">
            <v>2.9157088231003261</v>
          </cell>
          <cell r="V34">
            <v>5.7411295173296984E-3</v>
          </cell>
          <cell r="W34">
            <v>3.1370401475503909E-4</v>
          </cell>
          <cell r="X34">
            <v>117.58574130578188</v>
          </cell>
          <cell r="Y34">
            <v>2.8180338211278242</v>
          </cell>
          <cell r="Z34">
            <v>-1.9358894697414957E-2</v>
          </cell>
          <cell r="AA34">
            <v>6.4590844186489173E-4</v>
          </cell>
          <cell r="AB34"/>
          <cell r="AC34">
            <v>4.6079405241859206</v>
          </cell>
          <cell r="AE34"/>
          <cell r="AF34">
            <v>118.08095585991086</v>
          </cell>
          <cell r="AG34">
            <v>2.8244794618896094</v>
          </cell>
          <cell r="AH34">
            <v>-1.8876855203009465E-2</v>
          </cell>
          <cell r="AI34">
            <v>6.3848991064730702E-4</v>
          </cell>
          <cell r="AJ34">
            <v>154.95413040770177</v>
          </cell>
          <cell r="AK34">
            <v>27.931216811105493</v>
          </cell>
          <cell r="AL34">
            <v>-0.42290501961672489</v>
          </cell>
          <cell r="AM34">
            <v>3.6397975934932551E-3</v>
          </cell>
          <cell r="AN34"/>
          <cell r="AO34"/>
          <cell r="AP34"/>
          <cell r="AQ34"/>
          <cell r="AR34">
            <v>154.95413040770177</v>
          </cell>
          <cell r="AS34">
            <v>27.931216811105493</v>
          </cell>
          <cell r="AT34">
            <v>-0.42290501961672489</v>
          </cell>
          <cell r="AU34">
            <v>3.6397975934932551E-3</v>
          </cell>
          <cell r="AV34">
            <v>247.2980517700243</v>
          </cell>
          <cell r="AW34">
            <v>51.581280135617568</v>
          </cell>
          <cell r="AX34">
            <v>-0.73822325719040305</v>
          </cell>
          <cell r="AY34">
            <v>5.5645247975754115E-3</v>
          </cell>
          <cell r="AZ34"/>
          <cell r="BA34"/>
          <cell r="BB34"/>
          <cell r="BC34"/>
          <cell r="BD34">
            <v>247.2980517700243</v>
          </cell>
          <cell r="BE34">
            <v>51.581280135617568</v>
          </cell>
          <cell r="BF34">
            <v>-0.73822325719040305</v>
          </cell>
          <cell r="BG34">
            <v>5.5645247975754115E-3</v>
          </cell>
          <cell r="BH34">
            <v>511.1327136084127</v>
          </cell>
          <cell r="BI34">
            <v>20.96465294221208</v>
          </cell>
          <cell r="BJ34">
            <v>-0.26197329734946839</v>
          </cell>
          <cell r="BK34">
            <v>2.6167344382581788E-3</v>
          </cell>
          <cell r="BL34"/>
          <cell r="BM34"/>
          <cell r="BN34"/>
          <cell r="BO34"/>
          <cell r="BP34">
            <v>511.1327136084127</v>
          </cell>
          <cell r="BQ34">
            <v>20.96465294221208</v>
          </cell>
          <cell r="BR34">
            <v>-0.26197329734946839</v>
          </cell>
          <cell r="BS34">
            <v>2.6167344382581788E-3</v>
          </cell>
        </row>
        <row r="35">
          <cell r="B35">
            <v>2018</v>
          </cell>
          <cell r="D35">
            <v>86.190284421802176</v>
          </cell>
          <cell r="E35">
            <v>3.3884640390255938</v>
          </cell>
          <cell r="F35">
            <v>-6.2667043283041058E-3</v>
          </cell>
          <cell r="G35">
            <v>1.8858479569150465E-4</v>
          </cell>
          <cell r="H35">
            <v>38.785179069312036</v>
          </cell>
          <cell r="I35">
            <v>4.900458180158779</v>
          </cell>
          <cell r="J35">
            <v>-4.6574478483093554E-2</v>
          </cell>
          <cell r="K35">
            <v>3.6621376247427789E-4</v>
          </cell>
          <cell r="L35"/>
          <cell r="M35">
            <v>1.9409173833624536</v>
          </cell>
          <cell r="P35">
            <v>60.124160336625259</v>
          </cell>
          <cell r="Q35">
            <v>4.1958272330862956</v>
          </cell>
          <cell r="R35">
            <v>-2.7974954168187027E-2</v>
          </cell>
          <cell r="S35">
            <v>2.8332772266212008E-4</v>
          </cell>
          <cell r="T35">
            <v>168.10171815004819</v>
          </cell>
          <cell r="U35">
            <v>2.9752486297758498</v>
          </cell>
          <cell r="V35">
            <v>5.858365415116462E-3</v>
          </cell>
          <cell r="W35">
            <v>3.2010996182488065E-4</v>
          </cell>
          <cell r="X35">
            <v>120.47140453392164</v>
          </cell>
          <cell r="Y35">
            <v>2.8871909866393786</v>
          </cell>
          <cell r="Z35">
            <v>-1.9833979941130755E-2</v>
          </cell>
          <cell r="AA35">
            <v>6.6175963452427692E-4</v>
          </cell>
          <cell r="AB35"/>
          <cell r="AC35">
            <v>4.7512603518420367</v>
          </cell>
          <cell r="AE35"/>
          <cell r="AF35">
            <v>120.93270589350827</v>
          </cell>
          <cell r="AG35">
            <v>2.8928874263127109</v>
          </cell>
          <cell r="AH35">
            <v>-1.9388280739467294E-2</v>
          </cell>
          <cell r="AI35">
            <v>6.5490903382289648E-4</v>
          </cell>
          <cell r="AJ35">
            <v>158.85368923774675</v>
          </cell>
          <cell r="AK35">
            <v>28.634130782246938</v>
          </cell>
          <cell r="AL35">
            <v>-0.43354780144627447</v>
          </cell>
          <cell r="AM35">
            <v>3.7313963447362076E-3</v>
          </cell>
          <cell r="AN35"/>
          <cell r="AO35"/>
          <cell r="AP35"/>
          <cell r="AQ35"/>
          <cell r="AR35">
            <v>158.85368923774675</v>
          </cell>
          <cell r="AS35">
            <v>28.634130782246938</v>
          </cell>
          <cell r="AT35">
            <v>-0.43354780144627447</v>
          </cell>
          <cell r="AU35">
            <v>3.7313963447362076E-3</v>
          </cell>
          <cell r="AV35">
            <v>253.52152770380803</v>
          </cell>
          <cell r="AW35">
            <v>52.879369033852406</v>
          </cell>
          <cell r="AX35">
            <v>-0.75680130356804465</v>
          </cell>
          <cell r="AY35">
            <v>5.7045610247627504E-3</v>
          </cell>
          <cell r="AZ35"/>
          <cell r="BA35"/>
          <cell r="BB35"/>
          <cell r="BC35"/>
          <cell r="BD35">
            <v>253.52152770380803</v>
          </cell>
          <cell r="BE35">
            <v>52.879369033852406</v>
          </cell>
          <cell r="BF35">
            <v>-0.75680130356804465</v>
          </cell>
          <cell r="BG35">
            <v>5.7045610247627504E-3</v>
          </cell>
          <cell r="BH35">
            <v>523.99582401038924</v>
          </cell>
          <cell r="BI35">
            <v>21.492247123048248</v>
          </cell>
          <cell r="BJ35">
            <v>-0.26856608892093037</v>
          </cell>
          <cell r="BK35">
            <v>2.6825868931604413E-3</v>
          </cell>
          <cell r="BL35"/>
          <cell r="BM35"/>
          <cell r="BN35"/>
          <cell r="BO35"/>
          <cell r="BP35">
            <v>523.99582401038924</v>
          </cell>
          <cell r="BQ35">
            <v>21.492247123048248</v>
          </cell>
          <cell r="BR35">
            <v>-0.26856608892093037</v>
          </cell>
          <cell r="BS35">
            <v>2.6825868931604413E-3</v>
          </cell>
        </row>
        <row r="36">
          <cell r="B36">
            <v>2019</v>
          </cell>
          <cell r="D36">
            <v>85.90420654448458</v>
          </cell>
          <cell r="E36">
            <v>3.3772172424039759</v>
          </cell>
          <cell r="F36">
            <v>-6.2459042406370945E-3</v>
          </cell>
          <cell r="G36">
            <v>1.87958855791112E-4</v>
          </cell>
          <cell r="H36">
            <v>38.930925500756629</v>
          </cell>
          <cell r="I36">
            <v>4.9188730569065493</v>
          </cell>
          <cell r="J36">
            <v>-4.6749495440554893E-2</v>
          </cell>
          <cell r="K36">
            <v>3.6758991569329846E-4</v>
          </cell>
          <cell r="L36"/>
          <cell r="M36">
            <v>1.9365970422065366</v>
          </cell>
          <cell r="P36">
            <v>59.778580846414158</v>
          </cell>
          <cell r="Q36">
            <v>4.2027584473520481</v>
          </cell>
          <cell r="R36">
            <v>-2.8171808130234489E-2</v>
          </cell>
          <cell r="S36">
            <v>2.8399897781238102E-4</v>
          </cell>
          <cell r="T36">
            <v>170.99347948940971</v>
          </cell>
          <cell r="U36">
            <v>3.0264301944692842</v>
          </cell>
          <cell r="V36">
            <v>5.9591436510900205E-3</v>
          </cell>
          <cell r="W36">
            <v>3.2561663731955589E-4</v>
          </cell>
          <cell r="X36">
            <v>122.72559958280921</v>
          </cell>
          <cell r="Y36">
            <v>2.9412145256896158</v>
          </cell>
          <cell r="Z36">
            <v>-2.0205102528735711E-2</v>
          </cell>
          <cell r="AA36">
            <v>6.7414211896089059E-4</v>
          </cell>
          <cell r="AB36"/>
          <cell r="AC36">
            <v>4.7869070975956047</v>
          </cell>
          <cell r="AE36"/>
          <cell r="AF36">
            <v>123.14662703182211</v>
          </cell>
          <cell r="AG36">
            <v>2.9464971316560749</v>
          </cell>
          <cell r="AH36">
            <v>-1.9785984448328367E-2</v>
          </cell>
          <cell r="AI36">
            <v>6.6766777800016705E-4</v>
          </cell>
          <cell r="AJ36">
            <v>162.47599037046078</v>
          </cell>
          <cell r="AK36">
            <v>29.287067738665883</v>
          </cell>
          <cell r="AL36">
            <v>-0.44343388404089484</v>
          </cell>
          <cell r="AM36">
            <v>3.8164824467398829E-3</v>
          </cell>
          <cell r="AN36"/>
          <cell r="AO36"/>
          <cell r="AP36"/>
          <cell r="AQ36"/>
          <cell r="AR36">
            <v>162.47599037046078</v>
          </cell>
          <cell r="AS36">
            <v>29.287067738665883</v>
          </cell>
          <cell r="AT36">
            <v>-0.44343388404089484</v>
          </cell>
          <cell r="AU36">
            <v>3.8164824467398829E-3</v>
          </cell>
          <cell r="AV36">
            <v>259.30251599168145</v>
          </cell>
          <cell r="AW36">
            <v>54.085164122827983</v>
          </cell>
          <cell r="AX36">
            <v>-0.77405845530501916</v>
          </cell>
          <cell r="AY36">
            <v>5.8346407097910813E-3</v>
          </cell>
          <cell r="AZ36"/>
          <cell r="BA36"/>
          <cell r="BB36"/>
          <cell r="BC36"/>
          <cell r="BD36">
            <v>259.30251599168145</v>
          </cell>
          <cell r="BE36">
            <v>54.085164122827983</v>
          </cell>
          <cell r="BF36">
            <v>-0.77405845530501916</v>
          </cell>
          <cell r="BG36">
            <v>5.8346407097910813E-3</v>
          </cell>
          <cell r="BH36">
            <v>535.94437034858311</v>
          </cell>
          <cell r="BI36">
            <v>21.982329484194246</v>
          </cell>
          <cell r="BJ36">
            <v>-0.27469013459324015</v>
          </cell>
          <cell r="BK36">
            <v>2.7437572543168379E-3</v>
          </cell>
          <cell r="BL36"/>
          <cell r="BM36"/>
          <cell r="BN36"/>
          <cell r="BO36"/>
          <cell r="BP36">
            <v>535.94437034858311</v>
          </cell>
          <cell r="BQ36">
            <v>21.982329484194246</v>
          </cell>
          <cell r="BR36">
            <v>-0.27469013459324015</v>
          </cell>
          <cell r="BS36">
            <v>2.7437572543168379E-3</v>
          </cell>
        </row>
        <row r="37">
          <cell r="B37">
            <v>2020</v>
          </cell>
          <cell r="D37">
            <v>86.052723215962303</v>
          </cell>
          <cell r="E37">
            <v>3.3830559909807327</v>
          </cell>
          <cell r="F37">
            <v>-6.2567025582690441E-3</v>
          </cell>
          <cell r="G37">
            <v>1.8828381104953003E-4</v>
          </cell>
          <cell r="H37">
            <v>39.34993264680201</v>
          </cell>
          <cell r="I37">
            <v>4.9718140783393405</v>
          </cell>
          <cell r="J37">
            <v>-4.7252652568510342E-2</v>
          </cell>
          <cell r="K37">
            <v>3.7154622547809203E-4</v>
          </cell>
          <cell r="L37"/>
          <cell r="M37">
            <v>1.953869940149964</v>
          </cell>
          <cell r="P37">
            <v>59.93748053046572</v>
          </cell>
          <cell r="Q37">
            <v>4.2304434003410059</v>
          </cell>
          <cell r="R37">
            <v>-2.8410771400120827E-2</v>
          </cell>
          <cell r="S37">
            <v>2.8580895058395408E-4</v>
          </cell>
          <cell r="T37">
            <v>173.46262718251452</v>
          </cell>
          <cell r="U37">
            <v>3.0701318792079668</v>
          </cell>
          <cell r="V37">
            <v>6.0451937498593161E-3</v>
          </cell>
          <cell r="W37">
            <v>3.3031854508396236E-4</v>
          </cell>
          <cell r="X37">
            <v>124.07747210658782</v>
          </cell>
          <cell r="Y37">
            <v>2.9736132030424645</v>
          </cell>
          <cell r="Z37">
            <v>-2.0427669972215966E-2</v>
          </cell>
          <cell r="AA37">
            <v>6.8156806929923195E-4</v>
          </cell>
          <cell r="AB37"/>
          <cell r="AC37">
            <v>4.8770545791593358</v>
          </cell>
          <cell r="AE37"/>
          <cell r="AF37">
            <v>124.45342226514356</v>
          </cell>
          <cell r="AG37">
            <v>2.9792783883569092</v>
          </cell>
          <cell r="AH37">
            <v>-2.0026393986069722E-2</v>
          </cell>
          <cell r="AI37">
            <v>6.7530061197408164E-4</v>
          </cell>
          <cell r="AJ37">
            <v>166.48016139305818</v>
          </cell>
          <cell r="AK37">
            <v>30.008838553594451</v>
          </cell>
          <cell r="AL37">
            <v>-0.45436217630651432</v>
          </cell>
          <cell r="AM37">
            <v>3.910538487799509E-3</v>
          </cell>
          <cell r="AN37"/>
          <cell r="AO37"/>
          <cell r="AP37"/>
          <cell r="AQ37"/>
          <cell r="AR37">
            <v>166.48016139305818</v>
          </cell>
          <cell r="AS37">
            <v>30.008838553594451</v>
          </cell>
          <cell r="AT37">
            <v>-0.45436217630651432</v>
          </cell>
          <cell r="AU37">
            <v>3.910538487799509E-3</v>
          </cell>
          <cell r="AV37">
            <v>265.69294708401139</v>
          </cell>
          <cell r="AW37">
            <v>55.418076428450867</v>
          </cell>
          <cell r="AX37">
            <v>-0.79313488887198369</v>
          </cell>
          <cell r="AY37">
            <v>5.9784336431601467E-3</v>
          </cell>
          <cell r="AZ37"/>
          <cell r="BA37"/>
          <cell r="BB37"/>
          <cell r="BC37"/>
          <cell r="BD37">
            <v>265.69294708401139</v>
          </cell>
          <cell r="BE37">
            <v>55.418076428450867</v>
          </cell>
          <cell r="BF37">
            <v>-0.79313488887198369</v>
          </cell>
          <cell r="BG37">
            <v>5.9784336431601467E-3</v>
          </cell>
          <cell r="BH37">
            <v>549.15255521688823</v>
          </cell>
          <cell r="BI37">
            <v>22.524077261998848</v>
          </cell>
          <cell r="BJ37">
            <v>-0.28145978883337586</v>
          </cell>
          <cell r="BK37">
            <v>2.8113763115432421E-3</v>
          </cell>
          <cell r="BL37"/>
          <cell r="BM37"/>
          <cell r="BN37"/>
          <cell r="BO37"/>
          <cell r="BP37">
            <v>549.15255521688823</v>
          </cell>
          <cell r="BQ37">
            <v>22.524077261998848</v>
          </cell>
          <cell r="BR37">
            <v>-0.28145978883337586</v>
          </cell>
          <cell r="BS37">
            <v>2.8113763115432421E-3</v>
          </cell>
        </row>
        <row r="38">
          <cell r="B38">
            <v>2021</v>
          </cell>
          <cell r="D38">
            <v>85.641623399248857</v>
          </cell>
          <cell r="E38">
            <v>3.3668941120087776</v>
          </cell>
          <cell r="F38">
            <v>-6.2268124028060983E-3</v>
          </cell>
          <cell r="G38">
            <v>1.8738432248810105E-4</v>
          </cell>
          <cell r="H38">
            <v>39.645168834198607</v>
          </cell>
          <cell r="I38">
            <v>5.0091167961383487</v>
          </cell>
          <cell r="J38">
            <v>-4.7607181586740745E-2</v>
          </cell>
          <cell r="K38">
            <v>3.7433387678200504E-4</v>
          </cell>
          <cell r="L38"/>
          <cell r="M38">
            <v>1.9808415606823777</v>
          </cell>
          <cell r="P38">
            <v>59.757529276826133</v>
          </cell>
          <cell r="Q38">
            <v>4.2366360230160094</v>
          </cell>
          <cell r="R38">
            <v>-2.8493734157079783E-2</v>
          </cell>
          <cell r="S38">
            <v>2.8603281838435321E-4</v>
          </cell>
          <cell r="T38">
            <v>174.85241676913884</v>
          </cell>
          <cell r="U38">
            <v>3.0947299000300377</v>
          </cell>
          <cell r="V38">
            <v>6.0936280867487308E-3</v>
          </cell>
          <cell r="W38">
            <v>3.3296507063060679E-4</v>
          </cell>
          <cell r="X38">
            <v>125.17931828050813</v>
          </cell>
          <cell r="Y38">
            <v>3.0000198042962092</v>
          </cell>
          <cell r="Z38">
            <v>-2.060907397423865E-2</v>
          </cell>
          <cell r="AA38">
            <v>6.8762060370917305E-4</v>
          </cell>
          <cell r="AB38"/>
          <cell r="AC38">
            <v>4.8485070459189172</v>
          </cell>
          <cell r="AE38"/>
          <cell r="AF38">
            <v>125.46249731593917</v>
          </cell>
          <cell r="AG38">
            <v>3.0063378792306605</v>
          </cell>
          <cell r="AH38">
            <v>-2.0213497207287275E-2</v>
          </cell>
          <cell r="AI38">
            <v>6.8122085220059998E-4</v>
          </cell>
          <cell r="AJ38">
            <v>170.32043421154623</v>
          </cell>
          <cell r="AK38">
            <v>30.701065940013656</v>
          </cell>
          <cell r="AL38">
            <v>-0.46484315314374441</v>
          </cell>
          <cell r="AM38">
            <v>4.0007446392993952E-3</v>
          </cell>
          <cell r="AN38"/>
          <cell r="AO38"/>
          <cell r="AP38"/>
          <cell r="AQ38"/>
          <cell r="AR38">
            <v>170.32043421154623</v>
          </cell>
          <cell r="AS38">
            <v>30.701065940013656</v>
          </cell>
          <cell r="AT38">
            <v>-0.46484315314374441</v>
          </cell>
          <cell r="AU38">
            <v>4.0007446392993952E-3</v>
          </cell>
          <cell r="AV38">
            <v>271.82180588744393</v>
          </cell>
          <cell r="AW38">
            <v>56.696430142072067</v>
          </cell>
          <cell r="AX38">
            <v>-0.81143048835748866</v>
          </cell>
          <cell r="AY38">
            <v>6.116340863004539E-3</v>
          </cell>
          <cell r="AZ38"/>
          <cell r="BA38"/>
          <cell r="BB38"/>
          <cell r="BC38"/>
          <cell r="BD38">
            <v>271.82180588744393</v>
          </cell>
          <cell r="BE38">
            <v>56.696430142072067</v>
          </cell>
          <cell r="BF38">
            <v>-0.81143048835748866</v>
          </cell>
          <cell r="BG38">
            <v>6.116340863004539E-3</v>
          </cell>
          <cell r="BH38">
            <v>561.82010439125247</v>
          </cell>
          <cell r="BI38">
            <v>23.043650290682766</v>
          </cell>
          <cell r="BJ38">
            <v>-0.28795234847237239</v>
          </cell>
          <cell r="BK38">
            <v>2.8762275943712921E-3</v>
          </cell>
          <cell r="BL38"/>
          <cell r="BM38"/>
          <cell r="BN38"/>
          <cell r="BO38"/>
          <cell r="BP38">
            <v>561.82010439125247</v>
          </cell>
          <cell r="BQ38">
            <v>23.043650290682766</v>
          </cell>
          <cell r="BR38">
            <v>-0.28795234847237239</v>
          </cell>
          <cell r="BS38">
            <v>2.8762275943712921E-3</v>
          </cell>
        </row>
        <row r="39">
          <cell r="B39">
            <v>2022</v>
          </cell>
          <cell r="D39">
            <v>84.7898101401898</v>
          </cell>
          <cell r="E39">
            <v>3.3334061311342569</v>
          </cell>
          <cell r="F39">
            <v>-6.1648789508716708E-3</v>
          </cell>
          <cell r="G39">
            <v>1.8552055059658685E-4</v>
          </cell>
          <cell r="H39">
            <v>39.703634500054918</v>
          </cell>
          <cell r="I39">
            <v>5.0165038588612507</v>
          </cell>
          <cell r="J39">
            <v>-4.767738902065663E-2</v>
          </cell>
          <cell r="K39">
            <v>3.7488591578201954E-4</v>
          </cell>
          <cell r="L39"/>
          <cell r="M39">
            <v>1.9260948626254331</v>
          </cell>
          <cell r="P39">
            <v>59.209296706328921</v>
          </cell>
          <cell r="Q39">
            <v>4.2143276986946789</v>
          </cell>
          <cell r="R39">
            <v>-2.8354304170455129E-2</v>
          </cell>
          <cell r="S39">
            <v>2.8419302941051945E-4</v>
          </cell>
          <cell r="T39">
            <v>175.54579686968125</v>
          </cell>
          <cell r="U39">
            <v>3.1070021017466871</v>
          </cell>
          <cell r="V39">
            <v>6.1177924679653578E-3</v>
          </cell>
          <cell r="W39">
            <v>3.3428544902981298E-4</v>
          </cell>
          <cell r="X39">
            <v>125.78421437198338</v>
          </cell>
          <cell r="Y39">
            <v>3.014516609989788</v>
          </cell>
          <cell r="Z39">
            <v>-2.0708661897125454E-2</v>
          </cell>
          <cell r="AA39">
            <v>6.9094334920191864E-4</v>
          </cell>
          <cell r="AB39"/>
          <cell r="AC39">
            <v>4.6329369456416343</v>
          </cell>
          <cell r="AE39"/>
          <cell r="AF39">
            <v>125.87200310851324</v>
          </cell>
          <cell r="AG39">
            <v>3.0223026012674894</v>
          </cell>
          <cell r="AH39">
            <v>-2.0297030579816279E-2</v>
          </cell>
          <cell r="AI39">
            <v>6.837601943477478E-4</v>
          </cell>
          <cell r="AJ39">
            <v>173.38951063299783</v>
          </cell>
          <cell r="AK39">
            <v>31.254281518790869</v>
          </cell>
          <cell r="AL39">
            <v>-0.4732193598366814</v>
          </cell>
          <cell r="AM39">
            <v>4.0728357603534437E-3</v>
          </cell>
          <cell r="AN39"/>
          <cell r="AO39"/>
          <cell r="AP39"/>
          <cell r="AQ39"/>
          <cell r="AR39">
            <v>173.38951063299783</v>
          </cell>
          <cell r="AS39">
            <v>31.254281518790869</v>
          </cell>
          <cell r="AT39">
            <v>-0.4732193598366814</v>
          </cell>
          <cell r="AU39">
            <v>4.0728357603534437E-3</v>
          </cell>
          <cell r="AV39">
            <v>276.71987874139973</v>
          </cell>
          <cell r="AW39">
            <v>57.718067256461921</v>
          </cell>
          <cell r="AX39">
            <v>-0.8260519998102589</v>
          </cell>
          <cell r="AY39">
            <v>6.2265538131717106E-3</v>
          </cell>
          <cell r="AZ39"/>
          <cell r="BA39"/>
          <cell r="BB39"/>
          <cell r="BC39"/>
          <cell r="BD39">
            <v>276.71987874139973</v>
          </cell>
          <cell r="BE39">
            <v>57.718067256461921</v>
          </cell>
          <cell r="BF39">
            <v>-0.8260519998102589</v>
          </cell>
          <cell r="BG39">
            <v>6.2265538131717106E-3</v>
          </cell>
          <cell r="BH39">
            <v>571.94378005863041</v>
          </cell>
          <cell r="BI39">
            <v>23.458883636574015</v>
          </cell>
          <cell r="BJ39">
            <v>-0.29314108444107306</v>
          </cell>
          <cell r="BK39">
            <v>2.9280555640067464E-3</v>
          </cell>
          <cell r="BL39"/>
          <cell r="BM39"/>
          <cell r="BN39"/>
          <cell r="BO39"/>
          <cell r="BP39">
            <v>571.94378005863041</v>
          </cell>
          <cell r="BQ39">
            <v>23.458883636574015</v>
          </cell>
          <cell r="BR39">
            <v>-0.29314108444107306</v>
          </cell>
          <cell r="BS39">
            <v>2.9280555640067464E-3</v>
          </cell>
        </row>
        <row r="40">
          <cell r="B40">
            <v>2023</v>
          </cell>
          <cell r="D40">
            <v>84.487103957417773</v>
          </cell>
          <cell r="E40">
            <v>3.3215056133253813</v>
          </cell>
          <cell r="F40">
            <v>-6.1428698560124602E-3</v>
          </cell>
          <cell r="G40">
            <v>1.84858227876392E-4</v>
          </cell>
          <cell r="H40">
            <v>40.014664754007796</v>
          </cell>
          <cell r="I40">
            <v>5.0558021369363981</v>
          </cell>
          <cell r="J40">
            <v>-4.8050884057109382E-2</v>
          </cell>
          <cell r="K40">
            <v>3.7782269633264832E-4</v>
          </cell>
          <cell r="L40"/>
          <cell r="M40">
            <v>1.9401504256457869</v>
          </cell>
          <cell r="P40">
            <v>59.024550462075254</v>
          </cell>
          <cell r="Q40">
            <v>4.2171397184054014</v>
          </cell>
          <cell r="R40">
            <v>-2.8352138131156699E-2</v>
          </cell>
          <cell r="S40">
            <v>2.8386124955455811E-4</v>
          </cell>
          <cell r="T40">
            <v>176.41459906937828</v>
          </cell>
          <cell r="U40">
            <v>3.1223791162272141</v>
          </cell>
          <cell r="V40">
            <v>6.1480703307694676E-3</v>
          </cell>
          <cell r="W40">
            <v>3.3593987732500832E-4</v>
          </cell>
          <cell r="X40">
            <v>126.88082011143156</v>
          </cell>
          <cell r="Y40">
            <v>3.0407976201521647</v>
          </cell>
          <cell r="Z40">
            <v>-2.0889203132812794E-2</v>
          </cell>
          <cell r="AA40">
            <v>6.9696709746120051E-4</v>
          </cell>
          <cell r="AB40"/>
          <cell r="AC40">
            <v>4.5949749867612306</v>
          </cell>
          <cell r="AE40"/>
          <cell r="AF40">
            <v>126.63473904518078</v>
          </cell>
          <cell r="AG40">
            <v>3.051859542021444</v>
          </cell>
          <cell r="AH40">
            <v>-2.0437233906724139E-2</v>
          </cell>
          <cell r="AI40">
            <v>6.8821315140892871E-4</v>
          </cell>
          <cell r="AJ40">
            <v>177.02744714475938</v>
          </cell>
          <cell r="AK40">
            <v>31.910036826427369</v>
          </cell>
          <cell r="AL40">
            <v>-0.48314811493228899</v>
          </cell>
          <cell r="AM40">
            <v>4.1582891298502841E-3</v>
          </cell>
          <cell r="AN40"/>
          <cell r="AO40"/>
          <cell r="AP40"/>
          <cell r="AQ40"/>
          <cell r="AR40">
            <v>177.02744714475938</v>
          </cell>
          <cell r="AS40">
            <v>31.910036826427369</v>
          </cell>
          <cell r="AT40">
            <v>-0.48314811493228899</v>
          </cell>
          <cell r="AU40">
            <v>4.1582891298502841E-3</v>
          </cell>
          <cell r="AV40">
            <v>282.52582021230199</v>
          </cell>
          <cell r="AW40">
            <v>58.929067065470157</v>
          </cell>
          <cell r="AX40">
            <v>-0.84338364069068172</v>
          </cell>
          <cell r="AY40">
            <v>6.3571949769692772E-3</v>
          </cell>
          <cell r="AZ40"/>
          <cell r="BA40"/>
          <cell r="BB40"/>
          <cell r="BC40"/>
          <cell r="BD40">
            <v>282.52582021230199</v>
          </cell>
          <cell r="BE40">
            <v>58.929067065470157</v>
          </cell>
          <cell r="BF40">
            <v>-0.84338364069068172</v>
          </cell>
          <cell r="BG40">
            <v>6.3571949769692772E-3</v>
          </cell>
          <cell r="BH40">
            <v>583.94390136097536</v>
          </cell>
          <cell r="BI40">
            <v>23.951081399836038</v>
          </cell>
          <cell r="BJ40">
            <v>-0.29929156407673452</v>
          </cell>
          <cell r="BK40">
            <v>2.9894899622346371E-3</v>
          </cell>
          <cell r="BL40"/>
          <cell r="BM40"/>
          <cell r="BN40"/>
          <cell r="BO40"/>
          <cell r="BP40">
            <v>583.94390136097536</v>
          </cell>
          <cell r="BQ40">
            <v>23.951081399836038</v>
          </cell>
          <cell r="BR40">
            <v>-0.29929156407673452</v>
          </cell>
          <cell r="BS40">
            <v>2.9894899622346371E-3</v>
          </cell>
        </row>
        <row r="41">
          <cell r="B41">
            <v>2024</v>
          </cell>
          <cell r="D41">
            <v>84.170958938780601</v>
          </cell>
          <cell r="E41">
            <v>3.309076764366877</v>
          </cell>
          <cell r="F41">
            <v>-6.1198836532176098E-3</v>
          </cell>
          <cell r="G41">
            <v>1.8416650091263346E-4</v>
          </cell>
          <cell r="H41">
            <v>40.288258516210597</v>
          </cell>
          <cell r="I41">
            <v>5.0903703617634939</v>
          </cell>
          <cell r="J41">
            <v>-4.8379424161772856E-2</v>
          </cell>
          <cell r="K41">
            <v>3.8040599756910078E-4</v>
          </cell>
          <cell r="L41"/>
          <cell r="M41">
            <v>2.0072505635997402</v>
          </cell>
          <cell r="P41">
            <v>58.7835946896707</v>
          </cell>
          <cell r="Q41">
            <v>4.2143077400297138</v>
          </cell>
          <cell r="R41">
            <v>-2.8253261929774589E-2</v>
          </cell>
          <cell r="S41">
            <v>2.8281089361847526E-4</v>
          </cell>
          <cell r="T41">
            <v>177.17023451430472</v>
          </cell>
          <cell r="U41">
            <v>3.1357531813282069</v>
          </cell>
          <cell r="V41">
            <v>6.1744043183438353E-3</v>
          </cell>
          <cell r="W41">
            <v>3.3737880630259928E-4</v>
          </cell>
          <cell r="X41">
            <v>127.87346203128044</v>
          </cell>
          <cell r="Y41">
            <v>3.0645870564506441</v>
          </cell>
          <cell r="Z41">
            <v>-2.1052628138133991E-2</v>
          </cell>
          <cell r="AA41">
            <v>7.0241976364894879E-4</v>
          </cell>
          <cell r="AB41"/>
          <cell r="AC41">
            <v>4.6890178676072862</v>
          </cell>
          <cell r="AE41"/>
          <cell r="AF41">
            <v>127.08280132764497</v>
          </cell>
          <cell r="AG41">
            <v>3.0825340814214517</v>
          </cell>
          <cell r="AH41">
            <v>-2.05219516197452E-2</v>
          </cell>
          <cell r="AI41">
            <v>6.9087139543217921E-4</v>
          </cell>
          <cell r="AJ41">
            <v>180.44380125433332</v>
          </cell>
          <cell r="AK41">
            <v>32.525850855307738</v>
          </cell>
          <cell r="AL41">
            <v>-0.49247212132002216</v>
          </cell>
          <cell r="AM41">
            <v>4.2385376358683594E-3</v>
          </cell>
          <cell r="AN41"/>
          <cell r="AO41"/>
          <cell r="AP41"/>
          <cell r="AQ41"/>
          <cell r="AR41">
            <v>180.44380125433332</v>
          </cell>
          <cell r="AS41">
            <v>32.525850855307738</v>
          </cell>
          <cell r="AT41">
            <v>-0.49247212132002216</v>
          </cell>
          <cell r="AU41">
            <v>4.2385376358683594E-3</v>
          </cell>
          <cell r="AV41">
            <v>287.97812866791548</v>
          </cell>
          <cell r="AW41">
            <v>60.066306311076239</v>
          </cell>
          <cell r="AX41">
            <v>-0.8596596318620674</v>
          </cell>
          <cell r="AY41">
            <v>6.4798789422821374E-3</v>
          </cell>
          <cell r="AZ41"/>
          <cell r="BA41"/>
          <cell r="BB41"/>
          <cell r="BC41"/>
          <cell r="BD41">
            <v>287.97812866791548</v>
          </cell>
          <cell r="BE41">
            <v>60.066306311076239</v>
          </cell>
          <cell r="BF41">
            <v>-0.8596596318620674</v>
          </cell>
          <cell r="BG41">
            <v>6.4798789422821374E-3</v>
          </cell>
          <cell r="BH41">
            <v>595.2131094942423</v>
          </cell>
          <cell r="BI41">
            <v>24.413299980563576</v>
          </cell>
          <cell r="BJ41">
            <v>-0.30506742528574948</v>
          </cell>
          <cell r="BK41">
            <v>3.0471824640626662E-3</v>
          </cell>
          <cell r="BL41"/>
          <cell r="BM41"/>
          <cell r="BN41"/>
          <cell r="BO41"/>
          <cell r="BP41">
            <v>595.2131094942423</v>
          </cell>
          <cell r="BQ41">
            <v>24.413299980563576</v>
          </cell>
          <cell r="BR41">
            <v>-0.30506742528574948</v>
          </cell>
          <cell r="BS41">
            <v>3.0471824640626662E-3</v>
          </cell>
        </row>
        <row r="42">
          <cell r="B42">
            <v>2025</v>
          </cell>
          <cell r="D42">
            <v>83.63003375388206</v>
          </cell>
          <cell r="E42">
            <v>3.287810962204512</v>
          </cell>
          <cell r="F42">
            <v>-6.0805541833100383E-3</v>
          </cell>
          <cell r="G42">
            <v>1.829829537627104E-4</v>
          </cell>
          <cell r="H42">
            <v>40.4140036923095</v>
          </cell>
          <cell r="I42">
            <v>5.1062581052679947</v>
          </cell>
          <cell r="J42">
            <v>-4.8530422974698402E-2</v>
          </cell>
          <cell r="K42">
            <v>3.8159329681992736E-4</v>
          </cell>
          <cell r="L42"/>
          <cell r="M42">
            <v>2.1192327304432621</v>
          </cell>
          <cell r="P42">
            <v>58.232639604159147</v>
          </cell>
          <cell r="Q42">
            <v>4.1921860227436554</v>
          </cell>
          <cell r="R42">
            <v>-2.7935316837268152E-2</v>
          </cell>
          <cell r="S42">
            <v>2.7981852691775008E-4</v>
          </cell>
          <cell r="T42">
            <v>177.40426178900785</v>
          </cell>
          <cell r="U42">
            <v>3.1398952527838304</v>
          </cell>
          <cell r="V42">
            <v>6.1825601974591863E-3</v>
          </cell>
          <cell r="W42">
            <v>3.3782445589378499E-4</v>
          </cell>
          <cell r="X42">
            <v>128.80685274602197</v>
          </cell>
          <cell r="Y42">
            <v>3.0869564914965828</v>
          </cell>
          <cell r="Z42">
            <v>-2.1206298237565827E-2</v>
          </cell>
          <cell r="AA42">
            <v>7.0754695794576457E-4</v>
          </cell>
          <cell r="AB42"/>
          <cell r="AC42">
            <v>4.8907543683696328</v>
          </cell>
          <cell r="AE42"/>
          <cell r="AF42">
            <v>127.09026439423769</v>
          </cell>
          <cell r="AG42">
            <v>3.1190200774136798</v>
          </cell>
          <cell r="AH42">
            <v>-2.0536508812684786E-2</v>
          </cell>
          <cell r="AI42">
            <v>6.9115217432062835E-4</v>
          </cell>
          <cell r="AJ42">
            <v>183.6982727375019</v>
          </cell>
          <cell r="AK42">
            <v>33.112484773117927</v>
          </cell>
          <cell r="AL42">
            <v>-0.50135431324875745</v>
          </cell>
          <cell r="AM42">
            <v>4.3149835972723068E-3</v>
          </cell>
          <cell r="AN42"/>
          <cell r="AO42"/>
          <cell r="AP42"/>
          <cell r="AQ42"/>
          <cell r="AR42">
            <v>183.6982727375019</v>
          </cell>
          <cell r="AS42">
            <v>33.112484773117927</v>
          </cell>
          <cell r="AT42">
            <v>-0.50135431324875745</v>
          </cell>
          <cell r="AU42">
            <v>4.3149835972723068E-3</v>
          </cell>
          <cell r="AV42">
            <v>293.17208158295625</v>
          </cell>
          <cell r="AW42">
            <v>61.149657912127552</v>
          </cell>
          <cell r="AX42">
            <v>-0.87516439144747937</v>
          </cell>
          <cell r="AY42">
            <v>6.5967495750522687E-3</v>
          </cell>
          <cell r="AZ42"/>
          <cell r="BA42"/>
          <cell r="BB42"/>
          <cell r="BC42"/>
          <cell r="BD42">
            <v>293.17208158295625</v>
          </cell>
          <cell r="BE42">
            <v>61.149657912127552</v>
          </cell>
          <cell r="BF42">
            <v>-0.87516439144747937</v>
          </cell>
          <cell r="BG42">
            <v>6.5967495750522687E-3</v>
          </cell>
          <cell r="BH42">
            <v>605.94833053143816</v>
          </cell>
          <cell r="BI42">
            <v>24.853616511497197</v>
          </cell>
          <cell r="BJ42">
            <v>-0.3105695995313294</v>
          </cell>
          <cell r="BK42">
            <v>3.1021412288657056E-3</v>
          </cell>
          <cell r="BL42"/>
          <cell r="BM42"/>
          <cell r="BN42"/>
          <cell r="BO42"/>
          <cell r="BP42">
            <v>605.94833053143816</v>
          </cell>
          <cell r="BQ42">
            <v>24.853616511497197</v>
          </cell>
          <cell r="BR42">
            <v>-0.3105695995313294</v>
          </cell>
          <cell r="BS42">
            <v>3.1021412288657056E-3</v>
          </cell>
        </row>
        <row r="43">
          <cell r="B43">
            <v>2026</v>
          </cell>
          <cell r="D43">
            <v>83.254301006671099</v>
          </cell>
          <cell r="E43">
            <v>3.2730394956668456</v>
          </cell>
          <cell r="F43">
            <v>-6.0532354889928286E-3</v>
          </cell>
          <cell r="G43">
            <v>1.821608485353901E-4</v>
          </cell>
          <cell r="H43">
            <v>40.553893792062524</v>
          </cell>
          <cell r="I43">
            <v>5.123933041934726</v>
          </cell>
          <cell r="J43">
            <v>-4.8698407462517877E-2</v>
          </cell>
          <cell r="K43">
            <v>3.8291415393578349E-4</v>
          </cell>
          <cell r="L43"/>
          <cell r="M43">
            <v>2.1204182439531016</v>
          </cell>
          <cell r="P43">
            <v>57.755052777140321</v>
          </cell>
          <cell r="Q43">
            <v>4.1689641012133629</v>
          </cell>
          <cell r="R43">
            <v>-2.7597202535632134E-2</v>
          </cell>
          <cell r="S43">
            <v>2.7682269592854572E-4</v>
          </cell>
          <cell r="T43">
            <v>176.52266449808283</v>
          </cell>
          <cell r="U43">
            <v>3.1242917767414413</v>
          </cell>
          <cell r="V43">
            <v>6.1518364241625592E-3</v>
          </cell>
          <cell r="W43">
            <v>3.3614566237371511E-4</v>
          </cell>
          <cell r="X43">
            <v>129.19097851946734</v>
          </cell>
          <cell r="Y43">
            <v>3.0961623646672161</v>
          </cell>
          <cell r="Z43">
            <v>-2.1269539327141086E-2</v>
          </cell>
          <cell r="AA43">
            <v>7.0965699337226262E-4</v>
          </cell>
          <cell r="AB43"/>
          <cell r="AC43">
            <v>4.957091246555545</v>
          </cell>
          <cell r="AE43"/>
          <cell r="AF43">
            <v>126.58523844080223</v>
          </cell>
          <cell r="AG43">
            <v>3.1411959028772705</v>
          </cell>
          <cell r="AH43">
            <v>-2.0468558096789147E-2</v>
          </cell>
          <cell r="AI43">
            <v>6.8865138548826162E-4</v>
          </cell>
          <cell r="AJ43">
            <v>186.12193139112119</v>
          </cell>
          <cell r="AK43">
            <v>33.549360738619704</v>
          </cell>
          <cell r="AL43">
            <v>-0.50796902824703649</v>
          </cell>
          <cell r="AM43">
            <v>4.3719141670588747E-3</v>
          </cell>
          <cell r="AN43"/>
          <cell r="AO43"/>
          <cell r="AP43"/>
          <cell r="AQ43"/>
          <cell r="AR43">
            <v>186.12193139112119</v>
          </cell>
          <cell r="AS43">
            <v>33.549360738619704</v>
          </cell>
          <cell r="AT43">
            <v>-0.50796902824703649</v>
          </cell>
          <cell r="AU43">
            <v>4.3719141670588747E-3</v>
          </cell>
          <cell r="AV43">
            <v>297.04010408496129</v>
          </cell>
          <cell r="AW43">
            <v>61.956447738487917</v>
          </cell>
          <cell r="AX43">
            <v>-0.88671104193614303</v>
          </cell>
          <cell r="AY43">
            <v>6.68378506512561E-3</v>
          </cell>
          <cell r="AZ43"/>
          <cell r="BA43"/>
          <cell r="BB43"/>
          <cell r="BC43"/>
          <cell r="BD43">
            <v>297.04010408496129</v>
          </cell>
          <cell r="BE43">
            <v>61.956447738487917</v>
          </cell>
          <cell r="BF43">
            <v>-0.88671104193614303</v>
          </cell>
          <cell r="BG43">
            <v>6.68378506512561E-3</v>
          </cell>
          <cell r="BH43">
            <v>613.9430269052973</v>
          </cell>
          <cell r="BI43">
            <v>25.181527502897218</v>
          </cell>
          <cell r="BJ43">
            <v>-0.31466715954775254</v>
          </cell>
          <cell r="BK43">
            <v>3.1430699285319966E-3</v>
          </cell>
          <cell r="BL43"/>
          <cell r="BM43"/>
          <cell r="BN43"/>
          <cell r="BO43"/>
          <cell r="BP43">
            <v>613.9430269052973</v>
          </cell>
          <cell r="BQ43">
            <v>25.181527502897218</v>
          </cell>
          <cell r="BR43">
            <v>-0.31466715954775254</v>
          </cell>
          <cell r="BS43">
            <v>3.1430699285319966E-3</v>
          </cell>
        </row>
        <row r="44">
          <cell r="B44">
            <v>2027</v>
          </cell>
          <cell r="D44">
            <v>83.402807787218549</v>
          </cell>
          <cell r="E44">
            <v>3.2788778553939566</v>
          </cell>
          <cell r="F44">
            <v>-6.0640330874771869E-3</v>
          </cell>
          <cell r="G44">
            <v>1.8248578215240068E-4</v>
          </cell>
          <cell r="H44">
            <v>40.92918612270492</v>
          </cell>
          <cell r="I44">
            <v>5.1713507518893653</v>
          </cell>
          <cell r="J44">
            <v>-4.9149070447652939E-2</v>
          </cell>
          <cell r="K44">
            <v>3.8645770381050965E-4</v>
          </cell>
          <cell r="L44"/>
          <cell r="M44">
            <v>2.015719102198624</v>
          </cell>
          <cell r="P44">
            <v>57.615744681853663</v>
          </cell>
          <cell r="Q44">
            <v>4.1629894110297103</v>
          </cell>
          <cell r="R44">
            <v>-2.7399350520865853E-2</v>
          </cell>
          <cell r="S44">
            <v>2.7531078498464366E-4</v>
          </cell>
          <cell r="T44">
            <v>176.31402765582197</v>
          </cell>
          <cell r="U44">
            <v>3.1205990930146554</v>
          </cell>
          <cell r="V44">
            <v>6.1445654047198603E-3</v>
          </cell>
          <cell r="W44">
            <v>3.3574836285562345E-4</v>
          </cell>
          <cell r="X44">
            <v>130.20199638364159</v>
          </cell>
          <cell r="Y44">
            <v>3.1203921947755999</v>
          </cell>
          <cell r="Z44">
            <v>-2.1435989682026018E-2</v>
          </cell>
          <cell r="AA44">
            <v>7.1521060017947055E-4</v>
          </cell>
          <cell r="AB44"/>
          <cell r="AC44">
            <v>4.772636411732325</v>
          </cell>
          <cell r="AE44"/>
          <cell r="AF44">
            <v>126.4915517319025</v>
          </cell>
          <cell r="AG44">
            <v>3.1724197203587572</v>
          </cell>
          <cell r="AH44">
            <v>-2.0528136759986985E-2</v>
          </cell>
          <cell r="AI44">
            <v>6.8948608074674014E-4</v>
          </cell>
          <cell r="AJ44">
            <v>189.38665666934475</v>
          </cell>
          <cell r="AK44">
            <v>34.137842951612889</v>
          </cell>
          <cell r="AL44">
            <v>-0.51687920511161989</v>
          </cell>
          <cell r="AM44">
            <v>4.4486009851503272E-3</v>
          </cell>
          <cell r="AN44"/>
          <cell r="AO44"/>
          <cell r="AP44"/>
          <cell r="AQ44"/>
          <cell r="AR44">
            <v>189.38665666934475</v>
          </cell>
          <cell r="AS44">
            <v>34.137842951612889</v>
          </cell>
          <cell r="AT44">
            <v>-0.51687920511161989</v>
          </cell>
          <cell r="AU44">
            <v>4.4486009851503272E-3</v>
          </cell>
          <cell r="AV44">
            <v>302.2504214785331</v>
          </cell>
          <cell r="AW44">
            <v>63.043212632710514</v>
          </cell>
          <cell r="AX44">
            <v>-0.90226465204244233</v>
          </cell>
          <cell r="AY44">
            <v>6.801023919747606E-3</v>
          </cell>
          <cell r="AZ44"/>
          <cell r="BA44"/>
          <cell r="BB44"/>
          <cell r="BC44"/>
          <cell r="BD44">
            <v>302.2504214785331</v>
          </cell>
          <cell r="BE44">
            <v>63.043212632710514</v>
          </cell>
          <cell r="BF44">
            <v>-0.90226465204244233</v>
          </cell>
          <cell r="BG44">
            <v>6.801023919747606E-3</v>
          </cell>
          <cell r="BH44">
            <v>624.71207117829488</v>
          </cell>
          <cell r="BI44">
            <v>25.623231329891311</v>
          </cell>
          <cell r="BJ44">
            <v>-0.32018666937834611</v>
          </cell>
          <cell r="BK44">
            <v>3.1982018507628026E-3</v>
          </cell>
          <cell r="BL44"/>
          <cell r="BM44"/>
          <cell r="BN44"/>
          <cell r="BO44"/>
          <cell r="BP44">
            <v>624.71207117829488</v>
          </cell>
          <cell r="BQ44">
            <v>25.623231329891311</v>
          </cell>
          <cell r="BR44">
            <v>-0.32018666937834611</v>
          </cell>
          <cell r="BS44">
            <v>3.1982018507628026E-3</v>
          </cell>
        </row>
        <row r="45">
          <cell r="B45">
            <v>2028</v>
          </cell>
          <cell r="D45">
            <v>83.403646836244334</v>
          </cell>
          <cell r="E45">
            <v>3.2789108415648451</v>
          </cell>
          <cell r="F45">
            <v>-6.0640940928700432E-3</v>
          </cell>
          <cell r="G45">
            <v>1.8248761799608267E-4</v>
          </cell>
          <cell r="H45">
            <v>41.199424637834149</v>
          </cell>
          <cell r="I45">
            <v>5.2054950455045219</v>
          </cell>
          <cell r="J45">
            <v>-4.9473581464752975E-2</v>
          </cell>
          <cell r="K45">
            <v>3.8900932444926135E-4</v>
          </cell>
          <cell r="L45"/>
          <cell r="M45">
            <v>2.0907735136582111</v>
          </cell>
          <cell r="P45">
            <v>57.334685489690173</v>
          </cell>
          <cell r="Q45">
            <v>4.1564153141555416</v>
          </cell>
          <cell r="R45">
            <v>-2.7131325350211462E-2</v>
          </cell>
          <cell r="S45">
            <v>2.7310376476322141E-4</v>
          </cell>
          <cell r="T45">
            <v>176.09342286437692</v>
          </cell>
          <cell r="U45">
            <v>3.1166945873933445</v>
          </cell>
          <cell r="V45">
            <v>6.1368773007859246E-3</v>
          </cell>
          <cell r="W45">
            <v>3.3532827320903919E-4</v>
          </cell>
          <cell r="X45">
            <v>131.26681927478336</v>
          </cell>
          <cell r="Y45">
            <v>3.1459115042380059</v>
          </cell>
          <cell r="Z45">
            <v>-2.1611298303565462E-2</v>
          </cell>
          <cell r="AA45">
            <v>7.2105976255954927E-4</v>
          </cell>
          <cell r="AB45"/>
          <cell r="AC45">
            <v>5.0130608196139672</v>
          </cell>
          <cell r="AE45"/>
          <cell r="AF45">
            <v>126.46825908883197</v>
          </cell>
          <cell r="AG45">
            <v>3.2192573275731049</v>
          </cell>
          <cell r="AH45">
            <v>-2.0527347869488219E-2</v>
          </cell>
          <cell r="AI45">
            <v>6.8941292939915695E-4</v>
          </cell>
          <cell r="AJ45">
            <v>192.65656152701871</v>
          </cell>
          <cell r="AK45">
            <v>34.727258808363999</v>
          </cell>
          <cell r="AL45">
            <v>-0.52580351822506177</v>
          </cell>
          <cell r="AM45">
            <v>4.5254094690584277E-3</v>
          </cell>
          <cell r="AN45"/>
          <cell r="AO45"/>
          <cell r="AP45"/>
          <cell r="AQ45"/>
          <cell r="AR45">
            <v>192.65656152701871</v>
          </cell>
          <cell r="AS45">
            <v>34.727258808363999</v>
          </cell>
          <cell r="AT45">
            <v>-0.52580351822506177</v>
          </cell>
          <cell r="AU45">
            <v>4.5254094690584277E-3</v>
          </cell>
          <cell r="AV45">
            <v>307.46900518874776</v>
          </cell>
          <cell r="AW45">
            <v>64.131701710327988</v>
          </cell>
          <cell r="AX45">
            <v>-0.9178429383932708</v>
          </cell>
          <cell r="AY45">
            <v>6.9184487771448552E-3</v>
          </cell>
          <cell r="AZ45"/>
          <cell r="BA45"/>
          <cell r="BB45"/>
          <cell r="BC45"/>
          <cell r="BD45">
            <v>307.46900518874776</v>
          </cell>
          <cell r="BE45">
            <v>64.131701710327988</v>
          </cell>
          <cell r="BF45">
            <v>-0.9178429383932708</v>
          </cell>
          <cell r="BG45">
            <v>6.9184487771448552E-3</v>
          </cell>
          <cell r="BH45">
            <v>635.49820084613077</v>
          </cell>
          <cell r="BI45">
            <v>26.065635932561914</v>
          </cell>
          <cell r="BJ45">
            <v>-0.32571493606817237</v>
          </cell>
          <cell r="BK45">
            <v>3.2534212413552967E-3</v>
          </cell>
          <cell r="BL45"/>
          <cell r="BM45"/>
          <cell r="BN45"/>
          <cell r="BO45"/>
          <cell r="BP45">
            <v>635.49820084613077</v>
          </cell>
          <cell r="BQ45">
            <v>26.065635932561914</v>
          </cell>
          <cell r="BR45">
            <v>-0.32571493606817237</v>
          </cell>
          <cell r="BS45">
            <v>3.2534212413552967E-3</v>
          </cell>
        </row>
        <row r="46">
          <cell r="B46">
            <v>2029</v>
          </cell>
          <cell r="D46">
            <v>83.545913091127119</v>
          </cell>
          <cell r="E46">
            <v>3.2845038627721772</v>
          </cell>
          <cell r="F46">
            <v>-6.0744379565807428E-3</v>
          </cell>
          <cell r="G46">
            <v>1.8279889731011263E-4</v>
          </cell>
          <cell r="H46">
            <v>41.491364729625971</v>
          </cell>
          <cell r="I46">
            <v>5.2423813058046438</v>
          </cell>
          <cell r="J46">
            <v>-4.9824152426387873E-2</v>
          </cell>
          <cell r="K46">
            <v>3.9176585366989766E-4</v>
          </cell>
          <cell r="L46"/>
          <cell r="M46">
            <v>2.0117540259064617</v>
          </cell>
          <cell r="P46">
            <v>57.090252941900225</v>
          </cell>
          <cell r="Q46">
            <v>4.1434946228194987</v>
          </cell>
          <cell r="R46">
            <v>-2.6883605526310313E-2</v>
          </cell>
          <cell r="S46">
            <v>2.7109032796002164E-4</v>
          </cell>
          <cell r="T46">
            <v>175.23461796671174</v>
          </cell>
          <cell r="U46">
            <v>3.1014945161320719</v>
          </cell>
          <cell r="V46">
            <v>6.1069478451790315E-3</v>
          </cell>
          <cell r="W46">
            <v>3.3369288241094376E-4</v>
          </cell>
          <cell r="X46">
            <v>131.84716043841786</v>
          </cell>
          <cell r="Y46">
            <v>3.159819831971908</v>
          </cell>
          <cell r="Z46">
            <v>-2.1706843591205054E-2</v>
          </cell>
          <cell r="AA46">
            <v>7.2424762575274391E-4</v>
          </cell>
          <cell r="AB46"/>
          <cell r="AC46">
            <v>4.8842540891761725</v>
          </cell>
          <cell r="AE46"/>
          <cell r="AF46">
            <v>125.82695044718663</v>
          </cell>
          <cell r="AG46">
            <v>3.2427736940782754</v>
          </cell>
          <cell r="AH46">
            <v>-2.0426281144430965E-2</v>
          </cell>
          <cell r="AI46">
            <v>6.8597141137730956E-4</v>
          </cell>
          <cell r="AJ46">
            <v>195.09575915985661</v>
          </cell>
          <cell r="AK46">
            <v>35.166935748557037</v>
          </cell>
          <cell r="AL46">
            <v>-0.53246064262729786</v>
          </cell>
          <cell r="AM46">
            <v>4.5827050419527957E-3</v>
          </cell>
          <cell r="AN46"/>
          <cell r="AO46"/>
          <cell r="AP46"/>
          <cell r="AQ46"/>
          <cell r="AR46">
            <v>195.09575915985661</v>
          </cell>
          <cell r="AS46">
            <v>35.166935748557037</v>
          </cell>
          <cell r="AT46">
            <v>-0.53246064262729786</v>
          </cell>
          <cell r="AU46">
            <v>4.5827050419527957E-3</v>
          </cell>
          <cell r="AV46">
            <v>311.36182702509223</v>
          </cell>
          <cell r="AW46">
            <v>64.943664167053143</v>
          </cell>
          <cell r="AX46">
            <v>-0.92946361876304828</v>
          </cell>
          <cell r="AY46">
            <v>7.0060422841936943E-3</v>
          </cell>
          <cell r="AZ46"/>
          <cell r="BA46"/>
          <cell r="BB46"/>
          <cell r="BC46"/>
          <cell r="BD46">
            <v>311.36182702509223</v>
          </cell>
          <cell r="BE46">
            <v>64.943664167053143</v>
          </cell>
          <cell r="BF46">
            <v>-0.92946361876304828</v>
          </cell>
          <cell r="BG46">
            <v>7.0060422841936943E-3</v>
          </cell>
          <cell r="BH46">
            <v>643.54415419903148</v>
          </cell>
          <cell r="BI46">
            <v>26.395649283579825</v>
          </cell>
          <cell r="BJ46">
            <v>-0.32983876706951626</v>
          </cell>
          <cell r="BK46">
            <v>3.294612350174217E-3</v>
          </cell>
          <cell r="BL46"/>
          <cell r="BM46"/>
          <cell r="BN46"/>
          <cell r="BO46"/>
          <cell r="BP46">
            <v>643.54415419903148</v>
          </cell>
          <cell r="BQ46">
            <v>26.395649283579825</v>
          </cell>
          <cell r="BR46">
            <v>-0.32983876706951626</v>
          </cell>
          <cell r="BS46">
            <v>3.294612350174217E-3</v>
          </cell>
        </row>
        <row r="47">
          <cell r="B47">
            <v>2030</v>
          </cell>
          <cell r="D47">
            <v>84.155283010139428</v>
          </cell>
          <cell r="E47">
            <v>3.3084604846917918</v>
          </cell>
          <cell r="F47">
            <v>-6.1187438912302253E-3</v>
          </cell>
          <cell r="G47">
            <v>1.8413220189830834E-4</v>
          </cell>
          <cell r="H47">
            <v>42.003144088298377</v>
          </cell>
          <cell r="I47">
            <v>5.307043978630281</v>
          </cell>
          <cell r="J47">
            <v>-5.0438713382416553E-2</v>
          </cell>
          <cell r="K47">
            <v>3.9659812849738164E-4</v>
          </cell>
          <cell r="L47"/>
          <cell r="M47">
            <v>1.9156415672756584</v>
          </cell>
          <cell r="P47">
            <v>57.13595431865317</v>
          </cell>
          <cell r="Q47">
            <v>4.1496535647422981</v>
          </cell>
          <cell r="R47">
            <v>-2.6796808996322641E-2</v>
          </cell>
          <cell r="S47">
            <v>2.7061083424102512E-4</v>
          </cell>
          <cell r="T47">
            <v>175.15286471639047</v>
          </cell>
          <cell r="U47">
            <v>3.100047557417581</v>
          </cell>
          <cell r="V47">
            <v>6.1040987344172489E-3</v>
          </cell>
          <cell r="W47">
            <v>3.335372026824591E-4</v>
          </cell>
          <cell r="X47">
            <v>133.10866526998865</v>
          </cell>
          <cell r="Y47">
            <v>3.1900527772372529</v>
          </cell>
          <cell r="Z47">
            <v>-2.1914533221966927E-2</v>
          </cell>
          <cell r="AA47">
            <v>7.3117717869952518E-4</v>
          </cell>
          <cell r="AB47"/>
          <cell r="AC47">
            <v>4.7090536776607328</v>
          </cell>
          <cell r="AE47"/>
          <cell r="AF47">
            <v>125.6499300069466</v>
          </cell>
          <cell r="AG47">
            <v>3.2783533629296508</v>
          </cell>
          <cell r="AH47">
            <v>-2.0401190133484785E-2</v>
          </cell>
          <cell r="AI47">
            <v>6.850719377452238E-4</v>
          </cell>
          <cell r="AJ47">
            <v>198.37612974462471</v>
          </cell>
          <cell r="AK47">
            <v>35.758238102246189</v>
          </cell>
          <cell r="AL47">
            <v>-0.54141351908726298</v>
          </cell>
          <cell r="AM47">
            <v>4.6597593607295186E-3</v>
          </cell>
          <cell r="AN47"/>
          <cell r="AO47"/>
          <cell r="AP47"/>
          <cell r="AQ47"/>
          <cell r="AR47">
            <v>198.37612974462471</v>
          </cell>
          <cell r="AS47">
            <v>35.758238102246189</v>
          </cell>
          <cell r="AT47">
            <v>-0.54141351908726298</v>
          </cell>
          <cell r="AU47">
            <v>4.6597593607295186E-3</v>
          </cell>
          <cell r="AV47">
            <v>316.59711344541807</v>
          </cell>
          <cell r="AW47">
            <v>66.035637085983169</v>
          </cell>
          <cell r="AX47">
            <v>-0.94509176530878702</v>
          </cell>
          <cell r="AY47">
            <v>7.1238429740891583E-3</v>
          </cell>
          <cell r="AZ47"/>
          <cell r="BA47"/>
          <cell r="BB47"/>
          <cell r="BC47"/>
          <cell r="BD47">
            <v>316.59711344541807</v>
          </cell>
          <cell r="BE47">
            <v>66.035637085983169</v>
          </cell>
          <cell r="BF47">
            <v>-0.94509176530878702</v>
          </cell>
          <cell r="BG47">
            <v>7.1238429740891583E-3</v>
          </cell>
          <cell r="BH47">
            <v>654.36480618308724</v>
          </cell>
          <cell r="BI47">
            <v>26.839469855839226</v>
          </cell>
          <cell r="BJ47">
            <v>-0.33538472764739052</v>
          </cell>
          <cell r="BK47">
            <v>3.3500084771236997E-3</v>
          </cell>
          <cell r="BL47"/>
          <cell r="BM47"/>
          <cell r="BN47"/>
          <cell r="BO47"/>
          <cell r="BP47">
            <v>654.36480618308724</v>
          </cell>
          <cell r="BQ47">
            <v>26.839469855839226</v>
          </cell>
          <cell r="BR47">
            <v>-0.33538472764739052</v>
          </cell>
          <cell r="BS47">
            <v>3.3500084771236997E-3</v>
          </cell>
        </row>
        <row r="48">
          <cell r="B48">
            <v>2031</v>
          </cell>
          <cell r="D48">
            <v>83.607743801070029</v>
          </cell>
          <cell r="E48">
            <v>3.2869346603795231</v>
          </cell>
          <cell r="F48">
            <v>-6.0789335303013843E-3</v>
          </cell>
          <cell r="G48">
            <v>1.8293418322870846E-4</v>
          </cell>
          <cell r="H48">
            <v>41.859100977132535</v>
          </cell>
          <cell r="I48">
            <v>5.288844314239233</v>
          </cell>
          <cell r="J48">
            <v>-5.026574182620322E-2</v>
          </cell>
          <cell r="K48">
            <v>3.9523805820856656E-4</v>
          </cell>
          <cell r="L48"/>
          <cell r="M48">
            <v>1.9156415672756584</v>
          </cell>
          <cell r="P48">
            <v>56.328991729952193</v>
          </cell>
          <cell r="Q48">
            <v>4.1028186357763259</v>
          </cell>
          <cell r="R48">
            <v>-2.630005387469438E-2</v>
          </cell>
          <cell r="S48">
            <v>2.6602822231657647E-4</v>
          </cell>
          <cell r="T48">
            <v>173.19510750662459</v>
          </cell>
          <cell r="U48">
            <v>3.0653970224921112</v>
          </cell>
          <cell r="V48">
            <v>6.0358706564707177E-3</v>
          </cell>
          <cell r="W48">
            <v>3.2980911713653303E-4</v>
          </cell>
          <cell r="X48">
            <v>132.83448501630494</v>
          </cell>
          <cell r="Y48">
            <v>3.1834818340311641</v>
          </cell>
          <cell r="Z48">
            <v>-2.1869393168417656E-2</v>
          </cell>
          <cell r="AA48">
            <v>7.2967108333047489E-4</v>
          </cell>
          <cell r="AB48"/>
          <cell r="AC48">
            <v>4.7090536776607328</v>
          </cell>
          <cell r="AE48"/>
          <cell r="AF48">
            <v>124.04707688412505</v>
          </cell>
          <cell r="AG48">
            <v>3.2871849914193541</v>
          </cell>
          <cell r="AH48">
            <v>-2.0144431887202021E-2</v>
          </cell>
          <cell r="AI48">
            <v>6.7639559587092941E-4</v>
          </cell>
          <cell r="AJ48">
            <v>199.15402022518933</v>
          </cell>
          <cell r="AK48">
            <v>35.89845655018803</v>
          </cell>
          <cell r="AL48">
            <v>-0.54353655890606145</v>
          </cell>
          <cell r="AM48">
            <v>4.6780316319604354E-3</v>
          </cell>
          <cell r="AN48"/>
          <cell r="AO48"/>
          <cell r="AP48"/>
          <cell r="AQ48"/>
          <cell r="AR48">
            <v>199.15402022518933</v>
          </cell>
          <cell r="AS48">
            <v>35.89845655018803</v>
          </cell>
          <cell r="AT48">
            <v>-0.54353655890606145</v>
          </cell>
          <cell r="AU48">
            <v>4.6780316319604354E-3</v>
          </cell>
          <cell r="AV48">
            <v>317.83858277461849</v>
          </cell>
          <cell r="AW48">
            <v>66.294582018185125</v>
          </cell>
          <cell r="AX48">
            <v>-0.94879774489635205</v>
          </cell>
          <cell r="AY48">
            <v>7.1517776335752311E-3</v>
          </cell>
          <cell r="AZ48"/>
          <cell r="BA48"/>
          <cell r="BB48"/>
          <cell r="BC48"/>
          <cell r="BD48">
            <v>317.83858277461849</v>
          </cell>
          <cell r="BE48">
            <v>66.294582018185125</v>
          </cell>
          <cell r="BF48">
            <v>-0.94879774489635205</v>
          </cell>
          <cell r="BG48">
            <v>7.1517776335752311E-3</v>
          </cell>
          <cell r="BH48">
            <v>656.93076083802293</v>
          </cell>
          <cell r="BI48">
            <v>26.944715220446028</v>
          </cell>
          <cell r="BJ48">
            <v>-0.33669986867418406</v>
          </cell>
          <cell r="BK48">
            <v>3.3631448343432908E-3</v>
          </cell>
          <cell r="BL48"/>
          <cell r="BM48"/>
          <cell r="BN48"/>
          <cell r="BO48"/>
          <cell r="BP48">
            <v>656.93076083802293</v>
          </cell>
          <cell r="BQ48">
            <v>26.944715220446028</v>
          </cell>
          <cell r="BR48">
            <v>-0.33669986867418406</v>
          </cell>
          <cell r="BS48">
            <v>3.3631448343432908E-3</v>
          </cell>
        </row>
        <row r="49">
          <cell r="B49">
            <v>2032</v>
          </cell>
          <cell r="D49">
            <v>83.523618094321932</v>
          </cell>
          <cell r="E49">
            <v>3.2836273626488586</v>
          </cell>
          <cell r="F49">
            <v>-6.0728169368345387E-3</v>
          </cell>
          <cell r="G49">
            <v>1.8275011573982712E-4</v>
          </cell>
          <cell r="H49">
            <v>41.918431694282653</v>
          </cell>
          <cell r="I49">
            <v>5.2963406750958733</v>
          </cell>
          <cell r="J49">
            <v>-5.0336988041267912E-2</v>
          </cell>
          <cell r="K49">
            <v>3.957982651143801E-4</v>
          </cell>
          <cell r="L49"/>
          <cell r="M49">
            <v>1.9156415672756584</v>
          </cell>
          <cell r="P49">
            <v>55.806216319596317</v>
          </cell>
          <cell r="Q49">
            <v>4.0767239296651923</v>
          </cell>
          <cell r="R49">
            <v>-2.5946769708005399E-2</v>
          </cell>
          <cell r="S49">
            <v>2.6285709963078021E-4</v>
          </cell>
          <cell r="T49">
            <v>171.41572525179569</v>
          </cell>
          <cell r="U49">
            <v>3.0339035632116915</v>
          </cell>
          <cell r="V49">
            <v>5.9738589674964461E-3</v>
          </cell>
          <cell r="W49">
            <v>3.2642070450200703E-4</v>
          </cell>
          <cell r="X49">
            <v>132.72758301023396</v>
          </cell>
          <cell r="Y49">
            <v>3.1809198442413389</v>
          </cell>
          <cell r="Z49">
            <v>-2.1851793205569368E-2</v>
          </cell>
          <cell r="AA49">
            <v>7.2908386155165418E-4</v>
          </cell>
          <cell r="AB49"/>
          <cell r="AC49">
            <v>4.7090536776607328</v>
          </cell>
          <cell r="AD49"/>
          <cell r="AE49"/>
          <cell r="AF49">
            <v>122.59269363417033</v>
          </cell>
          <cell r="AG49">
            <v>3.2999740888337996</v>
          </cell>
          <cell r="AH49">
            <v>-1.9911858051420823E-2</v>
          </cell>
          <cell r="AI49">
            <v>6.6853014964267442E-4</v>
          </cell>
          <cell r="AJ49">
            <v>199.93723351451635</v>
          </cell>
          <cell r="AK49">
            <v>36.039634459650486</v>
          </cell>
          <cell r="AL49">
            <v>-0.54567412587904529</v>
          </cell>
          <cell r="AM49">
            <v>4.6964289333952785E-3</v>
          </cell>
          <cell r="AN49"/>
          <cell r="AO49"/>
          <cell r="AP49"/>
          <cell r="AQ49"/>
          <cell r="AR49">
            <v>199.93723351451635</v>
          </cell>
          <cell r="AS49">
            <v>36.039634459650486</v>
          </cell>
          <cell r="AT49">
            <v>-0.54567412587904529</v>
          </cell>
          <cell r="AU49">
            <v>4.6964289333952785E-3</v>
          </cell>
          <cell r="AV49">
            <v>319.08854700636465</v>
          </cell>
          <cell r="AW49">
            <v>66.555298812093241</v>
          </cell>
          <cell r="AX49">
            <v>-0.95252908309302053</v>
          </cell>
          <cell r="AY49">
            <v>7.1799034393138965E-3</v>
          </cell>
          <cell r="AZ49"/>
          <cell r="BA49"/>
          <cell r="BB49"/>
          <cell r="BC49"/>
          <cell r="BD49">
            <v>319.08854700636465</v>
          </cell>
          <cell r="BE49">
            <v>66.555298812093241</v>
          </cell>
          <cell r="BF49">
            <v>-0.95252908309302053</v>
          </cell>
          <cell r="BG49">
            <v>7.1799034393138965E-3</v>
          </cell>
          <cell r="BH49">
            <v>659.51427334494724</v>
          </cell>
          <cell r="BI49">
            <v>27.050680739062837</v>
          </cell>
          <cell r="BJ49">
            <v>-0.33802400871093596</v>
          </cell>
          <cell r="BK49">
            <v>3.3763710786601808E-3</v>
          </cell>
          <cell r="BL49"/>
          <cell r="BM49"/>
          <cell r="BN49"/>
          <cell r="BO49"/>
          <cell r="BP49">
            <v>659.51427334494724</v>
          </cell>
          <cell r="BQ49">
            <v>27.050680739062837</v>
          </cell>
          <cell r="BR49">
            <v>-0.33802400871093596</v>
          </cell>
          <cell r="BS49">
            <v>3.3763710786601808E-3</v>
          </cell>
        </row>
        <row r="50">
          <cell r="B50">
            <v>2033</v>
          </cell>
          <cell r="D50">
            <v>83.563989475769972</v>
          </cell>
          <cell r="E50">
            <v>3.2852145133951427</v>
          </cell>
          <cell r="F50">
            <v>-6.0757522503975155E-3</v>
          </cell>
          <cell r="G50">
            <v>1.8283844853479625E-4</v>
          </cell>
          <cell r="H50">
            <v>42.014474402331395</v>
          </cell>
          <cell r="I50">
            <v>5.3084755494369444</v>
          </cell>
          <cell r="J50">
            <v>-5.0452319184421342E-2</v>
          </cell>
          <cell r="K50">
            <v>3.9670511052071152E-4</v>
          </cell>
          <cell r="L50"/>
          <cell r="M50">
            <v>1.9156415672756584</v>
          </cell>
          <cell r="N50"/>
          <cell r="O50"/>
          <cell r="P50">
            <v>55.335695049619716</v>
          </cell>
          <cell r="Q50">
            <v>4.0552618833710792</v>
          </cell>
          <cell r="R50">
            <v>-2.5628956557757657E-2</v>
          </cell>
          <cell r="S50">
            <v>2.6000396590300897E-4</v>
          </cell>
          <cell r="T50">
            <v>169.81787244313662</v>
          </cell>
          <cell r="U50">
            <v>3.0056230112229074</v>
          </cell>
          <cell r="V50">
            <v>5.9181736018992931E-3</v>
          </cell>
          <cell r="W50">
            <v>3.2337797176131558E-4</v>
          </cell>
          <cell r="X50">
            <v>132.77563761660238</v>
          </cell>
          <cell r="Y50">
            <v>3.1820715102894792</v>
          </cell>
          <cell r="Z50">
            <v>-2.1859704743601799E-2</v>
          </cell>
          <cell r="AA50">
            <v>7.2934782957685164E-4</v>
          </cell>
          <cell r="AB50"/>
          <cell r="AC50">
            <v>4.7090536776607328</v>
          </cell>
          <cell r="AD50"/>
          <cell r="AE50"/>
          <cell r="AF50">
            <v>121.27856050339423</v>
          </cell>
          <cell r="AG50">
            <v>3.316243831903456</v>
          </cell>
          <cell r="AH50">
            <v>-1.9702086909992783E-2</v>
          </cell>
          <cell r="AI50">
            <v>6.6142993551607265E-4</v>
          </cell>
          <cell r="AJ50">
            <v>200.72580603456217</v>
          </cell>
          <cell r="AK50">
            <v>36.181778395863915</v>
          </cell>
          <cell r="AL50">
            <v>-0.54782631941000648</v>
          </cell>
          <cell r="AM50">
            <v>4.7149521205681897E-3</v>
          </cell>
          <cell r="AN50"/>
          <cell r="AO50"/>
          <cell r="AP50"/>
          <cell r="AQ50"/>
          <cell r="AR50">
            <v>200.72580603456217</v>
          </cell>
          <cell r="AS50">
            <v>36.181778395863915</v>
          </cell>
          <cell r="AT50">
            <v>-0.54782631941000648</v>
          </cell>
          <cell r="AU50">
            <v>4.7149521205681897E-3</v>
          </cell>
          <cell r="AV50">
            <v>320.34706426804468</v>
          </cell>
          <cell r="AW50">
            <v>66.817799591883428</v>
          </cell>
          <cell r="AX50">
            <v>-0.95628595341811207</v>
          </cell>
          <cell r="AY50">
            <v>7.208221699246278E-3</v>
          </cell>
          <cell r="AZ50"/>
          <cell r="BA50"/>
          <cell r="BB50"/>
          <cell r="BC50"/>
          <cell r="BD50">
            <v>320.34706426804468</v>
          </cell>
          <cell r="BE50">
            <v>66.817799591883428</v>
          </cell>
          <cell r="BF50">
            <v>-0.95628595341811207</v>
          </cell>
          <cell r="BG50">
            <v>7.208221699246278E-3</v>
          </cell>
          <cell r="BH50">
            <v>662.11546384556527</v>
          </cell>
          <cell r="BI50">
            <v>27.157371339429719</v>
          </cell>
          <cell r="BJ50">
            <v>-0.33935720933444974</v>
          </cell>
          <cell r="BK50">
            <v>3.3896878251375973E-3</v>
          </cell>
          <cell r="BL50"/>
          <cell r="BM50"/>
          <cell r="BN50"/>
          <cell r="BO50"/>
          <cell r="BP50">
            <v>662.11546384556527</v>
          </cell>
          <cell r="BQ50">
            <v>27.157371339429719</v>
          </cell>
          <cell r="BR50">
            <v>-0.33935720933444974</v>
          </cell>
          <cell r="BS50">
            <v>3.3896878251375973E-3</v>
          </cell>
        </row>
        <row r="51">
          <cell r="B51">
            <v>2034</v>
          </cell>
          <cell r="D51">
            <v>83.379574855435266</v>
          </cell>
          <cell r="E51">
            <v>3.2779644815212881</v>
          </cell>
          <cell r="F51">
            <v>-6.0623438725599579E-3</v>
          </cell>
          <cell r="G51">
            <v>1.8243494837544942E-4</v>
          </cell>
          <cell r="H51">
            <v>41.975364781514187</v>
          </cell>
          <cell r="I51">
            <v>5.3035340984534622</v>
          </cell>
          <cell r="J51">
            <v>-5.0405355105952662E-2</v>
          </cell>
          <cell r="K51">
            <v>3.9633583334494247E-4</v>
          </cell>
          <cell r="L51"/>
          <cell r="M51">
            <v>1.9156415672756584</v>
          </cell>
          <cell r="N51"/>
          <cell r="O51"/>
          <cell r="P51">
            <v>54.688936493457994</v>
          </cell>
          <cell r="Q51">
            <v>4.0224138762681498</v>
          </cell>
          <cell r="R51">
            <v>-2.5237874281134023E-2</v>
          </cell>
          <cell r="S51">
            <v>2.5637648238077221E-4</v>
          </cell>
          <cell r="T51">
            <v>168.39453025368263</v>
          </cell>
          <cell r="U51">
            <v>2.9804311396258831</v>
          </cell>
          <cell r="V51">
            <v>5.868569952702022E-3</v>
          </cell>
          <cell r="W51">
            <v>3.206675532186379E-4</v>
          </cell>
          <cell r="X51">
            <v>132.95300032304849</v>
          </cell>
          <cell r="Y51">
            <v>3.1863221456115975</v>
          </cell>
          <cell r="Z51">
            <v>-2.1888905103434626E-2</v>
          </cell>
          <cell r="AA51">
            <v>7.3032209795406613E-4</v>
          </cell>
          <cell r="AB51"/>
          <cell r="AC51">
            <v>4.7090536776607328</v>
          </cell>
          <cell r="AD51"/>
          <cell r="AE51"/>
          <cell r="AF51">
            <v>120.049783268811</v>
          </cell>
          <cell r="AG51">
            <v>3.335644290420583</v>
          </cell>
          <cell r="AH51">
            <v>-1.9506008694465487E-2</v>
          </cell>
          <cell r="AI51">
            <v>6.5479211632435983E-4</v>
          </cell>
          <cell r="AJ51">
            <v>201.51977445650468</v>
          </cell>
          <cell r="AK51">
            <v>36.324894968982029</v>
          </cell>
          <cell r="AL51">
            <v>-0.54999323958291957</v>
          </cell>
          <cell r="AM51">
            <v>4.7336020548674074E-3</v>
          </cell>
          <cell r="AN51"/>
          <cell r="AO51"/>
          <cell r="AP51"/>
          <cell r="AQ51"/>
          <cell r="AR51">
            <v>201.51977445650468</v>
          </cell>
          <cell r="AS51">
            <v>36.324894968982029</v>
          </cell>
          <cell r="AT51">
            <v>-0.54999323958291957</v>
          </cell>
          <cell r="AU51">
            <v>4.7336020548674074E-3</v>
          </cell>
          <cell r="AV51">
            <v>321.61419308478992</v>
          </cell>
          <cell r="AW51">
            <v>67.082096564692705</v>
          </cell>
          <cell r="AX51">
            <v>-0.96006853057827268</v>
          </cell>
          <cell r="AY51">
            <v>7.2367337302632409E-3</v>
          </cell>
          <cell r="AZ51"/>
          <cell r="BA51"/>
          <cell r="BB51"/>
          <cell r="BC51"/>
          <cell r="BD51">
            <v>321.61419308478992</v>
          </cell>
          <cell r="BE51">
            <v>67.082096564692705</v>
          </cell>
          <cell r="BF51">
            <v>-0.96006853057827268</v>
          </cell>
          <cell r="BG51">
            <v>7.2367337302632409E-3</v>
          </cell>
          <cell r="BH51">
            <v>664.73445330366553</v>
          </cell>
          <cell r="BI51">
            <v>27.26479198300537</v>
          </cell>
          <cell r="BJ51">
            <v>-0.34069953254287511</v>
          </cell>
          <cell r="BK51">
            <v>3.4030956930474108E-3</v>
          </cell>
          <cell r="BL51"/>
          <cell r="BM51"/>
          <cell r="BN51"/>
          <cell r="BO51"/>
          <cell r="BP51">
            <v>664.73445330366553</v>
          </cell>
          <cell r="BQ51">
            <v>27.26479198300537</v>
          </cell>
          <cell r="BR51">
            <v>-0.34069953254287511</v>
          </cell>
          <cell r="BS51">
            <v>3.4030956930474108E-3</v>
          </cell>
        </row>
        <row r="52">
          <cell r="B52">
            <v>2035</v>
          </cell>
          <cell r="D52">
            <v>83.622083761571318</v>
          </cell>
          <cell r="E52">
            <v>3.2874984181256033</v>
          </cell>
          <cell r="F52">
            <v>-6.0799761570097654E-3</v>
          </cell>
          <cell r="G52">
            <v>1.8296555913771607E-4</v>
          </cell>
          <cell r="H52">
            <v>42.133728393601587</v>
          </cell>
          <cell r="I52">
            <v>5.323543139971779</v>
          </cell>
          <cell r="J52">
            <v>-5.0595523175835454E-2</v>
          </cell>
          <cell r="K52">
            <v>3.9783111931791435E-4</v>
          </cell>
          <cell r="L52"/>
          <cell r="M52">
            <v>1.9156415672756584</v>
          </cell>
          <cell r="N52"/>
          <cell r="O52"/>
          <cell r="P52">
            <v>54.306113201761946</v>
          </cell>
          <cell r="Q52">
            <v>4.0082333566363433</v>
          </cell>
          <cell r="R52">
            <v>-2.4973469925322636E-2</v>
          </cell>
          <cell r="S52">
            <v>2.5401766201911655E-4</v>
          </cell>
          <cell r="T52">
            <v>167.12452524330192</v>
          </cell>
          <cell r="U52">
            <v>2.9579531976480928</v>
          </cell>
          <cell r="V52">
            <v>5.8243101229292068E-3</v>
          </cell>
          <cell r="W52">
            <v>3.1824912906530781E-4</v>
          </cell>
          <cell r="X52">
            <v>133.22688152267165</v>
          </cell>
          <cell r="Y52">
            <v>3.1928859217543359</v>
          </cell>
          <cell r="Z52">
            <v>-2.1933995921795998E-2</v>
          </cell>
          <cell r="AA52">
            <v>7.3182655059381803E-4</v>
          </cell>
          <cell r="AB52"/>
          <cell r="AC52">
            <v>4.7090536776607328</v>
          </cell>
          <cell r="AD52"/>
          <cell r="AE52"/>
          <cell r="AF52">
            <v>118.90602026532086</v>
          </cell>
          <cell r="AG52">
            <v>3.3570057796744792</v>
          </cell>
          <cell r="AH52">
            <v>-1.9323504782370274E-2</v>
          </cell>
          <cell r="AI52">
            <v>6.4861369318247933E-4</v>
          </cell>
          <cell r="AJ52">
            <v>202.31917570244869</v>
          </cell>
          <cell r="AK52">
            <v>36.468990834389302</v>
          </cell>
          <cell r="AL52">
            <v>-0.55217498716659541</v>
          </cell>
          <cell r="AM52">
            <v>4.7523796035753175E-3</v>
          </cell>
          <cell r="AN52"/>
          <cell r="AO52"/>
          <cell r="AP52"/>
          <cell r="AQ52"/>
          <cell r="AR52">
            <v>202.31917570244869</v>
          </cell>
          <cell r="AS52">
            <v>36.468990834389302</v>
          </cell>
          <cell r="AT52">
            <v>-0.55217498716659541</v>
          </cell>
          <cell r="AU52">
            <v>4.7523796035753175E-3</v>
          </cell>
          <cell r="AV52">
            <v>322.88999238219708</v>
          </cell>
          <cell r="AW52">
            <v>67.348202021186893</v>
          </cell>
          <cell r="AX52">
            <v>-0.96387699047559927</v>
          </cell>
          <cell r="AY52">
            <v>7.265440858266632E-3</v>
          </cell>
          <cell r="AZ52"/>
          <cell r="BA52"/>
          <cell r="BB52"/>
          <cell r="BC52"/>
          <cell r="BD52">
            <v>322.88999238219708</v>
          </cell>
          <cell r="BE52">
            <v>67.348202021186893</v>
          </cell>
          <cell r="BF52">
            <v>-0.96387699047559927</v>
          </cell>
          <cell r="BG52">
            <v>7.265440858266632E-3</v>
          </cell>
          <cell r="BH52">
            <v>667.37136351074571</v>
          </cell>
          <cell r="BI52">
            <v>27.372947665197856</v>
          </cell>
          <cell r="BJ52">
            <v>-0.34205104075859172</v>
          </cell>
          <cell r="BK52">
            <v>3.4165953058989322E-3</v>
          </cell>
          <cell r="BL52"/>
          <cell r="BM52"/>
          <cell r="BN52"/>
          <cell r="BO52"/>
          <cell r="BP52">
            <v>667.37136351074571</v>
          </cell>
          <cell r="BQ52">
            <v>27.372947665197856</v>
          </cell>
          <cell r="BR52">
            <v>-0.34205104075859172</v>
          </cell>
          <cell r="BS52">
            <v>3.4165953058989322E-3</v>
          </cell>
        </row>
        <row r="53">
          <cell r="B53">
            <v>2036</v>
          </cell>
          <cell r="D53">
            <v>83.96694851910101</v>
          </cell>
          <cell r="E53">
            <v>3.3010563479671835</v>
          </cell>
          <cell r="F53">
            <v>-6.1050505082918018E-3</v>
          </cell>
          <cell r="G53">
            <v>1.8372012504124251E-4</v>
          </cell>
          <cell r="H53">
            <v>42.301345853973459</v>
          </cell>
          <cell r="I53">
            <v>5.3447213934832263</v>
          </cell>
          <cell r="J53">
            <v>-5.0796803561508792E-2</v>
          </cell>
          <cell r="K53">
            <v>3.9941378110502299E-4</v>
          </cell>
          <cell r="L53"/>
          <cell r="M53">
            <v>1.9156415672756584</v>
          </cell>
          <cell r="N53"/>
          <cell r="O53"/>
          <cell r="P53">
            <v>54.527357896140195</v>
          </cell>
          <cell r="Q53">
            <v>4.0233843244389398</v>
          </cell>
          <cell r="R53">
            <v>-2.5073198293004587E-2</v>
          </cell>
          <cell r="S53">
            <v>2.5503958512071591E-4</v>
          </cell>
          <cell r="T53">
            <v>167.8137613431775</v>
          </cell>
          <cell r="U53">
            <v>2.9701520542946174</v>
          </cell>
          <cell r="V53">
            <v>5.8483300852163076E-3</v>
          </cell>
          <cell r="W53">
            <v>3.1956161619540704E-4</v>
          </cell>
          <cell r="X53">
            <v>133.75688806103167</v>
          </cell>
          <cell r="Y53">
            <v>3.2055879410122103</v>
          </cell>
          <cell r="Z53">
            <v>-2.2021254297268335E-2</v>
          </cell>
          <cell r="AA53">
            <v>7.3473792142474288E-4</v>
          </cell>
          <cell r="AB53"/>
          <cell r="AC53">
            <v>4.7090536776607328</v>
          </cell>
          <cell r="AD53"/>
          <cell r="AE53"/>
          <cell r="AF53">
            <v>119.37924000419302</v>
          </cell>
          <cell r="AG53">
            <v>3.368314113462604</v>
          </cell>
          <cell r="AH53">
            <v>-1.9400371595476109E-2</v>
          </cell>
          <cell r="AI53">
            <v>6.5119437645675771E-4</v>
          </cell>
          <cell r="AJ53">
            <v>203.12404694714311</v>
          </cell>
          <cell r="AK53">
            <v>36.614072693010527</v>
          </cell>
          <cell r="AL53">
            <v>-0.55437166361936785</v>
          </cell>
          <cell r="AM53">
            <v>4.7712856399087971E-3</v>
          </cell>
          <cell r="AN53"/>
          <cell r="AO53"/>
          <cell r="AP53"/>
          <cell r="AQ53"/>
          <cell r="AR53">
            <v>203.12404694714311</v>
          </cell>
          <cell r="AS53">
            <v>36.614072693010527</v>
          </cell>
          <cell r="AT53">
            <v>-0.55437166361936785</v>
          </cell>
          <cell r="AU53">
            <v>4.7712856399087971E-3</v>
          </cell>
          <cell r="AV53">
            <v>324.17452148906852</v>
          </cell>
          <cell r="AW53">
            <v>67.616128336132178</v>
          </cell>
          <cell r="AX53">
            <v>-0.96771151021582102</v>
          </cell>
          <cell r="AY53">
            <v>7.2943444182309485E-3</v>
          </cell>
          <cell r="AZ53"/>
          <cell r="BA53"/>
          <cell r="BB53"/>
          <cell r="BC53"/>
          <cell r="BD53">
            <v>324.17452148906852</v>
          </cell>
          <cell r="BE53">
            <v>67.616128336132178</v>
          </cell>
          <cell r="BF53">
            <v>-0.96771151021582102</v>
          </cell>
          <cell r="BG53">
            <v>7.2943444182309485E-3</v>
          </cell>
          <cell r="BH53">
            <v>670.02631709167713</v>
          </cell>
          <cell r="BI53">
            <v>27.481843415596945</v>
          </cell>
          <cell r="BJ53">
            <v>-0.34341179683111195</v>
          </cell>
          <cell r="BK53">
            <v>3.4301872914679144E-3</v>
          </cell>
          <cell r="BL53"/>
          <cell r="BM53"/>
          <cell r="BN53"/>
          <cell r="BO53"/>
          <cell r="BP53">
            <v>670.02631709167713</v>
          </cell>
          <cell r="BQ53">
            <v>27.481843415596945</v>
          </cell>
          <cell r="BR53">
            <v>-0.34341179683111195</v>
          </cell>
          <cell r="BS53">
            <v>3.4301872914679144E-3</v>
          </cell>
        </row>
        <row r="54">
          <cell r="B54">
            <v>2037</v>
          </cell>
          <cell r="D54">
            <v>84.31417305503021</v>
          </cell>
          <cell r="E54">
            <v>3.3147070495672106</v>
          </cell>
          <cell r="F54">
            <v>-6.1302964338250335E-3</v>
          </cell>
          <cell r="G54">
            <v>1.8447985415231995E-4</v>
          </cell>
          <cell r="H54">
            <v>42.470110256889413</v>
          </cell>
          <cell r="I54">
            <v>5.366044561730333</v>
          </cell>
          <cell r="J54">
            <v>-5.0999461232323573E-2</v>
          </cell>
          <cell r="K54">
            <v>4.0100727244492702E-4</v>
          </cell>
          <cell r="L54"/>
          <cell r="M54">
            <v>1.9156415672756584</v>
          </cell>
          <cell r="N54"/>
          <cell r="O54"/>
          <cell r="P54">
            <v>54.750116483832848</v>
          </cell>
          <cell r="Q54">
            <v>4.0386389645529901</v>
          </cell>
          <cell r="R54">
            <v>-2.5173609063984453E-2</v>
          </cell>
          <cell r="S54">
            <v>2.5606850085350898E-4</v>
          </cell>
          <cell r="T54">
            <v>168.50771362359964</v>
          </cell>
          <cell r="U54">
            <v>2.9824343830785081</v>
          </cell>
          <cell r="V54">
            <v>5.872514406971647E-3</v>
          </cell>
          <cell r="W54">
            <v>3.2088308417585883E-4</v>
          </cell>
          <cell r="X54">
            <v>134.29052123259649</v>
          </cell>
          <cell r="Y54">
            <v>3.2183768753578699</v>
          </cell>
          <cell r="Z54">
            <v>-2.2109109748623668E-2</v>
          </cell>
          <cell r="AA54">
            <v>7.3766921365920279E-4</v>
          </cell>
          <cell r="AB54"/>
          <cell r="AC54">
            <v>4.7090536776607328</v>
          </cell>
          <cell r="AD54"/>
          <cell r="AE54"/>
          <cell r="AF54">
            <v>119.85569780579448</v>
          </cell>
          <cell r="AG54">
            <v>3.3796998258787991</v>
          </cell>
          <cell r="AH54">
            <v>-1.9477764378955095E-2</v>
          </cell>
          <cell r="AI54">
            <v>6.5379271836536626E-4</v>
          </cell>
          <cell r="AJ54">
            <v>203.93442561970929</v>
          </cell>
          <cell r="AK54">
            <v>36.760147291622303</v>
          </cell>
          <cell r="AL54">
            <v>-0.55658337109381117</v>
          </cell>
          <cell r="AM54">
            <v>4.7903210430598068E-3</v>
          </cell>
          <cell r="AN54"/>
          <cell r="AO54"/>
          <cell r="AP54"/>
          <cell r="AQ54"/>
          <cell r="AR54">
            <v>203.93442561970929</v>
          </cell>
          <cell r="AS54">
            <v>36.760147291622303</v>
          </cell>
          <cell r="AT54">
            <v>-0.55658337109381117</v>
          </cell>
          <cell r="AU54">
            <v>4.7903210430598068E-3</v>
          </cell>
          <cell r="AV54">
            <v>325.46784014017072</v>
          </cell>
          <cell r="AW54">
            <v>67.885887968970522</v>
          </cell>
          <cell r="AX54">
            <v>-0.97157226811653263</v>
          </cell>
          <cell r="AY54">
            <v>7.3234457542654006E-3</v>
          </cell>
          <cell r="AZ54"/>
          <cell r="BA54"/>
          <cell r="BB54"/>
          <cell r="BC54"/>
          <cell r="BD54">
            <v>325.46784014017072</v>
          </cell>
          <cell r="BE54">
            <v>67.885887968970522</v>
          </cell>
          <cell r="BF54">
            <v>-0.97157226811653263</v>
          </cell>
          <cell r="BG54">
            <v>7.3234457542654006E-3</v>
          </cell>
          <cell r="BH54">
            <v>672.69943751040569</v>
          </cell>
          <cell r="BI54">
            <v>27.591484298207945</v>
          </cell>
          <cell r="BJ54">
            <v>-0.34478186404000316</v>
          </cell>
          <cell r="BK54">
            <v>3.4438722818257352E-3</v>
          </cell>
          <cell r="BL54"/>
          <cell r="BM54"/>
          <cell r="BN54"/>
          <cell r="BO54"/>
          <cell r="BP54">
            <v>672.69943751040569</v>
          </cell>
          <cell r="BQ54">
            <v>27.591484298207945</v>
          </cell>
          <cell r="BR54">
            <v>-0.34478186404000316</v>
          </cell>
          <cell r="BS54">
            <v>3.4438722818257352E-3</v>
          </cell>
        </row>
        <row r="55">
          <cell r="B55">
            <v>2038</v>
          </cell>
          <cell r="D55">
            <v>84.663773516425223</v>
          </cell>
          <cell r="E55">
            <v>3.3284511577275508</v>
          </cell>
          <cell r="F55">
            <v>-6.1557151076268232E-3</v>
          </cell>
          <cell r="G55">
            <v>1.8524478180081437E-4</v>
          </cell>
          <cell r="H55">
            <v>42.640029450441155</v>
          </cell>
          <cell r="I55">
            <v>5.3875136363095315</v>
          </cell>
          <cell r="J55">
            <v>-5.1203505612518331E-2</v>
          </cell>
          <cell r="K55">
            <v>4.0261166744013835E-4</v>
          </cell>
          <cell r="L55"/>
          <cell r="M55">
            <v>1.9156415672756584</v>
          </cell>
          <cell r="N55"/>
          <cell r="O55"/>
          <cell r="P55">
            <v>54.974399323836209</v>
          </cell>
          <cell r="Q55">
            <v>4.0539979863687012</v>
          </cell>
          <cell r="R55">
            <v>-2.5274706907688526E-2</v>
          </cell>
          <cell r="S55">
            <v>2.5710445706541207E-4</v>
          </cell>
          <cell r="T55">
            <v>169.20641435559853</v>
          </cell>
          <cell r="U55">
            <v>2.9948007551678613</v>
          </cell>
          <cell r="V55">
            <v>5.8968642128445718E-3</v>
          </cell>
          <cell r="W55">
            <v>3.2221359445920724E-4</v>
          </cell>
          <cell r="X55">
            <v>134.82780585303809</v>
          </cell>
          <cell r="Y55">
            <v>3.2312533195182116</v>
          </cell>
          <cell r="Z55">
            <v>-2.2197566361425225E-2</v>
          </cell>
          <cell r="AA55">
            <v>7.4062056361178712E-4</v>
          </cell>
          <cell r="AB55"/>
          <cell r="AC55">
            <v>4.7090536776607328</v>
          </cell>
          <cell r="AD55"/>
          <cell r="AE55"/>
          <cell r="AF55">
            <v>120.33541582695725</v>
          </cell>
          <cell r="AG55">
            <v>3.3911634463955944</v>
          </cell>
          <cell r="AH55">
            <v>-1.9555686731822505E-2</v>
          </cell>
          <cell r="AI55">
            <v>6.564088397396252E-4</v>
          </cell>
          <cell r="AJ55">
            <v>204.75034940538202</v>
          </cell>
          <cell r="AK55">
            <v>36.907221423166909</v>
          </cell>
          <cell r="AL55">
            <v>-0.55881021244149121</v>
          </cell>
          <cell r="AM55">
            <v>4.8094866982362873E-3</v>
          </cell>
          <cell r="AN55"/>
          <cell r="AO55"/>
          <cell r="AP55"/>
          <cell r="AQ55"/>
          <cell r="AR55">
            <v>204.75034940538202</v>
          </cell>
          <cell r="AS55">
            <v>36.907221423166909</v>
          </cell>
          <cell r="AT55">
            <v>-0.55881021244149121</v>
          </cell>
          <cell r="AU55">
            <v>4.8094866982362873E-3</v>
          </cell>
          <cell r="AV55">
            <v>326.77000847901257</v>
          </cell>
          <cell r="AW55">
            <v>68.157493464399167</v>
          </cell>
          <cell r="AX55">
            <v>-0.97545944371548987</v>
          </cell>
          <cell r="AY55">
            <v>7.3527462196764336E-3</v>
          </cell>
          <cell r="AZ55"/>
          <cell r="BA55"/>
          <cell r="BB55"/>
          <cell r="BC55"/>
          <cell r="BD55">
            <v>326.77000847901257</v>
          </cell>
          <cell r="BE55">
            <v>68.157493464399167</v>
          </cell>
          <cell r="BF55">
            <v>-0.97545944371548987</v>
          </cell>
          <cell r="BG55">
            <v>7.3527462196764336E-3</v>
          </cell>
          <cell r="BH55">
            <v>675.3908490756944</v>
          </cell>
          <cell r="BI55">
            <v>27.701875411687254</v>
          </cell>
          <cell r="BJ55">
            <v>-0.34616130609783113</v>
          </cell>
          <cell r="BK55">
            <v>3.4576509133688003E-3</v>
          </cell>
          <cell r="BL55"/>
          <cell r="BM55"/>
          <cell r="BN55"/>
          <cell r="BO55"/>
          <cell r="BP55">
            <v>675.3908490756944</v>
          </cell>
          <cell r="BQ55">
            <v>27.701875411687254</v>
          </cell>
          <cell r="BR55">
            <v>-0.34616130609783113</v>
          </cell>
          <cell r="BS55">
            <v>3.4576509133688003E-3</v>
          </cell>
        </row>
        <row r="56">
          <cell r="B56">
            <v>2039</v>
          </cell>
          <cell r="D56">
            <v>85.015766160840528</v>
          </cell>
          <cell r="E56">
            <v>3.342289311593778</v>
          </cell>
          <cell r="F56">
            <v>-6.1813077117478816E-3</v>
          </cell>
          <cell r="G56">
            <v>1.8601494355834048E-4</v>
          </cell>
          <cell r="H56">
            <v>42.811111336421895</v>
          </cell>
          <cell r="I56">
            <v>5.40912961560237</v>
          </cell>
          <cell r="J56">
            <v>-5.1408946190818032E-2</v>
          </cell>
          <cell r="K56">
            <v>4.0422704070022401E-4</v>
          </cell>
          <cell r="L56"/>
          <cell r="M56">
            <v>1.9156415672756584</v>
          </cell>
          <cell r="N56"/>
          <cell r="O56"/>
          <cell r="P56">
            <v>55.200216846029235</v>
          </cell>
          <cell r="Q56">
            <v>4.0694621041303645</v>
          </cell>
          <cell r="R56">
            <v>-2.5376496525494185E-2</v>
          </cell>
          <cell r="S56">
            <v>2.5814750193174651E-4</v>
          </cell>
          <cell r="T56">
            <v>169.90989603102258</v>
          </cell>
          <cell r="U56">
            <v>3.0072517456390568</v>
          </cell>
          <cell r="V56">
            <v>5.9213806351799698E-3</v>
          </cell>
          <cell r="W56">
            <v>3.235532089184925E-4</v>
          </cell>
          <cell r="X56">
            <v>135.36876690783268</v>
          </cell>
          <cell r="Y56">
            <v>3.2442178722896209</v>
          </cell>
          <cell r="Z56">
            <v>-2.228662824919219E-2</v>
          </cell>
          <cell r="AA56">
            <v>7.4359210852983383E-4</v>
          </cell>
          <cell r="AB56"/>
          <cell r="AC56">
            <v>4.7090536776607328</v>
          </cell>
          <cell r="AD56"/>
          <cell r="AE56"/>
          <cell r="AF56">
            <v>120.81841637612408</v>
          </cell>
          <cell r="AG56">
            <v>3.4027055081084963</v>
          </cell>
          <cell r="AH56">
            <v>-1.9634142277720285E-2</v>
          </cell>
          <cell r="AI56">
            <v>6.5904286223765712E-4</v>
          </cell>
          <cell r="AJ56">
            <v>205.57185624726168</v>
          </cell>
          <cell r="AK56">
            <v>37.055301927068129</v>
          </cell>
          <cell r="AL56">
            <v>-0.5610522912177478</v>
          </cell>
          <cell r="AM56">
            <v>4.8287834967033214E-3</v>
          </cell>
          <cell r="AN56"/>
          <cell r="AO56"/>
          <cell r="AP56"/>
          <cell r="AQ56"/>
          <cell r="AR56">
            <v>205.57185624726168</v>
          </cell>
          <cell r="AS56">
            <v>37.055301927068129</v>
          </cell>
          <cell r="AT56">
            <v>-0.5610522912177478</v>
          </cell>
          <cell r="AU56">
            <v>4.8287834967033214E-3</v>
          </cell>
          <cell r="AV56">
            <v>328.08108706064223</v>
          </cell>
          <cell r="AW56">
            <v>68.430957452953905</v>
          </cell>
          <cell r="AX56">
            <v>-0.97937321777895592</v>
          </cell>
          <cell r="AY56">
            <v>7.3822471770306495E-3</v>
          </cell>
          <cell r="AZ56"/>
          <cell r="BA56"/>
          <cell r="BB56"/>
          <cell r="BC56"/>
          <cell r="BD56">
            <v>328.08108706064223</v>
          </cell>
          <cell r="BE56">
            <v>68.430957452953905</v>
          </cell>
          <cell r="BF56">
            <v>-0.97937321777895592</v>
          </cell>
          <cell r="BG56">
            <v>7.3822471770306495E-3</v>
          </cell>
          <cell r="BH56">
            <v>678.10067694690395</v>
          </cell>
          <cell r="BI56">
            <v>27.813021889579424</v>
          </cell>
          <cell r="BJ56">
            <v>-0.34755018715312225</v>
          </cell>
          <cell r="BK56">
            <v>3.4715238268481327E-3</v>
          </cell>
          <cell r="BL56"/>
          <cell r="BM56"/>
          <cell r="BN56"/>
          <cell r="BO56"/>
          <cell r="BP56">
            <v>678.10067694690395</v>
          </cell>
          <cell r="BQ56">
            <v>27.813021889579424</v>
          </cell>
          <cell r="BR56">
            <v>-0.34755018715312225</v>
          </cell>
          <cell r="BS56">
            <v>3.4715238268481327E-3</v>
          </cell>
        </row>
        <row r="57">
          <cell r="B57">
            <v>2040</v>
          </cell>
          <cell r="D57">
            <v>85.370167357074905</v>
          </cell>
          <cell r="E57">
            <v>3.3562221546848963</v>
          </cell>
          <cell r="F57">
            <v>-6.2070754363272463E-3</v>
          </cell>
          <cell r="G57">
            <v>1.8679037523991617E-4</v>
          </cell>
          <cell r="H57">
            <v>42.983363870693815</v>
          </cell>
          <cell r="I57">
            <v>5.4308935048219453</v>
          </cell>
          <cell r="J57">
            <v>-5.161579252087542E-2</v>
          </cell>
          <cell r="K57">
            <v>4.0585346734527621E-4</v>
          </cell>
          <cell r="L57"/>
          <cell r="M57">
            <v>1.9156415672756584</v>
          </cell>
          <cell r="N57"/>
          <cell r="O57"/>
          <cell r="P57">
            <v>55.427579551658582</v>
          </cell>
          <cell r="Q57">
            <v>4.0850320369695776</v>
          </cell>
          <cell r="R57">
            <v>-2.547898265094857E-2</v>
          </cell>
          <cell r="S57">
            <v>2.5919768395747927E-4</v>
          </cell>
          <cell r="T57">
            <v>170.61819136404978</v>
          </cell>
          <cell r="U57">
            <v>3.019787933503506</v>
          </cell>
          <cell r="V57">
            <v>5.9460648140709366E-3</v>
          </cell>
          <cell r="W57">
            <v>3.2490198985012873E-4</v>
          </cell>
          <cell r="X57">
            <v>135.91342955342256</v>
          </cell>
          <cell r="Y57">
            <v>3.2572711365658207</v>
          </cell>
          <cell r="Z57">
            <v>-2.2376299553590995E-2</v>
          </cell>
          <cell r="AA57">
            <v>7.4658398659981269E-4</v>
          </cell>
          <cell r="AB57"/>
          <cell r="AC57">
            <v>4.7090536776607328</v>
          </cell>
          <cell r="AD57"/>
          <cell r="AE57"/>
          <cell r="AF57">
            <v>121.30472191438591</v>
          </cell>
          <cell r="AG57">
            <v>3.4143265477607843</v>
          </cell>
          <cell r="AH57">
            <v>-1.9713134665085601E-2</v>
          </cell>
          <cell r="AI57">
            <v>6.6169490835004524E-4</v>
          </cell>
          <cell r="AJ57">
            <v>206.39898434807898</v>
          </cell>
          <cell r="AK57">
            <v>37.20439568954933</v>
          </cell>
          <cell r="AL57">
            <v>-0.56330971168651056</v>
          </cell>
          <cell r="AM57">
            <v>4.8482123358245775E-3</v>
          </cell>
          <cell r="AN57"/>
          <cell r="AO57"/>
          <cell r="AP57"/>
          <cell r="AQ57"/>
          <cell r="AR57">
            <v>206.39898434807898</v>
          </cell>
          <cell r="AS57">
            <v>37.20439568954933</v>
          </cell>
          <cell r="AT57">
            <v>-0.56330971168651056</v>
          </cell>
          <cell r="AU57">
            <v>4.8482123358245775E-3</v>
          </cell>
          <cell r="AV57">
            <v>329.401136854463</v>
          </cell>
          <cell r="AW57">
            <v>68.706292651596527</v>
          </cell>
          <cell r="AX57">
            <v>-0.98331377231010975</v>
          </cell>
          <cell r="AY57">
            <v>7.411949998218181E-3</v>
          </cell>
          <cell r="AZ57"/>
          <cell r="BA57"/>
          <cell r="BB57"/>
          <cell r="BC57"/>
          <cell r="BD57">
            <v>329.401136854463</v>
          </cell>
          <cell r="BE57">
            <v>68.706292651596527</v>
          </cell>
          <cell r="BF57">
            <v>-0.98331377231010975</v>
          </cell>
          <cell r="BG57">
            <v>7.411949998218181E-3</v>
          </cell>
          <cell r="BH57">
            <v>680.82904713981304</v>
          </cell>
          <cell r="BI57">
            <v>27.924928900555908</v>
          </cell>
          <cell r="BJ57">
            <v>-0.34894857179334698</v>
          </cell>
          <cell r="BK57">
            <v>3.4854916673991722E-3</v>
          </cell>
          <cell r="BL57"/>
          <cell r="BM57"/>
          <cell r="BN57"/>
          <cell r="BO57"/>
          <cell r="BP57">
            <v>680.82904713981304</v>
          </cell>
          <cell r="BQ57">
            <v>27.924928900555908</v>
          </cell>
          <cell r="BR57">
            <v>-0.34894857179334698</v>
          </cell>
          <cell r="BS57">
            <v>3.4854916673991722E-3</v>
          </cell>
        </row>
        <row r="58">
          <cell r="B58">
            <v>2041</v>
          </cell>
          <cell r="D58">
            <v>85.726993585932561</v>
          </cell>
          <cell r="E58">
            <v>3.3702503349232651</v>
          </cell>
          <cell r="F58">
            <v>-6.2330194796476222E-3</v>
          </cell>
          <cell r="G58">
            <v>1.8757111290562773E-4</v>
          </cell>
          <cell r="H58">
            <v>43.156795063557993</v>
          </cell>
          <cell r="I58">
            <v>5.4528063160596387</v>
          </cell>
          <cell r="J58">
            <v>-5.1824054221715189E-2</v>
          </cell>
          <cell r="K58">
            <v>4.0749102300940483E-4</v>
          </cell>
          <cell r="L58"/>
          <cell r="M58">
            <v>1.9156415672756584</v>
          </cell>
          <cell r="N58"/>
          <cell r="O58"/>
          <cell r="P58">
            <v>55.656498013826912</v>
          </cell>
          <cell r="Q58">
            <v>4.1007085089386761</v>
          </cell>
          <cell r="R58">
            <v>-2.5582170049988657E-2</v>
          </cell>
          <cell r="S58">
            <v>2.6025505197947789E-4</v>
          </cell>
          <cell r="T58">
            <v>171.33133329270856</v>
          </cell>
          <cell r="U58">
            <v>3.0324099017345736</v>
          </cell>
          <cell r="V58">
            <v>5.9709178974117925E-3</v>
          </cell>
          <cell r="W58">
            <v>3.262599999768005E-4</v>
          </cell>
          <cell r="X58">
            <v>136.46181911838593</v>
          </cell>
          <cell r="Y58">
            <v>3.2704137193659037</v>
          </cell>
          <cell r="Z58">
            <v>-2.2466584444627909E-2</v>
          </cell>
          <cell r="AA58">
            <v>7.4959633695375E-4</v>
          </cell>
          <cell r="AB58"/>
          <cell r="AC58">
            <v>4.7090536776607328</v>
          </cell>
          <cell r="AD58"/>
          <cell r="AE58"/>
          <cell r="AF58">
            <v>121.79435505652633</v>
          </cell>
          <cell r="AG58">
            <v>3.4260271057684624</v>
          </cell>
          <cell r="AH58">
            <v>-1.9792667567320472E-2</v>
          </cell>
          <cell r="AI58">
            <v>6.643651014055286E-4</v>
          </cell>
          <cell r="AJ58">
            <v>207.23177217197122</v>
          </cell>
          <cell r="AK58">
            <v>37.354509643953648</v>
          </cell>
          <cell r="AL58">
            <v>-0.5655825788251474</v>
          </cell>
          <cell r="AM58">
            <v>4.8677741191040427E-3</v>
          </cell>
          <cell r="AN58"/>
          <cell r="AO58"/>
          <cell r="AP58"/>
          <cell r="AQ58"/>
          <cell r="AR58">
            <v>207.23177217197122</v>
          </cell>
          <cell r="AS58">
            <v>37.354509643953648</v>
          </cell>
          <cell r="AT58">
            <v>-0.5655825788251474</v>
          </cell>
          <cell r="AU58">
            <v>4.8677741191040427E-3</v>
          </cell>
          <cell r="AV58">
            <v>330.73021924706836</v>
          </cell>
          <cell r="AW58">
            <v>68.983511864306081</v>
          </cell>
          <cell r="AX58">
            <v>-0.98728129055750768</v>
          </cell>
          <cell r="AY58">
            <v>7.4418560645164748E-3</v>
          </cell>
          <cell r="AZ58"/>
          <cell r="BA58"/>
          <cell r="BB58"/>
          <cell r="BC58"/>
          <cell r="BD58">
            <v>330.73021924706836</v>
          </cell>
          <cell r="BE58">
            <v>68.983511864306081</v>
          </cell>
          <cell r="BF58">
            <v>-0.98728129055750768</v>
          </cell>
          <cell r="BG58">
            <v>7.4418560645164748E-3</v>
          </cell>
          <cell r="BH58">
            <v>683.57608653247792</v>
          </cell>
          <cell r="BI58">
            <v>28.037601648655386</v>
          </cell>
          <cell r="BJ58">
            <v>-0.35035652504792314</v>
          </cell>
          <cell r="BK58">
            <v>3.4995550845717716E-3</v>
          </cell>
          <cell r="BL58"/>
          <cell r="BM58"/>
          <cell r="BN58"/>
          <cell r="BO58"/>
          <cell r="BP58">
            <v>683.57608653247792</v>
          </cell>
          <cell r="BQ58">
            <v>28.037601648655386</v>
          </cell>
          <cell r="BR58">
            <v>-0.35035652504792314</v>
          </cell>
          <cell r="BS58">
            <v>3.4995550845717716E-3</v>
          </cell>
        </row>
        <row r="59">
          <cell r="B59">
            <v>2042</v>
          </cell>
          <cell r="D59">
            <v>86.086261440989659</v>
          </cell>
          <cell r="E59">
            <v>3.384374504664732</v>
          </cell>
          <cell r="F59">
            <v>-6.2591410481911101E-3</v>
          </cell>
          <cell r="G59">
            <v>1.8835719286230704E-4</v>
          </cell>
          <cell r="H59">
            <v>43.331412980127027</v>
          </cell>
          <cell r="I59">
            <v>5.4748690683321959</v>
          </cell>
          <cell r="J59">
            <v>-5.2033740978181448E-2</v>
          </cell>
          <cell r="K59">
            <v>4.0913978384425582E-4</v>
          </cell>
          <cell r="L59"/>
          <cell r="M59">
            <v>1.9156415672756584</v>
          </cell>
          <cell r="N59"/>
          <cell r="O59"/>
          <cell r="P59">
            <v>55.886982877984686</v>
          </cell>
          <cell r="Q59">
            <v>4.1164922490444162</v>
          </cell>
          <cell r="R59">
            <v>-2.5686063521162948E-2</v>
          </cell>
          <cell r="S59">
            <v>2.6131965516878254E-4</v>
          </cell>
          <cell r="T59">
            <v>172.04935498041004</v>
          </cell>
          <cell r="U59">
            <v>3.0451182372946914</v>
          </cell>
          <cell r="V59">
            <v>5.995941040951463E-3</v>
          </cell>
          <cell r="W59">
            <v>3.2762730245038016E-4</v>
          </cell>
          <cell r="X59">
            <v>137.01396110461496</v>
          </cell>
          <cell r="Y59">
            <v>3.2836462318625665</v>
          </cell>
          <cell r="Z59">
            <v>-2.2557487120842986E-2</v>
          </cell>
          <cell r="AA59">
            <v>7.5262929967570081E-4</v>
          </cell>
          <cell r="AB59"/>
          <cell r="AC59">
            <v>4.7090536776607328</v>
          </cell>
          <cell r="AD59"/>
          <cell r="AE59"/>
          <cell r="AF59">
            <v>122.28733857207338</v>
          </cell>
          <cell r="AG59">
            <v>3.4378077262454023</v>
          </cell>
          <cell r="AH59">
            <v>-1.9872744682962618E-2</v>
          </cell>
          <cell r="AI59">
            <v>6.670535655767389E-4</v>
          </cell>
          <cell r="AJ59">
            <v>208.07025844627137</v>
          </cell>
          <cell r="AK59">
            <v>37.505650771066506</v>
          </cell>
          <cell r="AL59">
            <v>-0.56787099832934695</v>
          </cell>
          <cell r="AM59">
            <v>4.8874697562280413E-3</v>
          </cell>
          <cell r="AN59"/>
          <cell r="AO59"/>
          <cell r="AP59"/>
          <cell r="AQ59"/>
          <cell r="AR59">
            <v>208.07025844627137</v>
          </cell>
          <cell r="AS59">
            <v>37.505650771066506</v>
          </cell>
          <cell r="AT59">
            <v>-0.56787099832934695</v>
          </cell>
          <cell r="AU59">
            <v>4.8874697562280413E-3</v>
          </cell>
          <cell r="AV59">
            <v>332.06839604509724</v>
          </cell>
          <cell r="AW59">
            <v>69.262627982674459</v>
          </cell>
          <cell r="AX59">
            <v>-0.99127595702360749</v>
          </cell>
          <cell r="AY59">
            <v>7.4719667666545437E-3</v>
          </cell>
          <cell r="AZ59"/>
          <cell r="BA59"/>
          <cell r="BB59"/>
          <cell r="BC59"/>
          <cell r="BD59">
            <v>332.06839604509724</v>
          </cell>
          <cell r="BE59">
            <v>69.262627982674459</v>
          </cell>
          <cell r="BF59">
            <v>-0.99127595702360749</v>
          </cell>
          <cell r="BG59">
            <v>7.4719667666545437E-3</v>
          </cell>
          <cell r="BH59">
            <v>686.34192287113376</v>
          </cell>
          <cell r="BI59">
            <v>28.151045373525836</v>
          </cell>
          <cell r="BJ59">
            <v>-0.35177411239124035</v>
          </cell>
          <cell r="BK59">
            <v>3.5137147323604113E-3</v>
          </cell>
          <cell r="BL59"/>
          <cell r="BM59"/>
          <cell r="BN59"/>
          <cell r="BO59"/>
          <cell r="BP59">
            <v>686.34192287113376</v>
          </cell>
          <cell r="BQ59">
            <v>28.151045373525836</v>
          </cell>
          <cell r="BR59">
            <v>-0.35177411239124035</v>
          </cell>
          <cell r="BS59">
            <v>3.5137147323604113E-3</v>
          </cell>
        </row>
        <row r="60">
          <cell r="B60">
            <v>2043</v>
          </cell>
          <cell r="D60">
            <v>86.447987629365798</v>
          </cell>
          <cell r="E60">
            <v>3.3985953207289645</v>
          </cell>
          <cell r="F60">
            <v>-6.2854413566953045E-3</v>
          </cell>
          <cell r="G60">
            <v>1.8914865166521968E-4</v>
          </cell>
          <cell r="H60">
            <v>43.507225740699937</v>
          </cell>
          <cell r="I60">
            <v>5.4970827876290986</v>
          </cell>
          <cell r="J60">
            <v>-5.2244862541387924E-2</v>
          </cell>
          <cell r="K60">
            <v>4.107998265225514E-4</v>
          </cell>
          <cell r="L60"/>
          <cell r="M60">
            <v>1.9156415672756584</v>
          </cell>
          <cell r="N60"/>
          <cell r="O60"/>
          <cell r="P60">
            <v>56.119044862425049</v>
          </cell>
          <cell r="Q60">
            <v>4.1323839912818672</v>
          </cell>
          <cell r="R60">
            <v>-2.5790667895854547E-2</v>
          </cell>
          <cell r="S60">
            <v>2.6239154303289171E-4</v>
          </cell>
          <cell r="T60">
            <v>172.77228981748968</v>
          </cell>
          <cell r="U60">
            <v>3.0579135311626486</v>
          </cell>
          <cell r="V60">
            <v>6.0211354083472184E-3</v>
          </cell>
          <cell r="W60">
            <v>3.2900396085486401E-4</v>
          </cell>
          <cell r="X60">
            <v>137.56988118850145</v>
          </cell>
          <cell r="Y60">
            <v>3.2969692894105251</v>
          </cell>
          <cell r="Z60">
            <v>-2.2649011809505279E-2</v>
          </cell>
          <cell r="AA60">
            <v>7.55683015808261E-4</v>
          </cell>
          <cell r="AB60"/>
          <cell r="AC60">
            <v>4.7090536776607328</v>
          </cell>
          <cell r="AD60"/>
          <cell r="AE60"/>
          <cell r="AF60">
            <v>122.7836953863583</v>
          </cell>
          <cell r="AG60">
            <v>3.449668957028635</v>
          </cell>
          <cell r="AH60">
            <v>-1.9953369735857446E-2</v>
          </cell>
          <cell r="AI60">
            <v>6.6976042588597279E-4</v>
          </cell>
          <cell r="AJ60">
            <v>208.91448216330861</v>
          </cell>
          <cell r="AK60">
            <v>37.65782609944015</v>
          </cell>
          <cell r="AL60">
            <v>-0.57017507661803246</v>
          </cell>
          <cell r="AM60">
            <v>4.9073001631075299E-3</v>
          </cell>
          <cell r="AN60"/>
          <cell r="AO60"/>
          <cell r="AP60"/>
          <cell r="AQ60"/>
          <cell r="AR60">
            <v>208.91448216330861</v>
          </cell>
          <cell r="AS60">
            <v>37.65782609944015</v>
          </cell>
          <cell r="AT60">
            <v>-0.57017507661803246</v>
          </cell>
          <cell r="AU60">
            <v>4.9073001631075299E-3</v>
          </cell>
          <cell r="AV60">
            <v>333.41572947810766</v>
          </cell>
          <cell r="AW60">
            <v>69.543653986505745</v>
          </cell>
          <cell r="AX60">
            <v>-0.99529795747334593</v>
          </cell>
          <cell r="AY60">
            <v>7.5022835048776208E-3</v>
          </cell>
          <cell r="AZ60"/>
          <cell r="BA60"/>
          <cell r="BB60"/>
          <cell r="BC60"/>
          <cell r="BD60">
            <v>333.41572947810766</v>
          </cell>
          <cell r="BE60">
            <v>69.543653986505745</v>
          </cell>
          <cell r="BF60">
            <v>-0.99529795747334593</v>
          </cell>
          <cell r="BG60">
            <v>7.5022835048776208E-3</v>
          </cell>
          <cell r="BH60">
            <v>689.12668477613408</v>
          </cell>
          <cell r="BI60">
            <v>28.265265350668116</v>
          </cell>
          <cell r="BJ60">
            <v>-0.35320139974570425</v>
          </cell>
          <cell r="BK60">
            <v>3.5279712692346025E-3</v>
          </cell>
          <cell r="BL60"/>
          <cell r="BM60"/>
          <cell r="BN60"/>
          <cell r="BO60"/>
          <cell r="BP60">
            <v>689.12668477613408</v>
          </cell>
          <cell r="BQ60">
            <v>28.265265350668116</v>
          </cell>
          <cell r="BR60">
            <v>-0.35320139974570425</v>
          </cell>
          <cell r="BS60">
            <v>3.5279712692346025E-3</v>
          </cell>
        </row>
        <row r="61">
          <cell r="B61">
            <v>2044</v>
          </cell>
          <cell r="D61">
            <v>86.812188972501133</v>
          </cell>
          <cell r="E61">
            <v>3.4129134444300009</v>
          </cell>
          <cell r="F61">
            <v>-6.3119216282097931E-3</v>
          </cell>
          <cell r="G61">
            <v>1.8994552611976522E-4</v>
          </cell>
          <cell r="H61">
            <v>43.684241521139924</v>
          </cell>
          <cell r="I61">
            <v>5.519448506960293</v>
          </cell>
          <cell r="J61">
            <v>-5.2457428729171585E-2</v>
          </cell>
          <cell r="K61">
            <v>4.1247122824165651E-4</v>
          </cell>
          <cell r="L61"/>
          <cell r="M61">
            <v>1.9156415672756584</v>
          </cell>
          <cell r="N61"/>
          <cell r="O61"/>
          <cell r="P61">
            <v>56.35269475878242</v>
          </cell>
          <cell r="Q61">
            <v>4.1483844746685472</v>
          </cell>
          <cell r="R61">
            <v>-2.5895988038505922E-2</v>
          </cell>
          <cell r="S61">
            <v>2.6347076541806527E-4</v>
          </cell>
          <cell r="T61">
            <v>173.5001714227605</v>
          </cell>
          <cell r="U61">
            <v>3.0707963783610817</v>
          </cell>
          <cell r="V61">
            <v>6.0465021712188026E-3</v>
          </cell>
          <cell r="W61">
            <v>3.3039003920932975E-4</v>
          </cell>
          <cell r="X61">
            <v>138.12960522213106</v>
          </cell>
          <cell r="Y61">
            <v>3.3103835115751372</v>
          </cell>
          <cell r="Z61">
            <v>-2.2741162766809445E-2</v>
          </cell>
          <cell r="AA61">
            <v>7.5875762735912817E-4</v>
          </cell>
          <cell r="AB61"/>
          <cell r="AC61">
            <v>4.7090536776607328</v>
          </cell>
          <cell r="AD61"/>
          <cell r="AE61"/>
          <cell r="AF61">
            <v>123.28344858158161</v>
          </cell>
          <cell r="AG61">
            <v>3.4616113497038357</v>
          </cell>
          <cell r="AH61">
            <v>-2.0034546475331223E-2</v>
          </cell>
          <cell r="AI61">
            <v>6.72485808211008E-4</v>
          </cell>
          <cell r="AJ61">
            <v>209.76448258222197</v>
          </cell>
          <cell r="AK61">
            <v>37.81104270572056</v>
          </cell>
          <cell r="AL61">
            <v>-0.57249492083831222</v>
          </cell>
          <cell r="AM61">
            <v>4.9272662619207009E-3</v>
          </cell>
          <cell r="AN61"/>
          <cell r="AO61"/>
          <cell r="AP61"/>
          <cell r="AQ61"/>
          <cell r="AR61">
            <v>209.76448258222197</v>
          </cell>
          <cell r="AS61">
            <v>37.81104270572056</v>
          </cell>
          <cell r="AT61">
            <v>-0.57249492083831222</v>
          </cell>
          <cell r="AU61">
            <v>4.9272662619207009E-3</v>
          </cell>
          <cell r="AV61">
            <v>334.77228220147111</v>
          </cell>
          <cell r="AW61">
            <v>69.826602944419975</v>
          </cell>
          <cell r="AX61">
            <v>-0.99934747894277975</v>
          </cell>
          <cell r="AY61">
            <v>7.532807689012295E-3</v>
          </cell>
          <cell r="AZ61"/>
          <cell r="BA61"/>
          <cell r="BB61"/>
          <cell r="BC61"/>
          <cell r="BD61">
            <v>334.77228220147111</v>
          </cell>
          <cell r="BE61">
            <v>69.826602944419975</v>
          </cell>
          <cell r="BF61">
            <v>-0.99934747894277975</v>
          </cell>
          <cell r="BG61">
            <v>7.532807689012295E-3</v>
          </cell>
          <cell r="BH61">
            <v>691.93050174793314</v>
          </cell>
          <cell r="BI61">
            <v>28.380266891681366</v>
          </cell>
          <cell r="BJ61">
            <v>-0.35463845348480288</v>
          </cell>
          <cell r="BK61">
            <v>3.5423253581695169E-3</v>
          </cell>
          <cell r="BL61"/>
          <cell r="BM61"/>
          <cell r="BN61"/>
          <cell r="BO61"/>
          <cell r="BP61">
            <v>691.93050174793314</v>
          </cell>
          <cell r="BQ61">
            <v>28.380266891681366</v>
          </cell>
          <cell r="BR61">
            <v>-0.35463845348480288</v>
          </cell>
          <cell r="BS61">
            <v>3.5423253581695169E-3</v>
          </cell>
        </row>
        <row r="62">
          <cell r="B62">
            <v>2045</v>
          </cell>
          <cell r="D62">
            <v>87.178882406938428</v>
          </cell>
          <cell r="E62">
            <v>3.4273295416069969</v>
          </cell>
          <cell r="F62">
            <v>-6.3385830941530205E-3</v>
          </cell>
          <cell r="G62">
            <v>1.9074785328318834E-4</v>
          </cell>
          <cell r="H62">
            <v>43.86246855325448</v>
          </cell>
          <cell r="I62">
            <v>5.5419672664042121</v>
          </cell>
          <cell r="J62">
            <v>-5.2671449426549069E-2</v>
          </cell>
          <cell r="K62">
            <v>4.1415406672716803E-4</v>
          </cell>
          <cell r="L62"/>
          <cell r="M62">
            <v>1.9156415672756584</v>
          </cell>
          <cell r="N62"/>
          <cell r="O62"/>
          <cell r="P62">
            <v>56.587943432534203</v>
          </cell>
          <cell r="Q62">
            <v>4.1644944432787927</v>
          </cell>
          <cell r="R62">
            <v>-2.6002028846845032E-2</v>
          </cell>
          <cell r="S62">
            <v>2.6455737251164171E-4</v>
          </cell>
          <cell r="T62">
            <v>174.23303364507615</v>
          </cell>
          <cell r="U62">
            <v>3.0837673779841364</v>
          </cell>
          <cell r="V62">
            <v>6.0720425092028983E-3</v>
          </cell>
          <cell r="W62">
            <v>3.3178560197091292E-4</v>
          </cell>
          <cell r="X62">
            <v>138.69315923448542</v>
          </cell>
          <cell r="Y62">
            <v>3.3238895221612079</v>
          </cell>
          <cell r="Z62">
            <v>-2.2833944278073663E-2</v>
          </cell>
          <cell r="AA62">
            <v>7.618532773077042E-4</v>
          </cell>
          <cell r="AB62"/>
          <cell r="AC62">
            <v>4.7090536776607328</v>
          </cell>
          <cell r="AD62"/>
          <cell r="AE62"/>
          <cell r="AF62">
            <v>123.78662139788663</v>
          </cell>
          <cell r="AG62">
            <v>3.4736354596309682</v>
          </cell>
          <cell r="AH62">
            <v>-2.011627867636543E-2</v>
          </cell>
          <cell r="AI62">
            <v>6.7522983929095559E-4</v>
          </cell>
          <cell r="AJ62">
            <v>210.6202992307858</v>
          </cell>
          <cell r="AK62">
            <v>37.965307714976497</v>
          </cell>
          <cell r="AL62">
            <v>-0.57483063887046104</v>
          </cell>
          <cell r="AM62">
            <v>4.9473689811558585E-3</v>
          </cell>
          <cell r="AN62"/>
          <cell r="AO62"/>
          <cell r="AP62"/>
          <cell r="AQ62"/>
          <cell r="AR62">
            <v>210.6202992307858</v>
          </cell>
          <cell r="AS62">
            <v>37.965307714976497</v>
          </cell>
          <cell r="AT62">
            <v>-0.57483063887046104</v>
          </cell>
          <cell r="AU62">
            <v>4.9473689811558585E-3</v>
          </cell>
          <cell r="AV62">
            <v>336.13811729928574</v>
          </cell>
          <cell r="AW62">
            <v>70.111488014460676</v>
          </cell>
          <cell r="AX62">
            <v>-1.0034247097477815</v>
          </cell>
          <cell r="AY62">
            <v>7.5635407385320546E-3</v>
          </cell>
          <cell r="AZ62"/>
          <cell r="BA62"/>
          <cell r="BB62"/>
          <cell r="BC62"/>
          <cell r="BD62">
            <v>336.13811729928574</v>
          </cell>
          <cell r="BE62">
            <v>70.111488014460676</v>
          </cell>
          <cell r="BF62">
            <v>-1.0034247097477815</v>
          </cell>
          <cell r="BG62">
            <v>7.5635407385320546E-3</v>
          </cell>
          <cell r="BH62">
            <v>694.75350417310722</v>
          </cell>
          <cell r="BI62">
            <v>28.496055344509955</v>
          </cell>
          <cell r="BJ62">
            <v>-0.35608534043619255</v>
          </cell>
          <cell r="BK62">
            <v>3.5567776666768115E-3</v>
          </cell>
          <cell r="BL62"/>
          <cell r="BM62"/>
          <cell r="BN62"/>
          <cell r="BO62"/>
          <cell r="BP62">
            <v>694.75350417310722</v>
          </cell>
          <cell r="BQ62">
            <v>28.496055344509955</v>
          </cell>
          <cell r="BR62">
            <v>-0.35608534043619255</v>
          </cell>
          <cell r="BS62">
            <v>3.5567776666768115E-3</v>
          </cell>
        </row>
        <row r="63">
          <cell r="B63">
            <v>2046</v>
          </cell>
          <cell r="D63">
            <v>87.548084985110947</v>
          </cell>
          <cell r="E63">
            <v>3.4418442826551958</v>
          </cell>
          <cell r="F63">
            <v>-6.3654269943695689E-3</v>
          </cell>
          <cell r="G63">
            <v>1.9155567046630264E-4</v>
          </cell>
          <cell r="H63">
            <v>44.041915125178228</v>
          </cell>
          <cell r="I63">
            <v>5.5646401131561554</v>
          </cell>
          <cell r="J63">
            <v>-5.2886934586176458E-2</v>
          </cell>
          <cell r="K63">
            <v>4.1584842023652968E-4</v>
          </cell>
          <cell r="L63"/>
          <cell r="M63">
            <v>1.9156415672756584</v>
          </cell>
          <cell r="N63"/>
          <cell r="O63"/>
          <cell r="P63">
            <v>56.824801823506206</v>
          </cell>
          <cell r="Q63">
            <v>4.1807146462783562</v>
          </cell>
          <cell r="R63">
            <v>-2.6108795252113157E-2</v>
          </cell>
          <cell r="S63">
            <v>2.6565141484437277E-4</v>
          </cell>
          <cell r="T63">
            <v>174.97091056490532</v>
          </cell>
          <cell r="U63">
            <v>3.0968271332253372</v>
          </cell>
          <cell r="V63">
            <v>6.0977576100080038E-3</v>
          </cell>
          <cell r="W63">
            <v>3.3319071403780531E-4</v>
          </cell>
          <cell r="X63">
            <v>139.26056943265257</v>
          </cell>
          <cell r="Y63">
            <v>3.3374879492420031</v>
          </cell>
          <cell r="Z63">
            <v>-2.2927360657938909E-2</v>
          </cell>
          <cell r="AA63">
            <v>7.6497010961174461E-4</v>
          </cell>
          <cell r="AB63"/>
          <cell r="AC63">
            <v>4.7090536776607328</v>
          </cell>
          <cell r="AD63"/>
          <cell r="AE63"/>
          <cell r="AF63">
            <v>124.29323723444007</v>
          </cell>
          <cell r="AG63">
            <v>3.4857418459701148</v>
          </cell>
          <cell r="AH63">
            <v>-2.0198570139772307E-2</v>
          </cell>
          <cell r="AI63">
            <v>6.7799264673215403E-4</v>
          </cell>
          <cell r="AJ63">
            <v>211.48197190724792</v>
          </cell>
          <cell r="AK63">
            <v>38.120628301030862</v>
          </cell>
          <cell r="AL63">
            <v>-0.57718233933293739</v>
          </cell>
          <cell r="AM63">
            <v>4.9676092556546004E-3</v>
          </cell>
          <cell r="AN63"/>
          <cell r="AO63"/>
          <cell r="AP63"/>
          <cell r="AQ63"/>
          <cell r="AR63">
            <v>211.48197190724792</v>
          </cell>
          <cell r="AS63">
            <v>38.120628301030862</v>
          </cell>
          <cell r="AT63">
            <v>-0.57718233933293739</v>
          </cell>
          <cell r="AU63">
            <v>4.9676092556546004E-3</v>
          </cell>
          <cell r="AV63">
            <v>337.51329828731031</v>
          </cell>
          <cell r="AW63">
            <v>70.398322444706963</v>
          </cell>
          <cell r="AX63">
            <v>-1.0075298394927983</v>
          </cell>
          <cell r="AY63">
            <v>7.5944840826233104E-3</v>
          </cell>
          <cell r="AZ63"/>
          <cell r="BA63"/>
          <cell r="BB63"/>
          <cell r="BC63"/>
          <cell r="BD63">
            <v>337.51329828731031</v>
          </cell>
          <cell r="BE63">
            <v>70.398322444706963</v>
          </cell>
          <cell r="BF63">
            <v>-1.0075298394927983</v>
          </cell>
          <cell r="BG63">
            <v>7.5944840826233104E-3</v>
          </cell>
          <cell r="BH63">
            <v>697.59582333041851</v>
          </cell>
          <cell r="BI63">
            <v>28.612636093692217</v>
          </cell>
          <cell r="BJ63">
            <v>-0.35754212788480583</v>
          </cell>
          <cell r="BK63">
            <v>3.5713288668356717E-3</v>
          </cell>
          <cell r="BL63"/>
          <cell r="BM63"/>
          <cell r="BN63"/>
          <cell r="BO63"/>
          <cell r="BP63">
            <v>697.59582333041851</v>
          </cell>
          <cell r="BQ63">
            <v>28.612636093692217</v>
          </cell>
          <cell r="BR63">
            <v>-0.35754212788480583</v>
          </cell>
          <cell r="BS63">
            <v>3.5713288668356717E-3</v>
          </cell>
        </row>
        <row r="64">
          <cell r="B64">
            <v>2047</v>
          </cell>
          <cell r="D64">
            <v>87.919813876135038</v>
          </cell>
          <cell r="E64">
            <v>3.4564583425570956</v>
          </cell>
          <cell r="F64">
            <v>-6.3924545771877903E-3</v>
          </cell>
          <cell r="G64">
            <v>1.9236901523522504E-4</v>
          </cell>
          <cell r="H64">
            <v>44.222589581758328</v>
          </cell>
          <cell r="I64">
            <v>5.5874681015769765</v>
          </cell>
          <cell r="J64">
            <v>-5.3103894228812031E-2</v>
          </cell>
          <cell r="K64">
            <v>4.1755436756267072E-4</v>
          </cell>
          <cell r="L64"/>
          <cell r="M64">
            <v>1.9156415672756584</v>
          </cell>
          <cell r="N64"/>
          <cell r="O64"/>
          <cell r="P64">
            <v>57.063280946381226</v>
          </cell>
          <cell r="Q64">
            <v>4.1970458379592452</v>
          </cell>
          <cell r="R64">
            <v>-2.6216292219294154E-2</v>
          </cell>
          <cell r="S64">
            <v>2.6675294329277243E-4</v>
          </cell>
          <cell r="T64">
            <v>175.71383649591601</v>
          </cell>
          <cell r="U64">
            <v>3.1099762514056257</v>
          </cell>
          <cell r="V64">
            <v>6.1236486694696401E-3</v>
          </cell>
          <cell r="W64">
            <v>3.3460544075227157E-4</v>
          </cell>
          <cell r="X64">
            <v>139.83186220304566</v>
          </cell>
          <cell r="Y64">
            <v>3.3511794251884521</v>
          </cell>
          <cell r="Z64">
            <v>-2.3021416250569599E-2</v>
          </cell>
          <cell r="AA64">
            <v>7.6810826921405284E-4</v>
          </cell>
          <cell r="AB64"/>
          <cell r="AC64">
            <v>4.7090536776607328</v>
          </cell>
          <cell r="AD64"/>
          <cell r="AE64"/>
          <cell r="AF64">
            <v>124.80331965052024</v>
          </cell>
          <cell r="AG64">
            <v>3.4979310717074754</v>
          </cell>
          <cell r="AH64">
            <v>-2.02814246923716E-2</v>
          </cell>
          <cell r="AI64">
            <v>6.8077435901410337E-4</v>
          </cell>
          <cell r="AJ64">
            <v>212.34954068218039</v>
          </cell>
          <cell r="AK64">
            <v>38.277011686794289</v>
          </cell>
          <cell r="AL64">
            <v>-0.5795501315874344</v>
          </cell>
          <cell r="AM64">
            <v>4.987988026655287E-3</v>
          </cell>
          <cell r="AN64"/>
          <cell r="AO64"/>
          <cell r="AP64"/>
          <cell r="AQ64"/>
          <cell r="AR64">
            <v>212.34954068218039</v>
          </cell>
          <cell r="AS64">
            <v>38.277011686794289</v>
          </cell>
          <cell r="AT64">
            <v>-0.5795501315874344</v>
          </cell>
          <cell r="AU64">
            <v>4.987988026655287E-3</v>
          </cell>
          <cell r="AV64">
            <v>338.89788911591751</v>
          </cell>
          <cell r="AW64">
            <v>70.687119573889404</v>
          </cell>
          <cell r="AX64">
            <v>-1.0116630590796671</v>
          </cell>
          <cell r="AY64">
            <v>7.6256391602518431E-3</v>
          </cell>
          <cell r="AZ64"/>
          <cell r="BA64"/>
          <cell r="BB64"/>
          <cell r="BC64"/>
          <cell r="BD64">
            <v>338.89788911591751</v>
          </cell>
          <cell r="BE64">
            <v>70.687119573889404</v>
          </cell>
          <cell r="BF64">
            <v>-1.0116630590796671</v>
          </cell>
          <cell r="BG64">
            <v>7.6256391602518431E-3</v>
          </cell>
          <cell r="BH64">
            <v>700.45759139691927</v>
          </cell>
          <cell r="BI64">
            <v>28.730014560610808</v>
          </cell>
          <cell r="BJ64">
            <v>-0.35900888357598038</v>
          </cell>
          <cell r="BK64">
            <v>3.5859796353240629E-3</v>
          </cell>
          <cell r="BL64"/>
          <cell r="BM64"/>
          <cell r="BN64"/>
          <cell r="BO64"/>
          <cell r="BP64">
            <v>700.45759139691927</v>
          </cell>
          <cell r="BQ64">
            <v>28.730014560610808</v>
          </cell>
          <cell r="BR64">
            <v>-0.35900888357598038</v>
          </cell>
          <cell r="BS64">
            <v>3.5859796353240629E-3</v>
          </cell>
        </row>
        <row r="65">
          <cell r="B65">
            <v>2048</v>
          </cell>
          <cell r="D65">
            <v>88.294086366608951</v>
          </cell>
          <cell r="E65">
            <v>3.4711724009138472</v>
          </cell>
          <cell r="F65">
            <v>-6.4196670994778873E-3</v>
          </cell>
          <cell r="G65">
            <v>1.9318792541312346E-4</v>
          </cell>
          <cell r="H65">
            <v>44.404500324942617</v>
          </cell>
          <cell r="I65">
            <v>5.6104522932421252</v>
          </cell>
          <cell r="J65">
            <v>-5.3322338443782376E-2</v>
          </cell>
          <cell r="K65">
            <v>4.1927198803767119E-4</v>
          </cell>
          <cell r="L65"/>
          <cell r="M65">
            <v>1.9156415672756584</v>
          </cell>
          <cell r="N65"/>
          <cell r="O65"/>
          <cell r="P65">
            <v>57.303391891211412</v>
          </cell>
          <cell r="Q65">
            <v>4.2134887777748036</v>
          </cell>
          <cell r="R65">
            <v>-2.6324524747345413E-2</v>
          </cell>
          <cell r="S65">
            <v>2.6786200908148378E-4</v>
          </cell>
          <cell r="T65">
            <v>176.46184598657194</v>
          </cell>
          <cell r="U65">
            <v>3.1232153440016153</v>
          </cell>
          <cell r="V65">
            <v>6.1497168916059908E-3</v>
          </cell>
          <cell r="W65">
            <v>3.3602984790368921E-4</v>
          </cell>
          <cell r="X65">
            <v>140.40706411263017</v>
          </cell>
          <cell r="Y65">
            <v>3.364964586698564</v>
          </cell>
          <cell r="Z65">
            <v>-2.311611542985564E-2</v>
          </cell>
          <cell r="AA65">
            <v>7.7126790204922184E-4</v>
          </cell>
          <cell r="AB65"/>
          <cell r="AC65">
            <v>4.7090536776607328</v>
          </cell>
          <cell r="AD65"/>
          <cell r="AE65"/>
          <cell r="AF65">
            <v>125.31689236661273</v>
          </cell>
          <cell r="AG65">
            <v>3.510203703681555</v>
          </cell>
          <cell r="AH65">
            <v>-2.0364846187168547E-2</v>
          </cell>
          <cell r="AI65">
            <v>6.8357510549544079E-4</v>
          </cell>
          <cell r="AJ65">
            <v>213.22304590034318</v>
          </cell>
          <cell r="AK65">
            <v>38.434465144601084</v>
          </cell>
          <cell r="AL65">
            <v>-0.5819341257439663</v>
          </cell>
          <cell r="AM65">
            <v>5.0085062418368216E-3</v>
          </cell>
          <cell r="AN65"/>
          <cell r="AO65"/>
          <cell r="AP65"/>
          <cell r="AQ65"/>
          <cell r="AR65">
            <v>213.22304590034318</v>
          </cell>
          <cell r="AS65">
            <v>38.434465144601084</v>
          </cell>
          <cell r="AT65">
            <v>-0.5819341257439663</v>
          </cell>
          <cell r="AU65">
            <v>5.0085062418368216E-3</v>
          </cell>
          <cell r="AV65">
            <v>340.29195417306858</v>
          </cell>
          <cell r="AW65">
            <v>70.977892832010568</v>
          </cell>
          <cell r="AX65">
            <v>-1.0158245607164953</v>
          </cell>
          <cell r="AY65">
            <v>7.6570074202297446E-3</v>
          </cell>
          <cell r="AZ65"/>
          <cell r="BA65"/>
          <cell r="BB65"/>
          <cell r="BC65"/>
          <cell r="BD65">
            <v>340.29195417306858</v>
          </cell>
          <cell r="BE65">
            <v>70.977892832010568</v>
          </cell>
          <cell r="BF65">
            <v>-1.0158245607164953</v>
          </cell>
          <cell r="BG65">
            <v>7.6570074202297446E-3</v>
          </cell>
          <cell r="BH65">
            <v>703.33894145410022</v>
          </cell>
          <cell r="BI65">
            <v>28.848196203744884</v>
          </cell>
          <cell r="BJ65">
            <v>-0.36048567571860984</v>
          </cell>
          <cell r="BK65">
            <v>3.6007306534502062E-3</v>
          </cell>
          <cell r="BL65"/>
          <cell r="BM65"/>
          <cell r="BN65"/>
          <cell r="BO65"/>
          <cell r="BP65">
            <v>703.33894145410022</v>
          </cell>
          <cell r="BQ65">
            <v>28.848196203744884</v>
          </cell>
          <cell r="BR65">
            <v>-0.36048567571860984</v>
          </cell>
          <cell r="BS65">
            <v>3.6007306534502062E-3</v>
          </cell>
        </row>
        <row r="66">
          <cell r="B66">
            <v>2049</v>
          </cell>
          <cell r="D66">
            <v>88.670919861416536</v>
          </cell>
          <cell r="E66">
            <v>3.4859871419768531</v>
          </cell>
          <cell r="F66">
            <v>-6.4470658267103418E-3</v>
          </cell>
          <cell r="G66">
            <v>1.9401243908197531E-4</v>
          </cell>
          <cell r="H66">
            <v>44.587655814170198</v>
          </cell>
          <cell r="I66">
            <v>5.6335937569910044</v>
          </cell>
          <cell r="J66">
            <v>-5.3542277389451443E-2</v>
          </cell>
          <cell r="K66">
            <v>4.2100136153644976E-4</v>
          </cell>
          <cell r="L66"/>
          <cell r="M66">
            <v>1.9156415672756584</v>
          </cell>
          <cell r="N66"/>
          <cell r="O66"/>
          <cell r="P66">
            <v>57.545145823933893</v>
          </cell>
          <cell r="Q66">
            <v>4.2300442303750243</v>
          </cell>
          <cell r="R66">
            <v>-2.6433497869430257E-2</v>
          </cell>
          <cell r="S66">
            <v>2.6897866378566046E-4</v>
          </cell>
          <cell r="T66">
            <v>177.21497382173879</v>
          </cell>
          <cell r="U66">
            <v>3.1365450266740198</v>
          </cell>
          <cell r="V66">
            <v>6.1759634886738727E-3</v>
          </cell>
          <cell r="W66">
            <v>3.3746400173160731E-4</v>
          </cell>
          <cell r="X66">
            <v>140.98620191015902</v>
          </cell>
          <cell r="Y66">
            <v>3.3788440748270245</v>
          </cell>
          <cell r="Z66">
            <v>-2.3211462599615779E-2</v>
          </cell>
          <cell r="AA66">
            <v>7.7444915505041833E-4</v>
          </cell>
          <cell r="AB66"/>
          <cell r="AC66">
            <v>4.7090536776607328</v>
          </cell>
          <cell r="AD66"/>
          <cell r="AE66"/>
          <cell r="AF66">
            <v>125.83397926551331</v>
          </cell>
          <cell r="AG66">
            <v>3.5225603126095129</v>
          </cell>
          <cell r="AH66">
            <v>-2.0448838503533021E-2</v>
          </cell>
          <cell r="AI66">
            <v>6.863950164199545E-4</v>
          </cell>
          <cell r="AJ66">
            <v>214.10252818255987</v>
          </cell>
          <cell r="AK66">
            <v>38.592995996547309</v>
          </cell>
          <cell r="AL66">
            <v>-0.58433443266598761</v>
          </cell>
          <cell r="AM66">
            <v>5.029164855362706E-3</v>
          </cell>
          <cell r="AN66"/>
          <cell r="AO66"/>
          <cell r="AP66"/>
          <cell r="AQ66"/>
          <cell r="AR66">
            <v>214.10252818255987</v>
          </cell>
          <cell r="AS66">
            <v>38.592995996547309</v>
          </cell>
          <cell r="AT66">
            <v>-0.58433443266598761</v>
          </cell>
          <cell r="AU66">
            <v>5.029164855362706E-3</v>
          </cell>
          <cell r="AV66">
            <v>341.69555828730671</v>
          </cell>
          <cell r="AW66">
            <v>71.270655740969303</v>
          </cell>
          <cell r="AX66">
            <v>-1.0200145379265961</v>
          </cell>
          <cell r="AY66">
            <v>7.6885903212827629E-3</v>
          </cell>
          <cell r="AZ66"/>
          <cell r="BA66"/>
          <cell r="BB66"/>
          <cell r="BC66"/>
          <cell r="BD66">
            <v>341.69555828730671</v>
          </cell>
          <cell r="BE66">
            <v>71.270655740969303</v>
          </cell>
          <cell r="BF66">
            <v>-1.0200145379265961</v>
          </cell>
          <cell r="BG66">
            <v>7.6885903212827629E-3</v>
          </cell>
          <cell r="BH66">
            <v>706.24000749407708</v>
          </cell>
          <cell r="BI66">
            <v>28.967186518923867</v>
          </cell>
          <cell r="BJ66">
            <v>-0.36197257298831492</v>
          </cell>
          <cell r="BK66">
            <v>3.6155826071842508E-3</v>
          </cell>
          <cell r="BL66"/>
          <cell r="BM66"/>
          <cell r="BN66"/>
          <cell r="BO66"/>
          <cell r="BP66">
            <v>706.24000749407708</v>
          </cell>
          <cell r="BQ66">
            <v>28.967186518923867</v>
          </cell>
          <cell r="BR66">
            <v>-0.36197257298831492</v>
          </cell>
          <cell r="BS66">
            <v>3.6155826071842508E-3</v>
          </cell>
        </row>
        <row r="67">
          <cell r="B67">
            <v>2050</v>
          </cell>
          <cell r="D67">
            <v>89.050331884536547</v>
          </cell>
          <cell r="E67">
            <v>3.5009032546795846</v>
          </cell>
          <cell r="F67">
            <v>-6.4746520330147645E-3</v>
          </cell>
          <cell r="G67">
            <v>1.9484259458433826E-4</v>
          </cell>
          <cell r="H67">
            <v>44.772064566764904</v>
          </cell>
          <cell r="I67">
            <v>5.6568935689766775</v>
          </cell>
          <cell r="J67">
            <v>-5.3763721293693001E-2</v>
          </cell>
          <cell r="K67">
            <v>4.2274256848047882E-4</v>
          </cell>
          <cell r="L67"/>
          <cell r="M67">
            <v>1.9156415672756584</v>
          </cell>
          <cell r="N67"/>
          <cell r="O67"/>
          <cell r="P67">
            <v>57.78855398689003</v>
          </cell>
          <cell r="Q67">
            <v>4.2467129656421072</v>
          </cell>
          <cell r="R67">
            <v>-2.6543216653152034E-2</v>
          </cell>
          <cell r="S67">
            <v>2.7010295933336506E-4</v>
          </cell>
          <cell r="T67">
            <v>177.97325502430158</v>
          </cell>
          <cell r="U67">
            <v>3.149965919296283</v>
          </cell>
          <cell r="V67">
            <v>6.2023896812251093E-3</v>
          </cell>
          <cell r="W67">
            <v>3.3890796892882682E-4</v>
          </cell>
          <cell r="X67">
            <v>141.56930252741677</v>
          </cell>
          <cell r="Y67">
            <v>3.3928185350150133</v>
          </cell>
          <cell r="Z67">
            <v>-2.330746219380242E-2</v>
          </cell>
          <cell r="AA67">
            <v>7.7765217615621699E-4</v>
          </cell>
          <cell r="AB67"/>
          <cell r="AC67">
            <v>4.7090536776607328</v>
          </cell>
          <cell r="AD67"/>
          <cell r="AE67"/>
          <cell r="AF67">
            <v>126.35460439343854</v>
          </cell>
          <cell r="AG67">
            <v>3.5350014731137116</v>
          </cell>
          <cell r="AH67">
            <v>-2.0533405547379945E-2</v>
          </cell>
          <cell r="AI67">
            <v>6.8923422292264144E-4</v>
          </cell>
          <cell r="AJ67">
            <v>214.98802842760688</v>
          </cell>
          <cell r="AK67">
            <v>38.75261161483138</v>
          </cell>
          <cell r="AL67">
            <v>-0.58675116397554949</v>
          </cell>
          <cell r="AM67">
            <v>5.0499648279254223E-3</v>
          </cell>
          <cell r="AN67"/>
          <cell r="AO67"/>
          <cell r="AP67"/>
          <cell r="AQ67"/>
          <cell r="AR67">
            <v>214.98802842760688</v>
          </cell>
          <cell r="AS67">
            <v>38.75261161483138</v>
          </cell>
          <cell r="AT67">
            <v>-0.58675116397554949</v>
          </cell>
          <cell r="AU67">
            <v>5.0499648279254223E-3</v>
          </cell>
          <cell r="AV67">
            <v>343.10876673077212</v>
          </cell>
          <cell r="AW67">
            <v>71.565421915189717</v>
          </cell>
          <cell r="AX67">
            <v>-1.0242331855574889</v>
          </cell>
          <cell r="AY67">
            <v>7.7203893321181544E-3</v>
          </cell>
          <cell r="AZ67"/>
          <cell r="BA67"/>
          <cell r="BB67"/>
          <cell r="BC67"/>
          <cell r="BD67">
            <v>343.10876673077212</v>
          </cell>
          <cell r="BE67">
            <v>71.565421915189717</v>
          </cell>
          <cell r="BF67">
            <v>-1.0242331855574889</v>
          </cell>
          <cell r="BG67">
            <v>7.7203893321181544E-3</v>
          </cell>
          <cell r="BH67">
            <v>709.16092442582283</v>
          </cell>
          <cell r="BI67">
            <v>29.086991039583044</v>
          </cell>
          <cell r="BJ67">
            <v>-0.36346964453063763</v>
          </cell>
          <cell r="BK67">
            <v>3.6305361871901789E-3</v>
          </cell>
          <cell r="BL67"/>
          <cell r="BM67"/>
          <cell r="BN67"/>
          <cell r="BO67"/>
          <cell r="BP67">
            <v>709.16092442582283</v>
          </cell>
          <cell r="BQ67">
            <v>29.086991039583044</v>
          </cell>
          <cell r="BR67">
            <v>-0.36346964453063763</v>
          </cell>
          <cell r="BS67">
            <v>3.6305361871901789E-3</v>
          </cell>
        </row>
        <row r="68">
          <cell r="B68">
            <v>2051</v>
          </cell>
          <cell r="D68">
            <v>89.432340079857795</v>
          </cell>
          <cell r="E68">
            <v>3.5159214326696291</v>
          </cell>
          <cell r="F68">
            <v>-6.5024270012391631E-3</v>
          </cell>
          <cell r="G68">
            <v>1.956784305251339E-4</v>
          </cell>
          <cell r="H68">
            <v>44.957735158331445</v>
          </cell>
          <cell r="I68">
            <v>5.6803528127159195</v>
          </cell>
          <cell r="J68">
            <v>-5.3986680454366338E-2</v>
          </cell>
          <cell r="K68">
            <v>4.2449568984152483E-4</v>
          </cell>
          <cell r="L68"/>
          <cell r="M68">
            <v>1.9156415672756584</v>
          </cell>
          <cell r="N68"/>
          <cell r="O68"/>
          <cell r="P68">
            <v>58.03362769934833</v>
          </cell>
          <cell r="Q68">
            <v>4.2634957587262674</v>
          </cell>
          <cell r="R68">
            <v>-2.6653686200789804E-2</v>
          </cell>
          <cell r="S68">
            <v>2.7123494800798469E-4</v>
          </cell>
          <cell r="T68">
            <v>178.73672485679404</v>
          </cell>
          <cell r="U68">
            <v>3.1634786459834121</v>
          </cell>
          <cell r="V68">
            <v>6.2289966981633072E-3</v>
          </cell>
          <cell r="W68">
            <v>3.4036181664450253E-4</v>
          </cell>
          <cell r="X68">
            <v>142.15639308047201</v>
          </cell>
          <cell r="Y68">
            <v>3.4068886171202233</v>
          </cell>
          <cell r="Z68">
            <v>-2.3404118676707841E-2</v>
          </cell>
          <cell r="AA68">
            <v>7.8087711431748085E-4</v>
          </cell>
          <cell r="AB68"/>
          <cell r="AC68">
            <v>4.7090536776607328</v>
          </cell>
          <cell r="AD68"/>
          <cell r="AE68"/>
          <cell r="AF68">
            <v>126.87879196114433</v>
          </cell>
          <cell r="AG68">
            <v>3.5475277637484393</v>
          </cell>
          <cell r="AH68">
            <v>-2.0618551251350946E-2</v>
          </cell>
          <cell r="AI68">
            <v>6.9209285703580664E-4</v>
          </cell>
          <cell r="AJ68">
            <v>215.87958781411567</v>
          </cell>
          <cell r="AK68">
            <v>38.913319422096869</v>
          </cell>
          <cell r="AL68">
            <v>-0.58918443205849069</v>
          </cell>
          <cell r="AM68">
            <v>5.070907126791111E-3</v>
          </cell>
          <cell r="AN68"/>
          <cell r="AO68"/>
          <cell r="AP68"/>
          <cell r="AQ68"/>
          <cell r="AR68">
            <v>215.87958781411567</v>
          </cell>
          <cell r="AS68">
            <v>38.913319422096869</v>
          </cell>
          <cell r="AT68">
            <v>-0.58918443205849069</v>
          </cell>
          <cell r="AU68">
            <v>5.070907126791111E-3</v>
          </cell>
          <cell r="AV68">
            <v>344.5316452222379</v>
          </cell>
          <cell r="AW68">
            <v>71.862205062254262</v>
          </cell>
          <cell r="AX68">
            <v>-1.028480699789962</v>
          </cell>
          <cell r="AY68">
            <v>7.7524059314929891E-3</v>
          </cell>
          <cell r="AZ68"/>
          <cell r="BA68"/>
          <cell r="BB68"/>
          <cell r="BC68"/>
          <cell r="BD68">
            <v>344.5316452222379</v>
          </cell>
          <cell r="BE68">
            <v>71.862205062254262</v>
          </cell>
          <cell r="BF68">
            <v>-1.028480699789962</v>
          </cell>
          <cell r="BG68">
            <v>7.7524059314929891E-3</v>
          </cell>
          <cell r="BH68">
            <v>712.10182808144191</v>
          </cell>
          <cell r="BI68">
            <v>29.207615337020933</v>
          </cell>
          <cell r="BJ68">
            <v>-0.36497695996425683</v>
          </cell>
          <cell r="BK68">
            <v>3.645592088857928E-3</v>
          </cell>
          <cell r="BL68"/>
          <cell r="BM68"/>
          <cell r="BN68"/>
          <cell r="BO68"/>
          <cell r="BP68">
            <v>712.10182808144191</v>
          </cell>
          <cell r="BQ68">
            <v>29.207615337020933</v>
          </cell>
          <cell r="BR68">
            <v>-0.36497695996425683</v>
          </cell>
          <cell r="BS68">
            <v>3.645592088857928E-3</v>
          </cell>
        </row>
        <row r="69">
          <cell r="B69">
            <v>2052</v>
          </cell>
          <cell r="D69">
            <v>89.81696221199941</v>
          </cell>
          <cell r="E69">
            <v>3.5310423743409332</v>
          </cell>
          <cell r="F69">
            <v>-6.5303920230095711E-3</v>
          </cell>
          <cell r="G69">
            <v>1.9651998577344221E-4</v>
          </cell>
          <cell r="H69">
            <v>45.144676223154043</v>
          </cell>
          <cell r="I69">
            <v>5.7039725791395934</v>
          </cell>
          <cell r="J69">
            <v>-5.4211165239795002E-2</v>
          </cell>
          <cell r="K69">
            <v>4.2626080714541271E-4</v>
          </cell>
          <cell r="L69"/>
          <cell r="M69">
            <v>1.9156415672756584</v>
          </cell>
          <cell r="N69"/>
          <cell r="O69"/>
          <cell r="P69">
            <v>58.280378358030674</v>
          </cell>
          <cell r="Q69">
            <v>4.2803933900817759</v>
          </cell>
          <cell r="R69">
            <v>-2.6764911649535553E-2</v>
          </cell>
          <cell r="S69">
            <v>2.7237468245066123E-4</v>
          </cell>
          <cell r="T69">
            <v>179.50541882303759</v>
          </cell>
          <cell r="U69">
            <v>3.1770838351209889</v>
          </cell>
          <cell r="V69">
            <v>6.2557857768009819E-3</v>
          </cell>
          <cell r="W69">
            <v>3.4182561248726476E-4</v>
          </cell>
          <cell r="X69">
            <v>142.74750087093815</v>
          </cell>
          <cell r="Y69">
            <v>3.4210549754470714</v>
          </cell>
          <cell r="Z69">
            <v>-2.3501436543171748E-2</v>
          </cell>
          <cell r="AA69">
            <v>7.8412411950428589E-4</v>
          </cell>
          <cell r="AB69"/>
          <cell r="AC69">
            <v>4.7090536776607328</v>
          </cell>
          <cell r="AD69"/>
          <cell r="AE69"/>
          <cell r="AF69">
            <v>127.40656634505142</v>
          </cell>
          <cell r="AG69">
            <v>3.5601397670268056</v>
          </cell>
          <cell r="AH69">
            <v>-2.0704279574997209E-2</v>
          </cell>
          <cell r="AI69">
            <v>6.9497105169520038E-4</v>
          </cell>
          <cell r="AJ69">
            <v>216.77724780248712</v>
          </cell>
          <cell r="AK69">
            <v>39.075126891777664</v>
          </cell>
          <cell r="AL69">
            <v>-0.59163435006966314</v>
          </cell>
          <cell r="AM69">
            <v>5.0919927258445408E-3</v>
          </cell>
          <cell r="AN69"/>
          <cell r="AO69"/>
          <cell r="AP69"/>
          <cell r="AQ69"/>
          <cell r="AR69">
            <v>216.77724780248712</v>
          </cell>
          <cell r="AS69">
            <v>39.075126891777664</v>
          </cell>
          <cell r="AT69">
            <v>-0.59163435006966314</v>
          </cell>
          <cell r="AU69">
            <v>5.0919927258445408E-3</v>
          </cell>
          <cell r="AV69">
            <v>345.96425993016521</v>
          </cell>
          <cell r="AW69">
            <v>72.16101898354114</v>
          </cell>
          <cell r="AX69">
            <v>-1.0327572781471925</v>
          </cell>
          <cell r="AY69">
            <v>7.784641608282899E-3</v>
          </cell>
          <cell r="AZ69"/>
          <cell r="BA69"/>
          <cell r="BB69"/>
          <cell r="BC69"/>
          <cell r="BD69">
            <v>345.96425993016521</v>
          </cell>
          <cell r="BE69">
            <v>72.16101898354114</v>
          </cell>
          <cell r="BF69">
            <v>-1.0327572781471925</v>
          </cell>
          <cell r="BG69">
            <v>7.784641608282899E-3</v>
          </cell>
          <cell r="BH69">
            <v>715.06285522248538</v>
          </cell>
          <cell r="BI69">
            <v>29.329065020658295</v>
          </cell>
          <cell r="BJ69">
            <v>-0.3664945893842253</v>
          </cell>
          <cell r="BK69">
            <v>3.6607510123357191E-3</v>
          </cell>
          <cell r="BL69"/>
          <cell r="BM69"/>
          <cell r="BN69"/>
          <cell r="BO69"/>
          <cell r="BP69">
            <v>715.06285522248538</v>
          </cell>
          <cell r="BQ69">
            <v>29.329065020658295</v>
          </cell>
          <cell r="BR69">
            <v>-0.3664945893842253</v>
          </cell>
          <cell r="BS69">
            <v>3.6607510123357191E-3</v>
          </cell>
        </row>
        <row r="70">
          <cell r="B70">
            <v>2053</v>
          </cell>
          <cell r="D70">
            <v>90.204216167137119</v>
          </cell>
          <cell r="E70">
            <v>3.5462667828662937</v>
          </cell>
          <cell r="F70">
            <v>-6.5585483987901398E-3</v>
          </cell>
          <cell r="G70">
            <v>1.973672994643099E-4</v>
          </cell>
          <cell r="H70">
            <v>45.332896454598121</v>
          </cell>
          <cell r="I70">
            <v>5.7277539666433919</v>
          </cell>
          <cell r="J70">
            <v>-5.4437186089249093E-2</v>
          </cell>
          <cell r="K70">
            <v>4.28038002475818E-4</v>
          </cell>
          <cell r="L70"/>
          <cell r="M70">
            <v>1.9156415672756584</v>
          </cell>
          <cell r="N70"/>
          <cell r="O70"/>
          <cell r="P70">
            <v>58.528817437642431</v>
          </cell>
          <cell r="Q70">
            <v>4.2974066455032558</v>
          </cell>
          <cell r="R70">
            <v>-2.6876898171733127E-2</v>
          </cell>
          <cell r="S70">
            <v>2.7352221566274038E-4</v>
          </cell>
          <cell r="T70">
            <v>180.2793726697931</v>
          </cell>
          <cell r="U70">
            <v>3.1907821193944055</v>
          </cell>
          <cell r="V70">
            <v>6.2827581629171167E-3</v>
          </cell>
          <cell r="W70">
            <v>3.432994245283647E-4</v>
          </cell>
          <cell r="X70">
            <v>143.34265338724333</v>
          </cell>
          <cell r="Y70">
            <v>3.4353182687771344</v>
          </cell>
          <cell r="Z70">
            <v>-2.3599420318790355E-2</v>
          </cell>
          <cell r="AA70">
            <v>7.8739334271289729E-4</v>
          </cell>
          <cell r="AB70"/>
          <cell r="AC70">
            <v>4.7090536776607328</v>
          </cell>
          <cell r="AD70"/>
          <cell r="AE70"/>
          <cell r="AF70">
            <v>127.93795208837923</v>
          </cell>
          <cell r="AG70">
            <v>3.5728380694478399</v>
          </cell>
          <cell r="AH70">
            <v>-2.0790594504963632E-2</v>
          </cell>
          <cell r="AI70">
            <v>6.9786894074620309E-4</v>
          </cell>
          <cell r="AJ70">
            <v>217.68105013682015</v>
          </cell>
          <cell r="AK70">
            <v>39.23804154844553</v>
          </cell>
          <cell r="AL70">
            <v>-0.59410103193819463</v>
          </cell>
          <cell r="AM70">
            <v>5.1132226056344078E-3</v>
          </cell>
          <cell r="AN70"/>
          <cell r="AO70"/>
          <cell r="AP70"/>
          <cell r="AQ70"/>
          <cell r="AR70">
            <v>217.68105013682015</v>
          </cell>
          <cell r="AS70">
            <v>39.23804154844553</v>
          </cell>
          <cell r="AT70">
            <v>-0.59410103193819463</v>
          </cell>
          <cell r="AU70">
            <v>5.1132226056344078E-3</v>
          </cell>
          <cell r="AV70">
            <v>347.40667747578129</v>
          </cell>
          <cell r="AW70">
            <v>72.461877574866165</v>
          </cell>
          <cell r="AX70">
            <v>-1.0370631195039355</v>
          </cell>
          <cell r="AY70">
            <v>7.817097861551334E-3</v>
          </cell>
          <cell r="AZ70"/>
          <cell r="BA70"/>
          <cell r="BB70"/>
          <cell r="BC70"/>
          <cell r="BD70">
            <v>347.40667747578129</v>
          </cell>
          <cell r="BE70">
            <v>72.461877574866165</v>
          </cell>
          <cell r="BF70">
            <v>-1.0370631195039355</v>
          </cell>
          <cell r="BG70">
            <v>7.817097861551334E-3</v>
          </cell>
          <cell r="BH70">
            <v>718.0441435463124</v>
          </cell>
          <cell r="BI70">
            <v>29.451345738299047</v>
          </cell>
          <cell r="BJ70">
            <v>-0.36802260336522979</v>
          </cell>
          <cell r="BK70">
            <v>3.676013662562626E-3</v>
          </cell>
          <cell r="BL70"/>
          <cell r="BM70"/>
          <cell r="BN70"/>
          <cell r="BO70"/>
          <cell r="BP70">
            <v>718.0441435463124</v>
          </cell>
          <cell r="BQ70">
            <v>29.451345738299047</v>
          </cell>
          <cell r="BR70">
            <v>-0.36802260336522979</v>
          </cell>
          <cell r="BS70">
            <v>3.676013662562626E-3</v>
          </cell>
        </row>
        <row r="71">
          <cell r="B71">
            <v>2054</v>
          </cell>
          <cell r="D71">
            <v>90.59411995383492</v>
          </cell>
          <cell r="E71">
            <v>3.5615953662300495</v>
          </cell>
          <cell r="F71">
            <v>-6.5868974379435967E-3</v>
          </cell>
          <cell r="G71">
            <v>1.9822041100056963E-4</v>
          </cell>
          <cell r="H71">
            <v>45.522404605514453</v>
          </cell>
          <cell r="I71">
            <v>5.7516980811389073</v>
          </cell>
          <cell r="J71">
            <v>-5.4664753513430649E-2</v>
          </cell>
          <cell r="K71">
            <v>4.2982735847808346E-4</v>
          </cell>
          <cell r="L71"/>
          <cell r="M71">
            <v>1.9156415672756584</v>
          </cell>
          <cell r="N71"/>
          <cell r="O71"/>
          <cell r="P71">
            <v>58.778956491405992</v>
          </cell>
          <cell r="Q71">
            <v>4.3145363161622248</v>
          </cell>
          <cell r="R71">
            <v>-2.6989650975118771E-2</v>
          </cell>
          <cell r="S71">
            <v>2.7467760100823556E-4</v>
          </cell>
          <cell r="T71">
            <v>181.05862238842283</v>
          </cell>
          <cell r="U71">
            <v>3.2045741358182758</v>
          </cell>
          <cell r="V71">
            <v>6.3099151108150838E-3</v>
          </cell>
          <cell r="W71">
            <v>3.4478332130483878E-4</v>
          </cell>
          <cell r="X71">
            <v>143.94187830590835</v>
          </cell>
          <cell r="Y71">
            <v>3.4496791603997785</v>
          </cell>
          <cell r="Z71">
            <v>-2.3698074560126781E-2</v>
          </cell>
          <cell r="AA71">
            <v>7.9068493597278956E-4</v>
          </cell>
          <cell r="AB71"/>
          <cell r="AC71">
            <v>4.7090536776607328</v>
          </cell>
          <cell r="AD71"/>
          <cell r="AE71"/>
          <cell r="AF71">
            <v>128.47297390228698</v>
          </cell>
          <cell r="AG71">
            <v>3.5856232615237591</v>
          </cell>
          <cell r="AH71">
            <v>-2.0877500055174216E-2</v>
          </cell>
          <cell r="AI71">
            <v>7.0078665895004753E-4</v>
          </cell>
          <cell r="AJ71">
            <v>218.59103684685243</v>
          </cell>
          <cell r="AK71">
            <v>39.402070968160004</v>
          </cell>
          <cell r="AL71">
            <v>-0.59658459237278649</v>
          </cell>
          <cell r="AM71">
            <v>5.1345977534189274E-3</v>
          </cell>
          <cell r="AN71"/>
          <cell r="AO71"/>
          <cell r="AP71"/>
          <cell r="AQ71"/>
          <cell r="AR71">
            <v>218.59103684685243</v>
          </cell>
          <cell r="AS71">
            <v>39.402070968160004</v>
          </cell>
          <cell r="AT71">
            <v>-0.59658459237278649</v>
          </cell>
          <cell r="AU71">
            <v>5.1345977534189274E-3</v>
          </cell>
          <cell r="AV71">
            <v>348.85896493617685</v>
          </cell>
          <cell r="AW71">
            <v>72.764794827128924</v>
          </cell>
          <cell r="AX71">
            <v>-1.0413984240957685</v>
          </cell>
          <cell r="AY71">
            <v>7.8497762006192618E-3</v>
          </cell>
          <cell r="AZ71"/>
          <cell r="BA71"/>
          <cell r="BB71"/>
          <cell r="BC71"/>
          <cell r="BD71">
            <v>348.85896493617685</v>
          </cell>
          <cell r="BE71">
            <v>72.764794827128924</v>
          </cell>
          <cell r="BF71">
            <v>-1.0413984240957685</v>
          </cell>
          <cell r="BG71">
            <v>7.8497762006192618E-3</v>
          </cell>
          <cell r="BH71">
            <v>721.04583169249224</v>
          </cell>
          <cell r="BI71">
            <v>29.574463176392868</v>
          </cell>
          <cell r="BJ71">
            <v>-0.36956107296487273</v>
          </cell>
          <cell r="BK71">
            <v>3.6913807493013503E-3</v>
          </cell>
          <cell r="BL71"/>
          <cell r="BM71"/>
          <cell r="BN71"/>
          <cell r="BO71"/>
          <cell r="BP71">
            <v>721.04583169249224</v>
          </cell>
          <cell r="BQ71">
            <v>29.574463176392868</v>
          </cell>
          <cell r="BR71">
            <v>-0.36956107296487273</v>
          </cell>
          <cell r="BS71">
            <v>3.6913807493013503E-3</v>
          </cell>
        </row>
        <row r="72">
          <cell r="B72">
            <v>2055</v>
          </cell>
          <cell r="D72">
            <v>90.986691703882542</v>
          </cell>
          <cell r="E72">
            <v>3.5770288372610053</v>
          </cell>
          <cell r="F72">
            <v>-6.6154404587921399E-3</v>
          </cell>
          <cell r="G72">
            <v>1.990793600546728E-4</v>
          </cell>
          <cell r="H72">
            <v>45.713209488646221</v>
          </cell>
          <cell r="I72">
            <v>5.7758060361050649</v>
          </cell>
          <cell r="J72">
            <v>-5.4893878094962385E-2</v>
          </cell>
          <cell r="K72">
            <v>4.3162895836306212E-4</v>
          </cell>
          <cell r="L72"/>
          <cell r="M72">
            <v>1.9156415672756584</v>
          </cell>
          <cell r="N72"/>
          <cell r="O72"/>
          <cell r="P72">
            <v>59.030807151598012</v>
          </cell>
          <cell r="Q72">
            <v>4.3317831986438833</v>
          </cell>
          <cell r="R72">
            <v>-2.7103175303063245E-2</v>
          </cell>
          <cell r="S72">
            <v>2.7584089221630975E-4</v>
          </cell>
          <cell r="T72">
            <v>181.84320421656417</v>
          </cell>
          <cell r="U72">
            <v>3.218460525766063</v>
          </cell>
          <cell r="V72">
            <v>6.3372578833809741E-3</v>
          </cell>
          <cell r="W72">
            <v>3.4627737182269631E-4</v>
          </cell>
          <cell r="X72">
            <v>144.54520349283399</v>
          </cell>
          <cell r="Y72">
            <v>3.4641383181430068</v>
          </cell>
          <cell r="Z72">
            <v>-2.3797403854922981E-2</v>
          </cell>
          <cell r="AA72">
            <v>7.9399905235371694E-4</v>
          </cell>
          <cell r="AB72"/>
          <cell r="AC72">
            <v>4.7090536776607328</v>
          </cell>
          <cell r="AD72"/>
          <cell r="AE72"/>
          <cell r="AF72">
            <v>129.011656667023</v>
          </cell>
          <cell r="AG72">
            <v>3.5984959378074302</v>
          </cell>
          <cell r="AH72">
            <v>-2.0965000267018686E-2</v>
          </cell>
          <cell r="AI72">
            <v>7.0372434199008618E-4</v>
          </cell>
          <cell r="AJ72">
            <v>219.50725024991513</v>
          </cell>
          <cell r="AK72">
            <v>39.5672227788207</v>
          </cell>
          <cell r="AL72">
            <v>-0.59908514686704784</v>
          </cell>
          <cell r="AM72">
            <v>5.1561191632117451E-3</v>
          </cell>
          <cell r="AN72"/>
          <cell r="AO72"/>
          <cell r="AP72"/>
          <cell r="AQ72"/>
          <cell r="AR72">
            <v>219.50725024991513</v>
          </cell>
          <cell r="AS72">
            <v>39.5672227788207</v>
          </cell>
          <cell r="AT72">
            <v>-0.59908514686704784</v>
          </cell>
          <cell r="AU72">
            <v>5.1561191632117451E-3</v>
          </cell>
          <cell r="AV72">
            <v>350.32118984742533</v>
          </cell>
          <cell r="AW72">
            <v>73.069784826963328</v>
          </cell>
          <cell r="AX72">
            <v>-1.0457633935284054</v>
          </cell>
          <cell r="AY72">
            <v>7.882678145135354E-3</v>
          </cell>
          <cell r="AZ72"/>
          <cell r="BA72"/>
          <cell r="BB72"/>
          <cell r="BC72"/>
          <cell r="BD72">
            <v>350.32118984742533</v>
          </cell>
          <cell r="BE72">
            <v>73.069784826963328</v>
          </cell>
          <cell r="BF72">
            <v>-1.0457633935284054</v>
          </cell>
          <cell r="BG72">
            <v>7.882678145135354E-3</v>
          </cell>
          <cell r="BH72">
            <v>724.06805924925152</v>
          </cell>
          <cell r="BI72">
            <v>29.698423060299636</v>
          </cell>
          <cell r="BJ72">
            <v>-0.37111006972697635</v>
          </cell>
          <cell r="BK72">
            <v>3.7068529871712276E-3</v>
          </cell>
          <cell r="BL72"/>
          <cell r="BM72"/>
          <cell r="BN72"/>
          <cell r="BO72"/>
          <cell r="BP72">
            <v>724.06805924925152</v>
          </cell>
          <cell r="BQ72">
            <v>29.698423060299636</v>
          </cell>
          <cell r="BR72">
            <v>-0.37111006972697635</v>
          </cell>
          <cell r="BS72">
            <v>3.7068529871712276E-3</v>
          </cell>
        </row>
        <row r="73">
          <cell r="B73">
            <v>2056</v>
          </cell>
          <cell r="D73">
            <v>91.381949673138692</v>
          </cell>
          <cell r="E73">
            <v>3.5925679136655839</v>
          </cell>
          <cell r="F73">
            <v>-6.644178788678747E-3</v>
          </cell>
          <cell r="G73">
            <v>1.9994418657053419E-4</v>
          </cell>
          <cell r="H73">
            <v>45.905319977038921</v>
          </cell>
          <cell r="I73">
            <v>5.8000789526399066</v>
          </cell>
          <cell r="J73">
            <v>-5.512457048887999E-2</v>
          </cell>
          <cell r="K73">
            <v>4.3344288591098799E-4</v>
          </cell>
          <cell r="L73"/>
          <cell r="M73">
            <v>1.9156415672756584</v>
          </cell>
          <cell r="N73"/>
          <cell r="O73"/>
          <cell r="P73">
            <v>59.28438113009048</v>
          </cell>
          <cell r="Q73">
            <v>4.3491480949841641</v>
          </cell>
          <cell r="R73">
            <v>-2.7217476434815757E-2</v>
          </cell>
          <cell r="S73">
            <v>2.7701214338377451E-4</v>
          </cell>
          <cell r="T73">
            <v>182.63315463981496</v>
          </cell>
          <cell r="U73">
            <v>3.2324419349999047</v>
          </cell>
          <cell r="V73">
            <v>6.3647877521423287E-3</v>
          </cell>
          <cell r="W73">
            <v>3.477816455601286E-4</v>
          </cell>
          <cell r="X73">
            <v>145.15265700459688</v>
          </cell>
          <cell r="Y73">
            <v>3.4786964144045176</v>
          </cell>
          <cell r="Z73">
            <v>-2.3897412822313096E-2</v>
          </cell>
          <cell r="AA73">
            <v>7.9733584597283262E-4</v>
          </cell>
          <cell r="AB73"/>
          <cell r="AC73">
            <v>4.7090536776607328</v>
          </cell>
          <cell r="AD73"/>
          <cell r="AE73"/>
          <cell r="AF73">
            <v>129.55402543308176</v>
          </cell>
          <cell r="AG73">
            <v>3.6114566969200226</v>
          </cell>
          <cell r="AH73">
            <v>-2.1053099209540484E-2</v>
          </cell>
          <cell r="AI73">
            <v>7.0668212647810168E-4</v>
          </cell>
          <cell r="AJ73">
            <v>220.42973295290111</v>
          </cell>
          <cell r="AK73">
            <v>39.733504660522087</v>
          </cell>
          <cell r="AL73">
            <v>-0.6016028117048674</v>
          </cell>
          <cell r="AM73">
            <v>5.1777878358281711E-3</v>
          </cell>
          <cell r="AN73"/>
          <cell r="AO73"/>
          <cell r="AP73"/>
          <cell r="AQ73"/>
          <cell r="AR73">
            <v>220.42973295290111</v>
          </cell>
          <cell r="AS73">
            <v>39.733504660522087</v>
          </cell>
          <cell r="AT73">
            <v>-0.6016028117048674</v>
          </cell>
          <cell r="AU73">
            <v>5.1777878358281711E-3</v>
          </cell>
          <cell r="AV73">
            <v>351.79342020772452</v>
          </cell>
          <cell r="AW73">
            <v>73.376861757392888</v>
          </cell>
          <cell r="AX73">
            <v>-1.0501582307870725</v>
          </cell>
          <cell r="AY73">
            <v>7.9158052251466701E-3</v>
          </cell>
          <cell r="AZ73"/>
          <cell r="BA73"/>
          <cell r="BB73"/>
          <cell r="BC73"/>
          <cell r="BD73">
            <v>351.79342020772452</v>
          </cell>
          <cell r="BE73">
            <v>73.376861757392888</v>
          </cell>
          <cell r="BF73">
            <v>-1.0501582307870725</v>
          </cell>
          <cell r="BG73">
            <v>7.9158052251466701E-3</v>
          </cell>
          <cell r="BH73">
            <v>727.11096675996737</v>
          </cell>
          <cell r="BI73">
            <v>29.823231154555724</v>
          </cell>
          <cell r="BJ73">
            <v>-0.37266966568491072</v>
          </cell>
          <cell r="BK73">
            <v>3.7224310956814662E-3</v>
          </cell>
          <cell r="BL73"/>
          <cell r="BM73"/>
          <cell r="BN73"/>
          <cell r="BO73"/>
          <cell r="BP73">
            <v>727.11096675996737</v>
          </cell>
          <cell r="BQ73">
            <v>29.823231154555724</v>
          </cell>
          <cell r="BR73">
            <v>-0.37266966568491072</v>
          </cell>
          <cell r="BS73">
            <v>3.7224310956814662E-3</v>
          </cell>
        </row>
        <row r="74">
          <cell r="B74">
            <v>2057</v>
          </cell>
          <cell r="D74">
            <v>91.779912242380007</v>
          </cell>
          <cell r="E74">
            <v>3.6082133180612019</v>
          </cell>
          <cell r="F74">
            <v>-6.6731137640289005E-3</v>
          </cell>
          <cell r="G74">
            <v>2.0081493076538984E-4</v>
          </cell>
          <cell r="H74">
            <v>46.09874500445288</v>
          </cell>
          <cell r="I74">
            <v>5.8245179595127192</v>
          </cell>
          <cell r="J74">
            <v>-5.5356841423127426E-2</v>
          </cell>
          <cell r="K74">
            <v>4.3526922547537075E-4</v>
          </cell>
          <cell r="L74"/>
          <cell r="M74">
            <v>1.9156415672756584</v>
          </cell>
          <cell r="N74"/>
          <cell r="O74"/>
          <cell r="P74">
            <v>59.539690218895217</v>
          </cell>
          <cell r="Q74">
            <v>4.3666318127070296</v>
          </cell>
          <cell r="R74">
            <v>-2.7332559685749366E-2</v>
          </cell>
          <cell r="S74">
            <v>2.7819140897760515E-4</v>
          </cell>
          <cell r="T74">
            <v>183.42851039343017</v>
          </cell>
          <cell r="U74">
            <v>3.2465190137006457</v>
          </cell>
          <cell r="V74">
            <v>6.3925059973272717E-3</v>
          </cell>
          <cell r="W74">
            <v>3.4929621247073987E-4</v>
          </cell>
          <cell r="X74">
            <v>145.76426708975401</v>
          </cell>
          <cell r="Y74">
            <v>3.493354126182969</v>
          </cell>
          <cell r="Z74">
            <v>-2.3998106113038237E-2</v>
          </cell>
          <cell r="AA74">
            <v>8.0069547200185419E-4</v>
          </cell>
          <cell r="AB74"/>
          <cell r="AC74">
            <v>4.7090536776607328</v>
          </cell>
          <cell r="AD74"/>
          <cell r="AE74"/>
          <cell r="AF74">
            <v>130.1001054223687</v>
          </cell>
          <cell r="AG74">
            <v>3.6245061415788395</v>
          </cell>
          <cell r="AH74">
            <v>-2.1141800979625976E-2</v>
          </cell>
          <cell r="AI74">
            <v>7.0966014996065878E-4</v>
          </cell>
          <cell r="AJ74">
            <v>221.35852785424569</v>
          </cell>
          <cell r="AK74">
            <v>39.900924345910589</v>
          </cell>
          <cell r="AL74">
            <v>-0.60413770396581956</v>
          </cell>
          <cell r="AM74">
            <v>5.1996047789317082E-3</v>
          </cell>
          <cell r="AN74"/>
          <cell r="AO74"/>
          <cell r="AP74"/>
          <cell r="AQ74"/>
          <cell r="AR74">
            <v>221.35852785424569</v>
          </cell>
          <cell r="AS74">
            <v>39.900924345910589</v>
          </cell>
          <cell r="AT74">
            <v>-0.60413770396581956</v>
          </cell>
          <cell r="AU74">
            <v>5.1996047789317082E-3</v>
          </cell>
          <cell r="AV74">
            <v>353.27572448055747</v>
          </cell>
          <cell r="AW74">
            <v>73.686039898490108</v>
          </cell>
          <cell r="AX74">
            <v>-1.0545831402459451</v>
          </cell>
          <cell r="AY74">
            <v>7.9491589811697926E-3</v>
          </cell>
          <cell r="AZ74"/>
          <cell r="BA74"/>
          <cell r="BB74"/>
          <cell r="BC74"/>
          <cell r="BD74">
            <v>353.27572448055747</v>
          </cell>
          <cell r="BE74">
            <v>73.686039898490108</v>
          </cell>
          <cell r="BF74">
            <v>-1.0545831402459451</v>
          </cell>
          <cell r="BG74">
            <v>7.9491589811697926E-3</v>
          </cell>
          <cell r="BH74">
            <v>730.17469572970083</v>
          </cell>
          <cell r="BI74">
            <v>29.948893263142008</v>
          </cell>
          <cell r="BJ74">
            <v>-0.37423993336494232</v>
          </cell>
          <cell r="BK74">
            <v>3.7381157992645996E-3</v>
          </cell>
          <cell r="BL74"/>
          <cell r="BM74"/>
          <cell r="BN74"/>
          <cell r="BO74"/>
          <cell r="BP74">
            <v>730.17469572970083</v>
          </cell>
          <cell r="BQ74">
            <v>29.948893263142008</v>
          </cell>
          <cell r="BR74">
            <v>-0.37423993336494232</v>
          </cell>
          <cell r="BS74">
            <v>3.7381157992645996E-3</v>
          </cell>
        </row>
        <row r="75">
          <cell r="B75">
            <v>2058</v>
          </cell>
          <cell r="D75">
            <v>92.180597918155669</v>
          </cell>
          <cell r="E75">
            <v>3.6239657780098673</v>
          </cell>
          <cell r="F75">
            <v>-6.7022467304127271E-3</v>
          </cell>
          <cell r="G75">
            <v>2.0169163313166663E-4</v>
          </cell>
          <cell r="H75">
            <v>46.293493565778768</v>
          </cell>
          <cell r="I75">
            <v>5.8491241932165288</v>
          </cell>
          <cell r="J75">
            <v>-5.5590701699055937E-2</v>
          </cell>
          <cell r="K75">
            <v>4.3710806198691947E-4</v>
          </cell>
          <cell r="L75"/>
          <cell r="M75">
            <v>1.9156415672756584</v>
          </cell>
          <cell r="N75"/>
          <cell r="O75"/>
          <cell r="P75">
            <v>59.796746290712292</v>
          </cell>
          <cell r="Q75">
            <v>4.384235164862015</v>
          </cell>
          <cell r="R75">
            <v>-2.7448430407608231E-2</v>
          </cell>
          <cell r="S75">
            <v>2.7937874383747365E-4</v>
          </cell>
          <cell r="T75">
            <v>184.22930846402994</v>
          </cell>
          <cell r="U75">
            <v>3.2606924164980664</v>
          </cell>
          <cell r="V75">
            <v>6.4204139079240344E-3</v>
          </cell>
          <cell r="W75">
            <v>3.5082114298679988E-4</v>
          </cell>
          <cell r="X75">
            <v>146.38006219015665</v>
          </cell>
          <cell r="Y75">
            <v>3.5081121351094655</v>
          </cell>
          <cell r="Z75">
            <v>-2.4099488409662771E-2</v>
          </cell>
          <cell r="AA75">
            <v>8.0407808667428088E-4</v>
          </cell>
          <cell r="AB75"/>
          <cell r="AC75">
            <v>4.7090536776607328</v>
          </cell>
          <cell r="AD75"/>
          <cell r="AE75"/>
          <cell r="AF75">
            <v>130.64992202937313</v>
          </cell>
          <cell r="AG75">
            <v>3.6376448786253524</v>
          </cell>
          <cell r="AH75">
            <v>-2.1231109702194946E-2</v>
          </cell>
          <cell r="AI75">
            <v>7.1265855092550153E-4</v>
          </cell>
          <cell r="AJ75">
            <v>222.29367814592212</v>
          </cell>
          <cell r="AK75">
            <v>40.069489620544175</v>
          </cell>
          <cell r="AL75">
            <v>-0.60668994153061018</v>
          </cell>
          <cell r="AM75">
            <v>5.2215710070809204E-3</v>
          </cell>
          <cell r="AN75"/>
          <cell r="AO75"/>
          <cell r="AP75"/>
          <cell r="AQ75"/>
          <cell r="AR75">
            <v>222.29367814592212</v>
          </cell>
          <cell r="AS75">
            <v>40.069489620544175</v>
          </cell>
          <cell r="AT75">
            <v>-0.60668994153061018</v>
          </cell>
          <cell r="AU75">
            <v>5.2215710070809204E-3</v>
          </cell>
          <cell r="AV75">
            <v>354.76817159787714</v>
          </cell>
          <cell r="AW75">
            <v>73.997333628040593</v>
          </cell>
          <cell r="AX75">
            <v>-1.0590383276776552</v>
          </cell>
          <cell r="AY75">
            <v>7.9827409642624792E-3</v>
          </cell>
          <cell r="AZ75"/>
          <cell r="BA75"/>
          <cell r="BB75"/>
          <cell r="BC75"/>
          <cell r="BD75">
            <v>354.76817159787714</v>
          </cell>
          <cell r="BE75">
            <v>73.997333628040593</v>
          </cell>
          <cell r="BF75">
            <v>-1.0590383276776552</v>
          </cell>
          <cell r="BG75">
            <v>7.9827409642624792E-3</v>
          </cell>
          <cell r="BH75">
            <v>733.25938863177862</v>
          </cell>
          <cell r="BI75">
            <v>30.075415229753812</v>
          </cell>
          <cell r="BJ75">
            <v>-0.37582094578960767</v>
          </cell>
          <cell r="BK75">
            <v>3.7539078273101799E-3</v>
          </cell>
          <cell r="BL75"/>
          <cell r="BM75"/>
          <cell r="BN75"/>
          <cell r="BO75"/>
          <cell r="BP75">
            <v>733.25938863177862</v>
          </cell>
          <cell r="BQ75">
            <v>30.075415229753812</v>
          </cell>
          <cell r="BR75">
            <v>-0.37582094578960767</v>
          </cell>
          <cell r="BS75">
            <v>3.7539078273101799E-3</v>
          </cell>
        </row>
        <row r="76">
          <cell r="B76">
            <v>2059</v>
          </cell>
          <cell r="D76">
            <v>92.584025333648313</v>
          </cell>
          <cell r="E76">
            <v>3.6398260260520243</v>
          </cell>
          <cell r="F76">
            <v>-6.731579042607589E-3</v>
          </cell>
          <cell r="G76">
            <v>2.0257433443886626E-4</v>
          </cell>
          <cell r="H76">
            <v>46.489574717455845</v>
          </cell>
          <cell r="I76">
            <v>5.8738987980209494</v>
          </cell>
          <cell r="J76">
            <v>-5.5826162191926265E-2</v>
          </cell>
          <cell r="K76">
            <v>4.3895948095749139E-4</v>
          </cell>
          <cell r="L76"/>
          <cell r="M76">
            <v>1.9156415672756584</v>
          </cell>
          <cell r="N76"/>
          <cell r="O76"/>
          <cell r="P76">
            <v>60.055561299482164</v>
          </cell>
          <cell r="Q76">
            <v>4.4019589700620489</v>
          </cell>
          <cell r="R76">
            <v>-2.7565093988756447E-2</v>
          </cell>
          <cell r="S76">
            <v>2.8057420317829923E-4</v>
          </cell>
          <cell r="T76">
            <v>185.03558609132011</v>
          </cell>
          <cell r="U76">
            <v>3.274962802501336</v>
          </cell>
          <cell r="V76">
            <v>6.4485127817409142E-3</v>
          </cell>
          <cell r="W76">
            <v>3.5235650802252033E-4</v>
          </cell>
          <cell r="X76">
            <v>147.00007094227266</v>
          </cell>
          <cell r="Y76">
            <v>3.5229711274792503</v>
          </cell>
          <cell r="Z76">
            <v>-2.4201564426792062E-2</v>
          </cell>
          <cell r="AA76">
            <v>8.0748384729265727E-4</v>
          </cell>
          <cell r="AB76"/>
          <cell r="AC76">
            <v>4.7090536776607328</v>
          </cell>
          <cell r="AD76"/>
          <cell r="AE76"/>
          <cell r="AF76">
            <v>131.20350082234927</v>
          </cell>
          <cell r="AG76">
            <v>3.6508735190534134</v>
          </cell>
          <cell r="AH76">
            <v>-2.132102953039244E-2</v>
          </cell>
          <cell r="AI76">
            <v>7.1567746880799173E-4</v>
          </cell>
          <cell r="AJ76">
            <v>223.23522731544963</v>
          </cell>
          <cell r="AK76">
            <v>40.239208323254417</v>
          </cell>
          <cell r="AL76">
            <v>-0.60925964308655756</v>
          </cell>
          <cell r="AM76">
            <v>5.2436875417766066E-3</v>
          </cell>
          <cell r="AN76"/>
          <cell r="AO76"/>
          <cell r="AP76"/>
          <cell r="AQ76"/>
          <cell r="AR76">
            <v>223.23522731544963</v>
          </cell>
          <cell r="AS76">
            <v>40.239208323254417</v>
          </cell>
          <cell r="AT76">
            <v>-0.60925964308655756</v>
          </cell>
          <cell r="AU76">
            <v>5.2436875417766066E-3</v>
          </cell>
          <cell r="AV76">
            <v>356.27083096331125</v>
          </cell>
          <cell r="AW76">
            <v>74.310757422211637</v>
          </cell>
          <cell r="AX76">
            <v>-1.0635240002628563</v>
          </cell>
          <cell r="AY76">
            <v>8.0165527360957761E-3</v>
          </cell>
          <cell r="AZ76"/>
          <cell r="BA76"/>
          <cell r="BB76"/>
          <cell r="BC76"/>
          <cell r="BD76">
            <v>356.27083096331125</v>
          </cell>
          <cell r="BE76">
            <v>74.310757422211637</v>
          </cell>
          <cell r="BF76">
            <v>-1.0635240002628563</v>
          </cell>
          <cell r="BG76">
            <v>8.0165527360957761E-3</v>
          </cell>
          <cell r="BH76">
            <v>736.36518891441779</v>
          </cell>
          <cell r="BI76">
            <v>30.20280293807263</v>
          </cell>
          <cell r="BJ76">
            <v>-0.37741277648110833</v>
          </cell>
          <cell r="BK76">
            <v>3.7698079141986899E-3</v>
          </cell>
          <cell r="BL76"/>
          <cell r="BM76"/>
          <cell r="BN76"/>
          <cell r="BO76"/>
          <cell r="BP76">
            <v>736.36518891441779</v>
          </cell>
          <cell r="BQ76">
            <v>30.20280293807263</v>
          </cell>
          <cell r="BR76">
            <v>-0.37741277648110833</v>
          </cell>
          <cell r="BS76">
            <v>3.7698079141986899E-3</v>
          </cell>
        </row>
        <row r="77">
          <cell r="B77">
            <v>2060</v>
          </cell>
          <cell r="D77">
            <v>92.990213249540233</v>
          </cell>
          <cell r="E77">
            <v>3.6557947997406091</v>
          </cell>
          <cell r="F77">
            <v>-6.7611120646610678E-3</v>
          </cell>
          <cell r="G77">
            <v>2.0346307573546022E-4</v>
          </cell>
          <cell r="H77">
            <v>46.686997577893187</v>
          </cell>
          <cell r="I77">
            <v>5.8988429260254014</v>
          </cell>
          <cell r="J77">
            <v>-5.6063233851414492E-2</v>
          </cell>
          <cell r="K77">
            <v>4.4082356848406924E-4</v>
          </cell>
          <cell r="L77"/>
          <cell r="M77">
            <v>1.9156415672756584</v>
          </cell>
          <cell r="N77"/>
          <cell r="O77"/>
          <cell r="P77">
            <v>60.316147280941593</v>
          </cell>
          <cell r="Q77">
            <v>4.419804052521517</v>
          </cell>
          <cell r="R77">
            <v>-2.7682555854428657E-2</v>
          </cell>
          <cell r="S77">
            <v>2.8177784259281576E-4</v>
          </cell>
          <cell r="T77">
            <v>185.84738076982345</v>
          </cell>
          <cell r="U77">
            <v>3.2893308353296526</v>
          </cell>
          <cell r="V77">
            <v>6.4768039254666102E-3</v>
          </cell>
          <cell r="W77">
            <v>3.5390237897735131E-4</v>
          </cell>
          <cell r="X77">
            <v>147.6243221785185</v>
          </cell>
          <cell r="Y77">
            <v>3.537931794283629</v>
          </cell>
          <cell r="Z77">
            <v>-2.4304338911291742E-2</v>
          </cell>
          <cell r="AA77">
            <v>8.1091291223589089E-4</v>
          </cell>
          <cell r="AB77"/>
          <cell r="AC77">
            <v>4.7090536776607328</v>
          </cell>
          <cell r="AD77"/>
          <cell r="AE77"/>
          <cell r="AF77">
            <v>131.76086754450506</v>
          </cell>
          <cell r="AG77">
            <v>3.6641926780376792</v>
          </cell>
          <cell r="AH77">
            <v>-2.1411564645781905E-2</v>
          </cell>
          <cell r="AI77">
            <v>7.1871704399759627E-4</v>
          </cell>
          <cell r="AJ77">
            <v>224.18321914791628</v>
          </cell>
          <cell r="AK77">
            <v>40.410088346511074</v>
          </cell>
          <cell r="AL77">
            <v>-0.6118469281331127</v>
          </cell>
          <cell r="AM77">
            <v>5.265955411509312E-3</v>
          </cell>
          <cell r="AN77"/>
          <cell r="AO77"/>
          <cell r="AP77"/>
          <cell r="AQ77"/>
          <cell r="AR77">
            <v>224.18321914791628</v>
          </cell>
          <cell r="AS77">
            <v>40.410088346511074</v>
          </cell>
          <cell r="AT77">
            <v>-0.6118469281331127</v>
          </cell>
          <cell r="AU77">
            <v>5.265955411509312E-3</v>
          </cell>
          <cell r="AV77">
            <v>357.7837724553907</v>
          </cell>
          <cell r="AW77">
            <v>74.62632585622552</v>
          </cell>
          <cell r="AX77">
            <v>-1.0680403665998626</v>
          </cell>
          <cell r="AY77">
            <v>8.0505958690266655E-3</v>
          </cell>
          <cell r="AZ77"/>
          <cell r="BA77"/>
          <cell r="BB77"/>
          <cell r="BC77"/>
          <cell r="BD77">
            <v>357.7837724553907</v>
          </cell>
          <cell r="BE77">
            <v>74.62632585622552</v>
          </cell>
          <cell r="BF77">
            <v>-1.0680403665998626</v>
          </cell>
          <cell r="BG77">
            <v>8.0505958690266655E-3</v>
          </cell>
          <cell r="BH77">
            <v>739.49224100739764</v>
          </cell>
          <cell r="BI77">
            <v>30.331062312039773</v>
          </cell>
          <cell r="BJ77">
            <v>-0.37901549946473079</v>
          </cell>
          <cell r="BK77">
            <v>3.7858167993357053E-3</v>
          </cell>
          <cell r="BL77"/>
          <cell r="BM77"/>
          <cell r="BN77"/>
          <cell r="BO77"/>
          <cell r="BP77">
            <v>739.49224100739764</v>
          </cell>
          <cell r="BQ77">
            <v>30.331062312039773</v>
          </cell>
          <cell r="BR77">
            <v>-0.37901549946473079</v>
          </cell>
          <cell r="BS77">
            <v>3.7858167993357053E-3</v>
          </cell>
        </row>
        <row r="78">
          <cell r="B78">
            <v>2061</v>
          </cell>
          <cell r="D78">
            <v>93.399180554885945</v>
          </cell>
          <cell r="E78">
            <v>3.6718728416753521</v>
          </cell>
          <cell r="F78">
            <v>-6.7908471699544039E-3</v>
          </cell>
          <cell r="G78">
            <v>2.0435789835079919E-4</v>
          </cell>
          <cell r="H78">
            <v>46.88577132789365</v>
          </cell>
          <cell r="I78">
            <v>5.9239577372126808</v>
          </cell>
          <cell r="J78">
            <v>-5.630192770212112E-2</v>
          </cell>
          <cell r="K78">
            <v>4.4270041125276451E-4</v>
          </cell>
          <cell r="L78"/>
          <cell r="M78">
            <v>1.9156415672756584</v>
          </cell>
          <cell r="N78"/>
          <cell r="O78"/>
          <cell r="P78">
            <v>60.578516353183247</v>
          </cell>
          <cell r="Q78">
            <v>4.4377712420945894</v>
          </cell>
          <cell r="R78">
            <v>-2.7800821466982303E-2</v>
          </cell>
          <cell r="S78">
            <v>2.8298971805415697E-4</v>
          </cell>
          <cell r="T78">
            <v>186.66473025062345</v>
          </cell>
          <cell r="U78">
            <v>3.3037971831431094</v>
          </cell>
          <cell r="V78">
            <v>6.5052886547309957E-3</v>
          </cell>
          <cell r="W78">
            <v>3.554588277393023E-4</v>
          </cell>
          <cell r="X78">
            <v>148.25284492859987</v>
          </cell>
          <cell r="Y78">
            <v>3.5529948312420947</v>
          </cell>
          <cell r="Z78">
            <v>-2.4407816642508434E-2</v>
          </cell>
          <cell r="AA78">
            <v>8.1436544096661495E-4</v>
          </cell>
          <cell r="AB78"/>
          <cell r="AC78">
            <v>4.7090536776607328</v>
          </cell>
          <cell r="AD78"/>
          <cell r="AE78"/>
          <cell r="AF78">
            <v>132.32204811519961</v>
          </cell>
          <cell r="AG78">
            <v>3.677602974962209</v>
          </cell>
          <cell r="AH78">
            <v>-2.1502719258539627E-2</v>
          </cell>
          <cell r="AI78">
            <v>7.2177741784441201E-4</v>
          </cell>
          <cell r="AJ78">
            <v>225.13769772801473</v>
          </cell>
          <cell r="AK78">
            <v>40.582137636789049</v>
          </cell>
          <cell r="AL78">
            <v>-0.61445191698741564</v>
          </cell>
          <cell r="AM78">
            <v>5.2883756518071496E-3</v>
          </cell>
          <cell r="AN78"/>
          <cell r="AO78"/>
          <cell r="AP78"/>
          <cell r="AQ78"/>
          <cell r="AR78">
            <v>225.13769772801473</v>
          </cell>
          <cell r="AS78">
            <v>40.582137636789049</v>
          </cell>
          <cell r="AT78">
            <v>-0.61445191698741564</v>
          </cell>
          <cell r="AU78">
            <v>5.2883756518071496E-3</v>
          </cell>
          <cell r="AV78">
            <v>359.30706643079822</v>
          </cell>
          <cell r="AW78">
            <v>74.944053605037155</v>
          </cell>
          <cell r="AX78">
            <v>-1.0725876367143461</v>
          </cell>
          <cell r="AY78">
            <v>8.0848719461711592E-3</v>
          </cell>
          <cell r="AZ78"/>
          <cell r="BA78"/>
          <cell r="BB78"/>
          <cell r="BC78"/>
          <cell r="BD78">
            <v>359.30706643079822</v>
          </cell>
          <cell r="BE78">
            <v>74.944053605037155</v>
          </cell>
          <cell r="BF78">
            <v>-1.0725876367143461</v>
          </cell>
          <cell r="BG78">
            <v>8.0848719461711592E-3</v>
          </cell>
          <cell r="BH78">
            <v>742.64069032877546</v>
          </cell>
          <cell r="BI78">
            <v>30.460199316131821</v>
          </cell>
          <cell r="BJ78">
            <v>-0.38062918927228817</v>
          </cell>
          <cell r="BK78">
            <v>3.8019352271862687E-3</v>
          </cell>
          <cell r="BL78"/>
          <cell r="BM78"/>
          <cell r="BN78"/>
          <cell r="BO78"/>
          <cell r="BP78">
            <v>742.64069032877546</v>
          </cell>
          <cell r="BQ78">
            <v>30.460199316131821</v>
          </cell>
          <cell r="BR78">
            <v>-0.38062918927228817</v>
          </cell>
          <cell r="BS78">
            <v>3.8019352271862687E-3</v>
          </cell>
        </row>
        <row r="79">
          <cell r="B79">
            <v>2062</v>
          </cell>
          <cell r="D79">
            <v>93.810946267990602</v>
          </cell>
          <cell r="E79">
            <v>3.6880608995373114</v>
          </cell>
          <cell r="F79">
            <v>-6.8207857412663636E-3</v>
          </cell>
          <cell r="G79">
            <v>2.0525884389703487E-4</v>
          </cell>
          <cell r="H79">
            <v>47.085905211080799</v>
          </cell>
          <cell r="I79">
            <v>5.9492443995029012</v>
          </cell>
          <cell r="J79">
            <v>-5.6542254844083789E-2</v>
          </cell>
          <cell r="K79">
            <v>4.4459009654284861E-4</v>
          </cell>
          <cell r="L79"/>
          <cell r="M79">
            <v>1.9156415672756584</v>
          </cell>
          <cell r="N79"/>
          <cell r="O79"/>
          <cell r="P79">
            <v>60.842680717219295</v>
          </cell>
          <cell r="Q79">
            <v>4.4558613743138107</v>
          </cell>
          <cell r="R79">
            <v>-2.7919896326151654E-2</v>
          </cell>
          <cell r="S79">
            <v>2.8420988591845936E-4</v>
          </cell>
          <cell r="T79">
            <v>187.48767254312</v>
          </cell>
          <cell r="U79">
            <v>3.318362518673764</v>
          </cell>
          <cell r="V79">
            <v>6.5339682941663001E-3</v>
          </cell>
          <cell r="W79">
            <v>3.570259266882851E-4</v>
          </cell>
          <cell r="X79">
            <v>148.88566842086163</v>
          </cell>
          <cell r="Y79">
            <v>3.568160938834684</v>
          </cell>
          <cell r="Z79">
            <v>-2.4512002432491995E-2</v>
          </cell>
          <cell r="AA79">
            <v>8.178415940386048E-4</v>
          </cell>
          <cell r="AB79"/>
          <cell r="AC79">
            <v>4.7090536776607328</v>
          </cell>
          <cell r="AD79"/>
          <cell r="AE79"/>
          <cell r="AF79">
            <v>132.88706863114814</v>
          </cell>
          <cell r="AG79">
            <v>3.6911050334492717</v>
          </cell>
          <cell r="AH79">
            <v>-2.1594497607650524E-2</v>
          </cell>
          <cell r="AI79">
            <v>7.2485873266574154E-4</v>
          </cell>
          <cell r="AJ79">
            <v>226.09870744209223</v>
          </cell>
          <cell r="AK79">
            <v>40.755364194937918</v>
          </cell>
          <cell r="AL79">
            <v>-0.6170747307898905</v>
          </cell>
          <cell r="AM79">
            <v>5.3109493052839541E-3</v>
          </cell>
          <cell r="AN79"/>
          <cell r="AO79"/>
          <cell r="AP79"/>
          <cell r="AQ79"/>
          <cell r="AR79">
            <v>226.09870744209223</v>
          </cell>
          <cell r="AS79">
            <v>40.755364194937918</v>
          </cell>
          <cell r="AT79">
            <v>-0.6170747307898905</v>
          </cell>
          <cell r="AU79">
            <v>5.3109493052839541E-3</v>
          </cell>
          <cell r="AV79">
            <v>360.84078372764043</v>
          </cell>
          <cell r="AW79">
            <v>75.263955444016588</v>
          </cell>
          <cell r="AX79">
            <v>-1.0771660220691044</v>
          </cell>
          <cell r="AY79">
            <v>8.119382561477928E-3</v>
          </cell>
          <cell r="AZ79"/>
          <cell r="BA79"/>
          <cell r="BB79"/>
          <cell r="BC79"/>
          <cell r="BD79">
            <v>360.84078372764043</v>
          </cell>
          <cell r="BE79">
            <v>75.263955444016588</v>
          </cell>
          <cell r="BF79">
            <v>-1.0771660220691044</v>
          </cell>
          <cell r="BG79">
            <v>8.119382561477928E-3</v>
          </cell>
          <cell r="BH79">
            <v>745.81068329164827</v>
          </cell>
          <cell r="BI79">
            <v>30.590219955637977</v>
          </cell>
          <cell r="BJ79">
            <v>-0.38225392094558625</v>
          </cell>
          <cell r="BK79">
            <v>3.8181639473095128E-3</v>
          </cell>
          <cell r="BL79"/>
          <cell r="BM79"/>
          <cell r="BN79"/>
          <cell r="BO79"/>
          <cell r="BP79">
            <v>745.81068329164827</v>
          </cell>
          <cell r="BQ79">
            <v>30.590219955637977</v>
          </cell>
          <cell r="BR79">
            <v>-0.38225392094558625</v>
          </cell>
          <cell r="BS79">
            <v>3.8181639473095128E-3</v>
          </cell>
        </row>
        <row r="80">
          <cell r="B80">
            <v>2063</v>
          </cell>
          <cell r="D80">
            <v>94.225529537294449</v>
          </cell>
          <cell r="E80">
            <v>3.7043597261236454</v>
          </cell>
          <cell r="F80">
            <v>-6.8509291708375468E-3</v>
          </cell>
          <cell r="G80">
            <v>2.0616595427105523E-4</v>
          </cell>
          <cell r="H80">
            <v>47.287408534328883</v>
          </cell>
          <cell r="I80">
            <v>5.974704088807818</v>
          </cell>
          <cell r="J80">
            <v>-5.6784226453293535E-2</v>
          </cell>
          <cell r="K80">
            <v>4.4649271223081219E-4</v>
          </cell>
          <cell r="L80"/>
          <cell r="M80">
            <v>1.9156415672756584</v>
          </cell>
          <cell r="N80"/>
          <cell r="O80"/>
          <cell r="P80">
            <v>61.10865265754888</v>
          </cell>
          <cell r="Q80">
            <v>4.4740752904289618</v>
          </cell>
          <cell r="R80">
            <v>-2.80397859693036E-2</v>
          </cell>
          <cell r="S80">
            <v>2.8543840292748343E-4</v>
          </cell>
          <cell r="T80">
            <v>188.31624591679696</v>
          </cell>
          <cell r="U80">
            <v>3.3330275192569263</v>
          </cell>
          <cell r="V80">
            <v>6.5628441774687098E-3</v>
          </cell>
          <cell r="W80">
            <v>3.5860374869948011E-4</v>
          </cell>
          <cell r="X80">
            <v>149.52282208364721</v>
          </cell>
          <cell r="Y80">
            <v>3.583430822334555</v>
          </cell>
          <cell r="Z80">
            <v>-2.4616901126219344E-2</v>
          </cell>
          <cell r="AA80">
            <v>8.2134153310424484E-4</v>
          </cell>
          <cell r="AB80"/>
          <cell r="AC80">
            <v>4.7090536776607328</v>
          </cell>
          <cell r="AD80"/>
          <cell r="AE80"/>
          <cell r="AF80">
            <v>133.45595536763594</v>
          </cell>
          <cell r="AG80">
            <v>3.7046994813883485</v>
          </cell>
          <cell r="AH80">
            <v>-2.16869039611053E-2</v>
          </cell>
          <cell r="AI80">
            <v>7.2796113175271101E-4</v>
          </cell>
          <cell r="AJ80">
            <v>227.06629298021534</v>
          </cell>
          <cell r="AK80">
            <v>40.929776076554099</v>
          </cell>
          <cell r="AL80">
            <v>-0.61971549150988015</v>
          </cell>
          <cell r="AM80">
            <v>5.3336774216877769E-3</v>
          </cell>
          <cell r="AN80"/>
          <cell r="AO80"/>
          <cell r="AP80"/>
          <cell r="AQ80"/>
          <cell r="AR80">
            <v>227.06629298021534</v>
          </cell>
          <cell r="AS80">
            <v>40.929776076554099</v>
          </cell>
          <cell r="AT80">
            <v>-0.61971549150988015</v>
          </cell>
          <cell r="AU80">
            <v>5.3336774216877769E-3</v>
          </cell>
          <cell r="AV80">
            <v>362.38499566874276</v>
          </cell>
          <cell r="AW80">
            <v>75.586046249636169</v>
          </cell>
          <cell r="AX80">
            <v>-1.0817757355738957</v>
          </cell>
          <cell r="AY80">
            <v>8.154129319802441E-3</v>
          </cell>
          <cell r="AZ80"/>
          <cell r="BA80"/>
          <cell r="BB80"/>
          <cell r="BC80"/>
          <cell r="BD80">
            <v>362.38499566874276</v>
          </cell>
          <cell r="BE80">
            <v>75.586046249636169</v>
          </cell>
          <cell r="BF80">
            <v>-1.0817757355738957</v>
          </cell>
          <cell r="BG80">
            <v>8.154129319802441E-3</v>
          </cell>
          <cell r="BH80">
            <v>749.00236731096334</v>
          </cell>
          <cell r="BI80">
            <v>30.721130276939398</v>
          </cell>
          <cell r="BJ80">
            <v>-0.38388977003991392</v>
          </cell>
          <cell r="BK80">
            <v>3.8345037143935239E-3</v>
          </cell>
          <cell r="BL80"/>
          <cell r="BM80"/>
          <cell r="BN80"/>
          <cell r="BO80"/>
          <cell r="BP80">
            <v>749.00236731096334</v>
          </cell>
          <cell r="BQ80">
            <v>30.721130276939398</v>
          </cell>
          <cell r="BR80">
            <v>-0.38388977003991392</v>
          </cell>
          <cell r="BS80">
            <v>3.8345037143935239E-3</v>
          </cell>
        </row>
        <row r="81">
          <cell r="B81">
            <v>2064</v>
          </cell>
          <cell r="D81">
            <v>94.642949642263105</v>
          </cell>
          <cell r="E81">
            <v>3.7207700793826115</v>
          </cell>
          <cell r="F81">
            <v>-6.8812788604351201E-3</v>
          </cell>
          <cell r="G81">
            <v>2.0707927165643244E-4</v>
          </cell>
          <cell r="H81">
            <v>47.490290668195456</v>
          </cell>
          <cell r="I81">
            <v>6.0003379890854927</v>
          </cell>
          <cell r="J81">
            <v>-5.7027853782214366E-2</v>
          </cell>
          <cell r="K81">
            <v>4.4840834679445076E-4</v>
          </cell>
          <cell r="L81"/>
          <cell r="M81">
            <v>1.9156415672756584</v>
          </cell>
          <cell r="N81"/>
          <cell r="O81"/>
          <cell r="P81">
            <v>61.376444542729175</v>
          </cell>
          <cell r="Q81">
            <v>4.4924138374461684</v>
          </cell>
          <cell r="R81">
            <v>-2.816049597169509E-2</v>
          </cell>
          <cell r="S81">
            <v>2.8667532621125139E-4</v>
          </cell>
          <cell r="T81">
            <v>189.15048890300145</v>
          </cell>
          <cell r="U81">
            <v>3.3477928668626511</v>
          </cell>
          <cell r="V81">
            <v>6.5919176474603814E-3</v>
          </cell>
          <cell r="W81">
            <v>3.6019236714672417E-4</v>
          </cell>
          <cell r="X81">
            <v>150.16433554666688</v>
          </cell>
          <cell r="Y81">
            <v>3.5988051918407775</v>
          </cell>
          <cell r="Z81">
            <v>-2.4722517601819694E-2</v>
          </cell>
          <cell r="AA81">
            <v>8.2486542092204433E-4</v>
          </cell>
          <cell r="AB81"/>
          <cell r="AC81">
            <v>4.7090536776607328</v>
          </cell>
          <cell r="AD81"/>
          <cell r="AE81"/>
          <cell r="AF81">
            <v>134.02873477973995</v>
          </cell>
          <cell r="AG81">
            <v>3.7183869509653258</v>
          </cell>
          <cell r="AH81">
            <v>-2.1779942616098853E-2</v>
          </cell>
          <cell r="AI81">
            <v>7.31084759376932E-4</v>
          </cell>
          <cell r="AJ81">
            <v>228.04049933824729</v>
          </cell>
          <cell r="AK81">
            <v>41.105381392355319</v>
          </cell>
          <cell r="AL81">
            <v>-0.62237432195131615</v>
          </cell>
          <cell r="AM81">
            <v>5.3565610579496877E-3</v>
          </cell>
          <cell r="AN81"/>
          <cell r="AO81"/>
          <cell r="AP81"/>
          <cell r="AQ81"/>
          <cell r="AR81">
            <v>228.04049933824729</v>
          </cell>
          <cell r="AS81">
            <v>41.105381392355319</v>
          </cell>
          <cell r="AT81">
            <v>-0.62237432195131615</v>
          </cell>
          <cell r="AU81">
            <v>5.3565610579496877E-3</v>
          </cell>
          <cell r="AV81">
            <v>363.93977406496481</v>
          </cell>
          <cell r="AW81">
            <v>75.910341000162219</v>
          </cell>
          <cell r="AX81">
            <v>-1.086416991595337</v>
          </cell>
          <cell r="AY81">
            <v>8.1891138369815653E-3</v>
          </cell>
          <cell r="AZ81"/>
          <cell r="BA81"/>
          <cell r="BB81"/>
          <cell r="BC81"/>
          <cell r="BD81">
            <v>363.93977406496481</v>
          </cell>
          <cell r="BE81">
            <v>75.910341000162219</v>
          </cell>
          <cell r="BF81">
            <v>-1.086416991595337</v>
          </cell>
          <cell r="BG81">
            <v>8.1891138369815653E-3</v>
          </cell>
          <cell r="BH81">
            <v>752.21589081037109</v>
          </cell>
          <cell r="BI81">
            <v>30.852936367790274</v>
          </cell>
          <cell r="BJ81">
            <v>-0.38553681262755546</v>
          </cell>
          <cell r="BK81">
            <v>3.8509552882904246E-3</v>
          </cell>
          <cell r="BL81"/>
          <cell r="BM81"/>
          <cell r="BN81"/>
          <cell r="BO81"/>
          <cell r="BP81">
            <v>752.21589081037109</v>
          </cell>
          <cell r="BQ81">
            <v>30.852936367790274</v>
          </cell>
          <cell r="BR81">
            <v>-0.38553681262755546</v>
          </cell>
          <cell r="BS81">
            <v>3.8509552882904246E-3</v>
          </cell>
        </row>
        <row r="82">
          <cell r="B82">
            <v>2065</v>
          </cell>
          <cell r="D82">
            <v>95.063225994284309</v>
          </cell>
          <cell r="E82">
            <v>3.7372927224488235</v>
          </cell>
          <cell r="F82">
            <v>-6.9118362214180117E-3</v>
          </cell>
          <cell r="G82">
            <v>2.0799883852538504E-4</v>
          </cell>
          <cell r="H82">
            <v>47.694561047357297</v>
          </cell>
          <cell r="I82">
            <v>6.0261472923953709</v>
          </cell>
          <cell r="J82">
            <v>-5.7273148160306701E-2</v>
          </cell>
          <cell r="K82">
            <v>4.5033708931698039E-4</v>
          </cell>
          <cell r="L82"/>
          <cell r="M82">
            <v>1.9156415672756584</v>
          </cell>
          <cell r="N82"/>
          <cell r="O82"/>
          <cell r="P82">
            <v>61.646068825950778</v>
          </cell>
          <cell r="Q82">
            <v>4.5108778681673058</v>
          </cell>
          <cell r="R82">
            <v>-2.8282031946732462E-2</v>
          </cell>
          <cell r="S82">
            <v>2.8792071329070492E-4</v>
          </cell>
          <cell r="T82">
            <v>189.99044029673612</v>
          </cell>
          <cell r="U82">
            <v>3.3626592481274562</v>
          </cell>
          <cell r="V82">
            <v>6.6211900561518964E-3</v>
          </cell>
          <cell r="W82">
            <v>3.6179185590592391E-4</v>
          </cell>
          <cell r="X82">
            <v>150.81023864237579</v>
          </cell>
          <cell r="Y82">
            <v>3.6142847623113634</v>
          </cell>
          <cell r="Z82">
            <v>-2.4828856770801475E-2</v>
          </cell>
          <cell r="AA82">
            <v>8.2841342136420802E-4</v>
          </cell>
          <cell r="AB82"/>
          <cell r="AC82">
            <v>4.7090536776607328</v>
          </cell>
          <cell r="AD82"/>
          <cell r="AE82"/>
          <cell r="AF82">
            <v>134.6054335035592</v>
          </cell>
          <cell r="AG82">
            <v>3.7321680786919011</v>
          </cell>
          <cell r="AH82">
            <v>-2.1873617899230195E-2</v>
          </cell>
          <cell r="AI82">
            <v>7.3422976079721319E-4</v>
          </cell>
          <cell r="AJ82">
            <v>229.02137181994127</v>
          </cell>
          <cell r="AK82">
            <v>41.28218830855792</v>
          </cell>
          <cell r="AL82">
            <v>-0.62505134575843169</v>
          </cell>
          <cell r="AM82">
            <v>5.3796012782329414E-3</v>
          </cell>
          <cell r="AN82"/>
          <cell r="AO82"/>
          <cell r="AP82"/>
          <cell r="AQ82"/>
          <cell r="AR82">
            <v>229.02137181994127</v>
          </cell>
          <cell r="AS82">
            <v>41.28218830855792</v>
          </cell>
          <cell r="AT82">
            <v>-0.62505134575843169</v>
          </cell>
          <cell r="AU82">
            <v>5.3796012782329414E-3</v>
          </cell>
          <cell r="AV82">
            <v>365.50519121854131</v>
          </cell>
          <cell r="AW82">
            <v>76.236854776351691</v>
          </cell>
          <cell r="AX82">
            <v>-1.0910900059668762</v>
          </cell>
          <cell r="AY82">
            <v>8.2243377399087384E-3</v>
          </cell>
          <cell r="AZ82"/>
          <cell r="BA82"/>
          <cell r="BB82"/>
          <cell r="BC82"/>
          <cell r="BD82">
            <v>365.50519121854131</v>
          </cell>
          <cell r="BE82">
            <v>76.236854776351691</v>
          </cell>
          <cell r="BF82">
            <v>-1.0910900059668762</v>
          </cell>
          <cell r="BG82">
            <v>8.2243377399087384E-3</v>
          </cell>
          <cell r="BH82">
            <v>755.4514032291296</v>
          </cell>
          <cell r="BI82">
            <v>30.985644357601032</v>
          </cell>
          <cell r="BJ82">
            <v>-0.38719512530132949</v>
          </cell>
          <cell r="BK82">
            <v>3.8675194340517228E-3</v>
          </cell>
          <cell r="BL82"/>
          <cell r="BM82"/>
          <cell r="BN82"/>
          <cell r="BO82"/>
          <cell r="BP82">
            <v>755.4514032291296</v>
          </cell>
          <cell r="BQ82">
            <v>30.985644357601032</v>
          </cell>
          <cell r="BR82">
            <v>-0.38719512530132949</v>
          </cell>
          <cell r="BS82">
            <v>3.8675194340517228E-3</v>
          </cell>
        </row>
        <row r="83">
          <cell r="B83">
            <v>2066</v>
          </cell>
          <cell r="D83">
            <v>95.486378137570611</v>
          </cell>
          <cell r="E83">
            <v>3.7539284236787354</v>
          </cell>
          <cell r="F83">
            <v>-6.9426026748025498E-3</v>
          </cell>
          <cell r="G83">
            <v>2.0892469764075285E-4</v>
          </cell>
          <cell r="H83">
            <v>47.900229171049105</v>
          </cell>
          <cell r="I83">
            <v>6.0521331989537055</v>
          </cell>
          <cell r="J83">
            <v>-5.7520120994554141E-2</v>
          </cell>
          <cell r="K83">
            <v>4.5227902949117945E-4</v>
          </cell>
          <cell r="L83"/>
          <cell r="M83">
            <v>1.9156415672756584</v>
          </cell>
          <cell r="N83"/>
          <cell r="O83"/>
          <cell r="P83">
            <v>61.917538045616737</v>
          </cell>
          <cell r="Q83">
            <v>4.5294682412296456</v>
          </cell>
          <cell r="R83">
            <v>-2.8404399546232473E-2</v>
          </cell>
          <cell r="S83">
            <v>2.8917462208037967E-4</v>
          </cell>
          <cell r="T83">
            <v>190.83613915846323</v>
          </cell>
          <cell r="U83">
            <v>3.3776273543862549</v>
          </cell>
          <cell r="V83">
            <v>6.6506627648051366E-3</v>
          </cell>
          <cell r="W83">
            <v>3.6340228935849081E-4</v>
          </cell>
          <cell r="X83">
            <v>151.46056140736138</v>
          </cell>
          <cell r="Y83">
            <v>3.6298702535965099</v>
          </cell>
          <cell r="Z83">
            <v>-2.4935923578280696E-2</v>
          </cell>
          <cell r="AA83">
            <v>8.3198569942425585E-4</v>
          </cell>
          <cell r="AB83"/>
          <cell r="AC83">
            <v>4.7090536776607328</v>
          </cell>
          <cell r="AD83"/>
          <cell r="AE83"/>
          <cell r="AF83">
            <v>135.18607835745354</v>
          </cell>
          <cell r="AG83">
            <v>3.7460435054351802</v>
          </cell>
          <cell r="AH83">
            <v>-2.1967934166703597E-2</v>
          </cell>
          <cell r="AI83">
            <v>7.373962822663137E-4</v>
          </cell>
          <cell r="AJ83">
            <v>230.00895603904669</v>
          </cell>
          <cell r="AK83">
            <v>41.460205047256544</v>
          </cell>
          <cell r="AL83">
            <v>-0.62774668742150996</v>
          </cell>
          <cell r="AM83">
            <v>5.4027991539824551E-3</v>
          </cell>
          <cell r="AN83"/>
          <cell r="AO83"/>
          <cell r="AP83"/>
          <cell r="AQ83"/>
          <cell r="AR83">
            <v>230.00895603904669</v>
          </cell>
          <cell r="AS83">
            <v>41.460205047256544</v>
          </cell>
          <cell r="AT83">
            <v>-0.62774668742150996</v>
          </cell>
          <cell r="AU83">
            <v>5.4027991539824551E-3</v>
          </cell>
          <cell r="AV83">
            <v>367.08131992644348</v>
          </cell>
          <cell r="AW83">
            <v>76.565602762153446</v>
          </cell>
          <cell r="AX83">
            <v>-1.0957949959988271</v>
          </cell>
          <cell r="AY83">
            <v>8.2598026666096096E-3</v>
          </cell>
          <cell r="AZ83"/>
          <cell r="BA83"/>
          <cell r="BB83"/>
          <cell r="BC83"/>
          <cell r="BD83">
            <v>367.08131992644348</v>
          </cell>
          <cell r="BE83">
            <v>76.565602762153446</v>
          </cell>
          <cell r="BF83">
            <v>-1.0957949959988271</v>
          </cell>
          <cell r="BG83">
            <v>8.2598026666096096E-3</v>
          </cell>
          <cell r="BH83">
            <v>758.70905502905305</v>
          </cell>
          <cell r="BI83">
            <v>31.119260417723314</v>
          </cell>
          <cell r="BJ83">
            <v>-0.38886478517814999</v>
          </cell>
          <cell r="BK83">
            <v>3.8841969219638815E-3</v>
          </cell>
          <cell r="BL83"/>
          <cell r="BM83"/>
          <cell r="BN83"/>
          <cell r="BO83"/>
          <cell r="BP83">
            <v>758.70905502905305</v>
          </cell>
          <cell r="BQ83">
            <v>31.119260417723314</v>
          </cell>
          <cell r="BR83">
            <v>-0.38886478517814999</v>
          </cell>
          <cell r="BS83">
            <v>3.8841969219638815E-3</v>
          </cell>
        </row>
        <row r="84">
          <cell r="B84">
            <v>2067</v>
          </cell>
          <cell r="D84">
            <v>95.912425750067996</v>
          </cell>
          <cell r="E84">
            <v>3.7706779566863666</v>
          </cell>
          <cell r="F84">
            <v>-6.9735796513285212E-3</v>
          </cell>
          <cell r="G84">
            <v>2.098568920579852E-4</v>
          </cell>
          <cell r="H84">
            <v>48.107304603505156</v>
          </cell>
          <cell r="I84">
            <v>6.078296917189367</v>
          </cell>
          <cell r="J84">
            <v>-5.7768783769993858E-2</v>
          </cell>
          <cell r="K84">
            <v>4.5423425762355956E-4</v>
          </cell>
          <cell r="L84"/>
          <cell r="M84">
            <v>1.9156415672756584</v>
          </cell>
          <cell r="N84"/>
          <cell r="O84"/>
          <cell r="P84">
            <v>62.19086482592553</v>
          </cell>
          <cell r="Q84">
            <v>4.5481858211457817</v>
          </cell>
          <cell r="R84">
            <v>-2.8527604460685054E-2</v>
          </cell>
          <cell r="S84">
            <v>2.9043711089109801E-4</v>
          </cell>
          <cell r="T84">
            <v>191.68762481592049</v>
          </cell>
          <cell r="U84">
            <v>3.3926978817044957</v>
          </cell>
          <cell r="V84">
            <v>6.6803371439965653E-3</v>
          </cell>
          <cell r="W84">
            <v>3.6502374239479935E-4</v>
          </cell>
          <cell r="X84">
            <v>152.11533408373975</v>
          </cell>
          <cell r="Y84">
            <v>3.6455623904720711</v>
          </cell>
          <cell r="Z84">
            <v>-2.504372300321089E-2</v>
          </cell>
          <cell r="AA84">
            <v>8.3558242122469474E-4</v>
          </cell>
          <cell r="AB84"/>
          <cell r="AC84">
            <v>4.7090536776607328</v>
          </cell>
          <cell r="AD84"/>
          <cell r="AE84"/>
          <cell r="AF84">
            <v>135.77069634329041</v>
          </cell>
          <cell r="AG84">
            <v>3.7600138764474726</v>
          </cell>
          <cell r="AH84">
            <v>-2.2062895804531156E-2</v>
          </cell>
          <cell r="AI84">
            <v>7.4058447103774426E-4</v>
          </cell>
          <cell r="AJ84">
            <v>231.00329792143037</v>
          </cell>
          <cell r="AK84">
            <v>41.639439886806464</v>
          </cell>
          <cell r="AL84">
            <v>-0.63046047228267366</v>
          </cell>
          <cell r="AM84">
            <v>5.4261557639746329E-3</v>
          </cell>
          <cell r="AN84"/>
          <cell r="AO84"/>
          <cell r="AP84"/>
          <cell r="AQ84"/>
          <cell r="AR84">
            <v>231.00329792143037</v>
          </cell>
          <cell r="AS84">
            <v>41.639439886806464</v>
          </cell>
          <cell r="AT84">
            <v>-0.63046047228267366</v>
          </cell>
          <cell r="AU84">
            <v>5.4261557639746329E-3</v>
          </cell>
          <cell r="AV84">
            <v>368.6682334837642</v>
          </cell>
          <cell r="AW84">
            <v>76.896600245414206</v>
          </cell>
          <cell r="AX84">
            <v>-1.1005321804884742</v>
          </cell>
          <cell r="AY84">
            <v>8.2955102663182043E-3</v>
          </cell>
          <cell r="AZ84"/>
          <cell r="BA84"/>
          <cell r="BB84"/>
          <cell r="BC84"/>
          <cell r="BD84">
            <v>368.6682334837642</v>
          </cell>
          <cell r="BE84">
            <v>76.896600245414206</v>
          </cell>
          <cell r="BF84">
            <v>-1.1005321804884742</v>
          </cell>
          <cell r="BG84">
            <v>8.2955102663182043E-3</v>
          </cell>
          <cell r="BH84">
            <v>761.98899770150729</v>
          </cell>
          <cell r="BI84">
            <v>31.253790761736933</v>
          </cell>
          <cell r="BJ84">
            <v>-0.39054586990261231</v>
          </cell>
          <cell r="BK84">
            <v>3.9009885275841372E-3</v>
          </cell>
          <cell r="BL84"/>
          <cell r="BM84"/>
          <cell r="BN84"/>
          <cell r="BO84"/>
          <cell r="BP84">
            <v>761.98899770150729</v>
          </cell>
          <cell r="BQ84">
            <v>31.253790761736933</v>
          </cell>
          <cell r="BR84">
            <v>-0.39054586990261231</v>
          </cell>
          <cell r="BS84">
            <v>3.9009885275841372E-3</v>
          </cell>
        </row>
        <row r="85">
          <cell r="B85">
            <v>2068</v>
          </cell>
          <cell r="D85">
            <v>96.341388644371392</v>
          </cell>
          <cell r="E85">
            <v>3.7875421003792922</v>
          </cell>
          <cell r="F85">
            <v>-7.0047685915257405E-3</v>
          </cell>
          <cell r="G85">
            <v>2.1079546512714403E-4</v>
          </cell>
          <cell r="H85">
            <v>48.315796974404229</v>
          </cell>
          <cell r="I85">
            <v>6.1046396638000555</v>
          </cell>
          <cell r="J85">
            <v>-5.8019148050250879E-2</v>
          </cell>
          <cell r="K85">
            <v>4.5620286463856605E-4</v>
          </cell>
          <cell r="L85"/>
          <cell r="M85">
            <v>1.9156415672756584</v>
          </cell>
          <cell r="N85"/>
          <cell r="O85"/>
          <cell r="P85">
            <v>62.46606187745838</v>
          </cell>
          <cell r="Q85">
            <v>4.567031478343849</v>
          </cell>
          <cell r="R85">
            <v>-2.8651652419518066E-2</v>
          </cell>
          <cell r="S85">
            <v>2.9170823843268159E-4</v>
          </cell>
          <cell r="T85">
            <v>192.54493686595089</v>
          </cell>
          <cell r="U85">
            <v>3.4078715309105467</v>
          </cell>
          <cell r="V85">
            <v>6.7102145736810002E-3</v>
          </cell>
          <cell r="W85">
            <v>3.6665629041767134E-4</v>
          </cell>
          <cell r="X85">
            <v>152.77458712056261</v>
          </cell>
          <cell r="Y85">
            <v>3.6613619026732729</v>
          </cell>
          <cell r="Z85">
            <v>-2.515226005861471E-2</v>
          </cell>
          <cell r="AA85">
            <v>8.3920375402474581E-4</v>
          </cell>
          <cell r="AB85"/>
          <cell r="AC85">
            <v>4.7090536776607328</v>
          </cell>
          <cell r="AD85"/>
          <cell r="AE85"/>
          <cell r="AF85">
            <v>136.35931464770096</v>
          </cell>
          <cell r="AG85">
            <v>3.7740798413963121</v>
          </cell>
          <cell r="AH85">
            <v>-2.2158507228736819E-2</v>
          </cell>
          <cell r="AI85">
            <v>7.4379447537261572E-4</v>
          </cell>
          <cell r="AJ85">
            <v>232.00444370721266</v>
          </cell>
          <cell r="AK85">
            <v>41.819901162208637</v>
          </cell>
          <cell r="AL85">
            <v>-0.63319282654171449</v>
          </cell>
          <cell r="AM85">
            <v>5.4496721943675403E-3</v>
          </cell>
          <cell r="AN85"/>
          <cell r="AO85"/>
          <cell r="AP85"/>
          <cell r="AQ85"/>
          <cell r="AR85">
            <v>232.00444370721266</v>
          </cell>
          <cell r="AS85">
            <v>41.819901162208637</v>
          </cell>
          <cell r="AT85">
            <v>-0.63319282654171449</v>
          </cell>
          <cell r="AU85">
            <v>5.4496721943675403E-3</v>
          </cell>
          <cell r="AV85">
            <v>370.26600568712729</v>
          </cell>
          <cell r="AW85">
            <v>77.229862618589777</v>
          </cell>
          <cell r="AX85">
            <v>-1.1053017797302502</v>
          </cell>
          <cell r="AY85">
            <v>8.3314621995536457E-3</v>
          </cell>
          <cell r="AZ85"/>
          <cell r="BA85"/>
          <cell r="BB85"/>
          <cell r="BC85"/>
          <cell r="BD85">
            <v>370.26600568712729</v>
          </cell>
          <cell r="BE85">
            <v>77.229862618589777</v>
          </cell>
          <cell r="BF85">
            <v>-1.1053017797302502</v>
          </cell>
          <cell r="BG85">
            <v>8.3314621995536457E-3</v>
          </cell>
          <cell r="BH85">
            <v>765.29138377445759</v>
          </cell>
          <cell r="BI85">
            <v>31.389241645738931</v>
          </cell>
          <cell r="BJ85">
            <v>-0.39223845765060483</v>
          </cell>
          <cell r="BK85">
            <v>3.9178950317765764E-3</v>
          </cell>
          <cell r="BL85"/>
          <cell r="BM85"/>
          <cell r="BN85"/>
          <cell r="BO85"/>
          <cell r="BP85">
            <v>765.29138377445759</v>
          </cell>
          <cell r="BQ85">
            <v>31.389241645738931</v>
          </cell>
          <cell r="BR85">
            <v>-0.39223845765060483</v>
          </cell>
          <cell r="BS85">
            <v>3.9178950317765764E-3</v>
          </cell>
        </row>
        <row r="86">
          <cell r="B86">
            <v>2069</v>
          </cell>
          <cell r="D86">
            <v>96.773286768645534</v>
          </cell>
          <cell r="E86">
            <v>3.8045216389948457</v>
          </cell>
          <cell r="F86">
            <v>-7.0361709457810026E-3</v>
          </cell>
          <cell r="G86">
            <v>2.117404604949187E-4</v>
          </cell>
          <cell r="H86">
            <v>48.525715979317248</v>
          </cell>
          <cell r="I86">
            <v>6.1311626638088592</v>
          </cell>
          <cell r="J86">
            <v>-5.827122547807561E-2</v>
          </cell>
          <cell r="K86">
            <v>4.5818494208280509E-4</v>
          </cell>
          <cell r="L86"/>
          <cell r="M86">
            <v>1.9156415672756584</v>
          </cell>
          <cell r="N86"/>
          <cell r="O86"/>
          <cell r="P86">
            <v>62.74314199777001</v>
          </cell>
          <cell r="Q86">
            <v>4.5860060892079808</v>
          </cell>
          <cell r="R86">
            <v>-2.8776549191363604E-2</v>
          </cell>
          <cell r="S86">
            <v>2.9298806381668067E-4</v>
          </cell>
          <cell r="T86">
            <v>193.4081151763431</v>
          </cell>
          <cell r="U86">
            <v>3.4231490076282705</v>
          </cell>
          <cell r="V86">
            <v>6.7402964432557461E-3</v>
          </cell>
          <cell r="W86">
            <v>3.6830000934588052E-4</v>
          </cell>
          <cell r="X86">
            <v>153.4383511752327</v>
          </cell>
          <cell r="Y86">
            <v>3.6772695249286356</v>
          </cell>
          <cell r="Z86">
            <v>-2.526153979181698E-2</v>
          </cell>
          <cell r="AA86">
            <v>8.4284986622812049E-4</v>
          </cell>
          <cell r="AB86"/>
          <cell r="AC86">
            <v>4.7090536776607328</v>
          </cell>
          <cell r="AD86"/>
          <cell r="AE86"/>
          <cell r="AF86">
            <v>136.95196064334399</v>
          </cell>
          <cell r="AG86">
            <v>3.7882420543946531</v>
          </cell>
          <cell r="AH86">
            <v>-2.2254772885561672E-2</v>
          </cell>
          <cell r="AI86">
            <v>7.4702644454653308E-4</v>
          </cell>
          <cell r="AJ86">
            <v>233.01243995291711</v>
          </cell>
          <cell r="AK86">
            <v>42.001597265497224</v>
          </cell>
          <cell r="AL86">
            <v>-0.63594387726196067</v>
          </cell>
          <cell r="AM86">
            <v>5.4733495387514035E-3</v>
          </cell>
          <cell r="AN86"/>
          <cell r="AO86"/>
          <cell r="AP86"/>
          <cell r="AQ86"/>
          <cell r="AR86">
            <v>233.01243995291711</v>
          </cell>
          <cell r="AS86">
            <v>42.001597265497224</v>
          </cell>
          <cell r="AT86">
            <v>-0.63594387726196067</v>
          </cell>
          <cell r="AU86">
            <v>5.4733495387514035E-3</v>
          </cell>
          <cell r="AV86">
            <v>371.87471083811835</v>
          </cell>
          <cell r="AW86">
            <v>77.565405379460557</v>
          </cell>
          <cell r="AX86">
            <v>-1.1101040155259774</v>
          </cell>
          <cell r="AY86">
            <v>8.3676601381973414E-3</v>
          </cell>
          <cell r="AZ86"/>
          <cell r="BA86"/>
          <cell r="BB86"/>
          <cell r="BC86"/>
          <cell r="BD86">
            <v>371.87471083811835</v>
          </cell>
          <cell r="BE86">
            <v>77.565405379460557</v>
          </cell>
          <cell r="BF86">
            <v>-1.1101040155259774</v>
          </cell>
          <cell r="BG86">
            <v>8.3676601381973414E-3</v>
          </cell>
          <cell r="BH86">
            <v>768.61636681955872</v>
          </cell>
          <cell r="BI86">
            <v>31.525619368634374</v>
          </cell>
          <cell r="BJ86">
            <v>-0.39394262713294315</v>
          </cell>
          <cell r="BK86">
            <v>3.9349172207484339E-3</v>
          </cell>
          <cell r="BL86"/>
          <cell r="BM86"/>
          <cell r="BN86"/>
          <cell r="BO86"/>
          <cell r="BP86">
            <v>768.61636681955872</v>
          </cell>
          <cell r="BQ86">
            <v>31.525619368634374</v>
          </cell>
          <cell r="BR86">
            <v>-0.39394262713294315</v>
          </cell>
          <cell r="BS86">
            <v>3.9349172207484339E-3</v>
          </cell>
        </row>
        <row r="87">
          <cell r="B87">
            <v>2070</v>
          </cell>
          <cell r="D87">
            <v>97.208140207553058</v>
          </cell>
          <cell r="E87">
            <v>3.8216173621366067</v>
          </cell>
          <cell r="F87">
            <v>-7.0677881744055596E-3</v>
          </cell>
          <cell r="G87">
            <v>2.126919221066567E-4</v>
          </cell>
          <cell r="H87">
            <v>48.737071380158334</v>
          </cell>
          <cell r="I87">
            <v>6.1578671506212439</v>
          </cell>
          <cell r="J87">
            <v>-5.8525027775885488E-2</v>
          </cell>
          <cell r="K87">
            <v>4.6018058212930199E-4</v>
          </cell>
          <cell r="L87"/>
          <cell r="M87">
            <v>1.9156415672756584</v>
          </cell>
          <cell r="N87"/>
          <cell r="O87"/>
          <cell r="P87">
            <v>63.022118071984082</v>
          </cell>
          <cell r="Q87">
            <v>4.6051105361190832</v>
          </cell>
          <cell r="R87">
            <v>-2.8902300584326385E-2</v>
          </cell>
          <cell r="S87">
            <v>2.9427664655912351E-4</v>
          </cell>
          <cell r="T87">
            <v>194.27719988768627</v>
          </cell>
          <cell r="U87">
            <v>3.4385310223098502</v>
          </cell>
          <cell r="V87">
            <v>6.770584151625238E-3</v>
          </cell>
          <cell r="W87">
            <v>3.6995497561768454E-4</v>
          </cell>
          <cell r="X87">
            <v>154.10665711492987</v>
          </cell>
          <cell r="Y87">
            <v>3.6932859969941538</v>
          </cell>
          <cell r="Z87">
            <v>-2.5371567284679489E-2</v>
          </cell>
          <cell r="AA87">
            <v>8.465209273908538E-4</v>
          </cell>
          <cell r="AB87"/>
          <cell r="AC87">
            <v>4.7090536776607328</v>
          </cell>
          <cell r="AD87"/>
          <cell r="AE87"/>
          <cell r="AF87">
            <v>137.54866189017915</v>
          </cell>
          <cell r="AG87">
            <v>3.8025011740313026</v>
          </cell>
          <cell r="AH87">
            <v>-2.2351697251670768E-2</v>
          </cell>
          <cell r="AI87">
            <v>7.5028052885653797E-4</v>
          </cell>
          <cell r="AJ87">
            <v>234.02733353363621</v>
          </cell>
          <cell r="AK87">
            <v>42.184536646129935</v>
          </cell>
          <cell r="AL87">
            <v>-0.63871375237618722</v>
          </cell>
          <cell r="AM87">
            <v>5.4971888981994793E-3</v>
          </cell>
          <cell r="AN87"/>
          <cell r="AO87"/>
          <cell r="AP87"/>
          <cell r="AQ87"/>
          <cell r="AR87">
            <v>234.02733353363621</v>
          </cell>
          <cell r="AS87">
            <v>42.184536646129935</v>
          </cell>
          <cell r="AT87">
            <v>-0.63871375237618722</v>
          </cell>
          <cell r="AU87">
            <v>5.4971888981994793E-3</v>
          </cell>
          <cell r="AV87">
            <v>373.49442374674089</v>
          </cell>
          <cell r="AW87">
            <v>77.903244131852489</v>
          </cell>
          <cell r="AX87">
            <v>-1.114939111195185</v>
          </cell>
          <cell r="AY87">
            <v>8.4041057655707633E-3</v>
          </cell>
          <cell r="AZ87"/>
          <cell r="BA87"/>
          <cell r="BB87"/>
          <cell r="BC87"/>
          <cell r="BD87">
            <v>373.49442374674089</v>
          </cell>
          <cell r="BE87">
            <v>77.903244131852489</v>
          </cell>
          <cell r="BF87">
            <v>-1.114939111195185</v>
          </cell>
          <cell r="BG87">
            <v>8.4041057655707633E-3</v>
          </cell>
          <cell r="BH87">
            <v>771.96410145929917</v>
          </cell>
          <cell r="BI87">
            <v>31.66293027242941</v>
          </cell>
          <cell r="BJ87">
            <v>-0.39565845759903168</v>
          </cell>
          <cell r="BK87">
            <v>3.9520558860866688E-3</v>
          </cell>
          <cell r="BL87"/>
          <cell r="BM87"/>
          <cell r="BN87"/>
          <cell r="BO87"/>
          <cell r="BP87">
            <v>771.96410145929917</v>
          </cell>
          <cell r="BQ87">
            <v>31.66293027242941</v>
          </cell>
          <cell r="BR87">
            <v>-0.39565845759903168</v>
          </cell>
          <cell r="BS87">
            <v>3.9520558860866688E-3</v>
          </cell>
        </row>
        <row r="88">
          <cell r="B88">
            <v>2071</v>
          </cell>
          <cell r="D88">
            <v>97.645969183188186</v>
          </cell>
          <cell r="E88">
            <v>3.8388300648111064</v>
          </cell>
          <cell r="F88">
            <v>-7.099621747703011E-3</v>
          </cell>
          <cell r="G88">
            <v>2.1364989420840654E-4</v>
          </cell>
          <cell r="H88">
            <v>48.949873005638601</v>
          </cell>
          <cell r="I88">
            <v>6.1847543660823936</v>
          </cell>
          <cell r="J88">
            <v>-5.8780566746309881E-2</v>
          </cell>
          <cell r="K88">
            <v>4.6218987758178659E-4</v>
          </cell>
          <cell r="L88"/>
          <cell r="M88">
            <v>1.9156415672756584</v>
          </cell>
          <cell r="N88"/>
          <cell r="O88"/>
          <cell r="P88">
            <v>63.30300307339219</v>
          </cell>
          <cell r="Q88">
            <v>4.6243457074958521</v>
          </cell>
          <cell r="R88">
            <v>-2.9028912446253708E-2</v>
          </cell>
          <cell r="S88">
            <v>2.9557404658328394E-4</v>
          </cell>
          <cell r="T88">
            <v>195.15223141523603</v>
          </cell>
          <cell r="U88">
            <v>3.4540182902688206</v>
          </cell>
          <cell r="V88">
            <v>6.8010791072660743E-3</v>
          </cell>
          <cell r="W88">
            <v>3.716212661943787E-4</v>
          </cell>
          <cell r="X88">
            <v>154.77953601804629</v>
          </cell>
          <cell r="Y88">
            <v>3.7094120636876857</v>
          </cell>
          <cell r="Z88">
            <v>-2.548234765383724E-2</v>
          </cell>
          <cell r="AA88">
            <v>8.5021710822918734E-4</v>
          </cell>
          <cell r="AB88"/>
          <cell r="AC88">
            <v>4.7090536776607328</v>
          </cell>
          <cell r="AD88"/>
          <cell r="AE88"/>
          <cell r="AF88">
            <v>138.14944613674828</v>
          </cell>
          <cell r="AG88">
            <v>3.8168578634015358</v>
          </cell>
          <cell r="AH88">
            <v>-2.244928483436125E-2</v>
          </cell>
          <cell r="AI88">
            <v>7.5355687962809698E-4</v>
          </cell>
          <cell r="AJ88">
            <v>235.04917164521066</v>
          </cell>
          <cell r="AK88">
            <v>42.36872781138085</v>
          </cell>
          <cell r="AL88">
            <v>-0.64150258069256372</v>
          </cell>
          <cell r="AM88">
            <v>5.5211913813192418E-3</v>
          </cell>
          <cell r="AN88"/>
          <cell r="AO88"/>
          <cell r="AP88"/>
          <cell r="AQ88"/>
          <cell r="AR88">
            <v>235.04917164521066</v>
          </cell>
          <cell r="AS88">
            <v>42.36872781138085</v>
          </cell>
          <cell r="AT88">
            <v>-0.64150258069256372</v>
          </cell>
          <cell r="AU88">
            <v>5.5211913813192418E-3</v>
          </cell>
          <cell r="AV88">
            <v>375.12521973489459</v>
          </cell>
          <cell r="AW88">
            <v>78.243394586362427</v>
          </cell>
          <cell r="AX88">
            <v>-1.1198072915854915</v>
          </cell>
          <cell r="AY88">
            <v>8.4408007765136989E-3</v>
          </cell>
          <cell r="AZ88"/>
          <cell r="BA88"/>
          <cell r="BB88"/>
          <cell r="BC88"/>
          <cell r="BD88">
            <v>375.12521973489459</v>
          </cell>
          <cell r="BE88">
            <v>78.243394586362427</v>
          </cell>
          <cell r="BF88">
            <v>-1.1198072915854915</v>
          </cell>
          <cell r="BG88">
            <v>8.4408007765136989E-3</v>
          </cell>
          <cell r="BH88">
            <v>775.3347433741892</v>
          </cell>
          <cell r="BI88">
            <v>31.801180742526068</v>
          </cell>
          <cell r="BJ88">
            <v>-0.39738602884054797</v>
          </cell>
          <cell r="BK88">
            <v>3.9693118247947643E-3</v>
          </cell>
          <cell r="BL88"/>
          <cell r="BM88"/>
          <cell r="BN88"/>
          <cell r="BO88"/>
          <cell r="BP88">
            <v>775.3347433741892</v>
          </cell>
          <cell r="BQ88">
            <v>31.801180742526068</v>
          </cell>
          <cell r="BR88">
            <v>-0.39738602884054797</v>
          </cell>
          <cell r="BS88">
            <v>3.9693118247947643E-3</v>
          </cell>
        </row>
        <row r="89">
          <cell r="B89">
            <v>2072</v>
          </cell>
          <cell r="D89">
            <v>98.086794056017339</v>
          </cell>
          <cell r="E89">
            <v>3.8561605474648077</v>
          </cell>
          <cell r="F89">
            <v>-7.1316731460376913E-3</v>
          </cell>
          <cell r="G89">
            <v>2.1461442134897588E-4</v>
          </cell>
          <cell r="H89">
            <v>49.164130751723363</v>
          </cell>
          <cell r="I89">
            <v>6.2118255605349724</v>
          </cell>
          <cell r="J89">
            <v>-5.9037854272739186E-2</v>
          </cell>
          <cell r="K89">
            <v>4.6421292187900996E-4</v>
          </cell>
          <cell r="L89"/>
          <cell r="M89">
            <v>1.9156415672756584</v>
          </cell>
          <cell r="N89"/>
          <cell r="O89"/>
          <cell r="P89">
            <v>63.58581006405727</v>
          </cell>
          <cell r="Q89">
            <v>4.6437124978361002</v>
          </cell>
          <cell r="R89">
            <v>-2.9156390665007536E-2</v>
          </cell>
          <cell r="S89">
            <v>2.9688032422246812E-4</v>
          </cell>
          <cell r="T89">
            <v>196.03325045079453</v>
          </cell>
          <cell r="U89">
            <v>3.4696115317133374</v>
          </cell>
          <cell r="V89">
            <v>6.8317827282925302E-3</v>
          </cell>
          <cell r="W89">
            <v>3.732989585638754E-4</v>
          </cell>
          <cell r="X89">
            <v>155.45701917563184</v>
          </cell>
          <cell r="Y89">
            <v>3.7256484749236001</v>
          </cell>
          <cell r="Z89">
            <v>-2.5593886050936467E-2</v>
          </cell>
          <cell r="AA89">
            <v>8.539385806275101E-4</v>
          </cell>
          <cell r="AB89"/>
          <cell r="AC89">
            <v>4.7090536776607328</v>
          </cell>
          <cell r="AD89"/>
          <cell r="AE89"/>
          <cell r="AF89">
            <v>138.75434132146603</v>
          </cell>
          <cell r="AG89">
            <v>3.8313127901379409</v>
          </cell>
          <cell r="AH89">
            <v>-2.2547540171772022E-2</v>
          </cell>
          <cell r="AI89">
            <v>7.5685564922214053E-4</v>
          </cell>
          <cell r="AJ89">
            <v>236.0780018064246</v>
          </cell>
          <cell r="AK89">
            <v>42.554179326736147</v>
          </cell>
          <cell r="AL89">
            <v>-0.64431049190064626</v>
          </cell>
          <cell r="AM89">
            <v>5.5453581043039537E-3</v>
          </cell>
          <cell r="AN89"/>
          <cell r="AO89"/>
          <cell r="AP89"/>
          <cell r="AQ89"/>
          <cell r="AR89">
            <v>236.0780018064246</v>
          </cell>
          <cell r="AS89">
            <v>42.554179326736147</v>
          </cell>
          <cell r="AT89">
            <v>-0.64431049190064626</v>
          </cell>
          <cell r="AU89">
            <v>5.5453581043039537E-3</v>
          </cell>
          <cell r="AV89">
            <v>376.76717463987853</v>
          </cell>
          <cell r="AW89">
            <v>78.585872561089005</v>
          </cell>
          <cell r="AX89">
            <v>-1.1247087830830638</v>
          </cell>
          <cell r="AY89">
            <v>8.4777468774630931E-3</v>
          </cell>
          <cell r="AZ89"/>
          <cell r="BA89"/>
          <cell r="BB89"/>
          <cell r="BC89"/>
          <cell r="BD89">
            <v>376.76717463987853</v>
          </cell>
          <cell r="BE89">
            <v>78.585872561089005</v>
          </cell>
          <cell r="BF89">
            <v>-1.1247087830830638</v>
          </cell>
          <cell r="BG89">
            <v>8.4777468774630931E-3</v>
          </cell>
          <cell r="BH89">
            <v>778.72844931000293</v>
          </cell>
          <cell r="BI89">
            <v>31.940377208019306</v>
          </cell>
          <cell r="BJ89">
            <v>-0.39912542119515415</v>
          </cell>
          <cell r="BK89">
            <v>3.9866858393298003E-3</v>
          </cell>
          <cell r="BL89"/>
          <cell r="BM89"/>
          <cell r="BN89"/>
          <cell r="BO89"/>
          <cell r="BP89">
            <v>778.72844931000293</v>
          </cell>
          <cell r="BQ89">
            <v>31.940377208019306</v>
          </cell>
          <cell r="BR89">
            <v>-0.39912542119515415</v>
          </cell>
          <cell r="BS89">
            <v>3.9866858393298003E-3</v>
          </cell>
        </row>
        <row r="90">
          <cell r="B90">
            <v>2073</v>
          </cell>
          <cell r="D90">
            <v>98.530635325825742</v>
          </cell>
          <cell r="E90">
            <v>3.8736096160213189</v>
          </cell>
          <cell r="F90">
            <v>-7.1639438599034955E-3</v>
          </cell>
          <cell r="G90">
            <v>2.1558554838200261E-4</v>
          </cell>
          <cell r="H90">
            <v>49.379854582092136</v>
          </cell>
          <cell r="I90">
            <v>6.2390819928772503</v>
          </cell>
          <cell r="J90">
            <v>-5.9296902319877137E-2</v>
          </cell>
          <cell r="K90">
            <v>4.6624980909908782E-4</v>
          </cell>
          <cell r="L90"/>
          <cell r="M90">
            <v>1.9156415672756584</v>
          </cell>
          <cell r="N90"/>
          <cell r="O90"/>
          <cell r="P90">
            <v>63.870552195420913</v>
          </cell>
          <cell r="Q90">
            <v>4.6632118077583424</v>
          </cell>
          <cell r="R90">
            <v>-2.9284741168738151E-2</v>
          </cell>
          <cell r="S90">
            <v>2.9819554022281956E-4</v>
          </cell>
          <cell r="T90">
            <v>196.9202979646021</v>
          </cell>
          <cell r="U90">
            <v>3.4853114717796632</v>
          </cell>
          <cell r="V90">
            <v>6.862696442522488E-3</v>
          </cell>
          <cell r="W90">
            <v>3.7498813074430696E-4</v>
          </cell>
          <cell r="X90">
            <v>156.13913809284881</v>
          </cell>
          <cell r="Y90">
            <v>3.7419959857476357</v>
          </cell>
          <cell r="Z90">
            <v>-2.5706187662874077E-2</v>
          </cell>
          <cell r="AA90">
            <v>8.5768551764634849E-4</v>
          </cell>
          <cell r="AB90"/>
          <cell r="AC90">
            <v>4.7090536776607328</v>
          </cell>
          <cell r="AD90"/>
          <cell r="AE90"/>
          <cell r="AF90">
            <v>139.3633755739188</v>
          </cell>
          <cell r="AG90">
            <v>3.8458666264414547</v>
          </cell>
          <cell r="AH90">
            <v>-2.2646467833094673E-2</v>
          </cell>
          <cell r="AI90">
            <v>7.601769910421445E-4</v>
          </cell>
          <cell r="AJ90">
            <v>237.11387186121456</v>
          </cell>
          <cell r="AK90">
            <v>42.740899816292277</v>
          </cell>
          <cell r="AL90">
            <v>-0.64713761657740509</v>
          </cell>
          <cell r="AM90">
            <v>5.5696901909845472E-3</v>
          </cell>
          <cell r="AN90"/>
          <cell r="AO90"/>
          <cell r="AP90"/>
          <cell r="AQ90"/>
          <cell r="AR90">
            <v>237.11387186121456</v>
          </cell>
          <cell r="AS90">
            <v>42.740899816292277</v>
          </cell>
          <cell r="AT90">
            <v>-0.64713761657740509</v>
          </cell>
          <cell r="AU90">
            <v>5.5696901909845472E-3</v>
          </cell>
          <cell r="AV90">
            <v>378.42036481791672</v>
          </cell>
          <cell r="AW90">
            <v>78.930693982367899</v>
          </cell>
          <cell r="AX90">
            <v>-1.1296438136231406</v>
          </cell>
          <cell r="AY90">
            <v>8.5149457865323665E-3</v>
          </cell>
          <cell r="AZ90"/>
          <cell r="BA90"/>
          <cell r="BB90"/>
          <cell r="BC90"/>
          <cell r="BD90">
            <v>378.42036481791672</v>
          </cell>
          <cell r="BE90">
            <v>78.930693982367899</v>
          </cell>
          <cell r="BF90">
            <v>-1.1296438136231406</v>
          </cell>
          <cell r="BG90">
            <v>8.5149457865323665E-3</v>
          </cell>
          <cell r="BH90">
            <v>782.14537708506384</v>
          </cell>
          <cell r="BI90">
            <v>32.080526141995847</v>
          </cell>
          <cell r="BJ90">
            <v>-0.4008767155502313</v>
          </cell>
          <cell r="BK90">
            <v>4.0041787376397546E-3</v>
          </cell>
          <cell r="BL90"/>
          <cell r="BM90"/>
          <cell r="BN90"/>
          <cell r="BO90"/>
          <cell r="BP90">
            <v>782.14537708506384</v>
          </cell>
          <cell r="BQ90">
            <v>32.080526141995847</v>
          </cell>
          <cell r="BR90">
            <v>-0.4008767155502313</v>
          </cell>
          <cell r="BS90">
            <v>4.0041787376397546E-3</v>
          </cell>
        </row>
        <row r="91">
          <cell r="B91">
            <v>2074</v>
          </cell>
          <cell r="D91">
            <v>98.977513632670963</v>
          </cell>
          <cell r="E91">
            <v>3.8911780819188815</v>
          </cell>
          <cell r="F91">
            <v>-7.1964353899932115E-3</v>
          </cell>
          <cell r="G91">
            <v>2.1656332046804128E-4</v>
          </cell>
          <cell r="H91">
            <v>49.59705452860225</v>
          </cell>
          <cell r="I91">
            <v>6.2665249306216761</v>
          </cell>
          <cell r="J91">
            <v>-5.9557722934297563E-2</v>
          </cell>
          <cell r="K91">
            <v>4.6830063396387781E-4</v>
          </cell>
          <cell r="L91"/>
          <cell r="M91">
            <v>1.9156415672756584</v>
          </cell>
          <cell r="N91"/>
          <cell r="O91"/>
          <cell r="P91">
            <v>64.157242708915092</v>
          </cell>
          <cell r="Q91">
            <v>4.6828445440436886</v>
          </cell>
          <cell r="R91">
            <v>-2.9413969926159984E-2</v>
          </cell>
          <cell r="S91">
            <v>2.9951975574614502E-4</v>
          </cell>
          <cell r="T91">
            <v>197.81341520724322</v>
          </cell>
          <cell r="U91">
            <v>3.5011188405658955</v>
          </cell>
          <cell r="V91">
            <v>6.8938216875438531E-3</v>
          </cell>
          <cell r="W91">
            <v>3.766888612876545E-4</v>
          </cell>
          <cell r="X91">
            <v>156.82592449043776</v>
          </cell>
          <cell r="Y91">
            <v>3.758455356372032</v>
          </cell>
          <cell r="Z91">
            <v>-2.5819257712039023E-2</v>
          </cell>
          <cell r="AA91">
            <v>8.6145809353041839E-4</v>
          </cell>
          <cell r="AB91"/>
          <cell r="AC91">
            <v>4.7090536776607328</v>
          </cell>
          <cell r="AD91"/>
          <cell r="AE91"/>
          <cell r="AF91">
            <v>139.9765772161733</v>
          </cell>
          <cell r="AG91">
            <v>3.8605200491126368</v>
          </cell>
          <cell r="AH91">
            <v>-2.2746072418786099E-2</v>
          </cell>
          <cell r="AI91">
            <v>7.6352105954126869E-4</v>
          </cell>
          <cell r="AJ91">
            <v>238.15682998089557</v>
          </cell>
          <cell r="AK91">
            <v>42.928897963157198</v>
          </cell>
          <cell r="AL91">
            <v>-0.64998408619330117</v>
          </cell>
          <cell r="AM91">
            <v>5.5941887728819199E-3</v>
          </cell>
          <cell r="AN91"/>
          <cell r="AO91"/>
          <cell r="AP91"/>
          <cell r="AQ91"/>
          <cell r="AR91">
            <v>238.15682998089557</v>
          </cell>
          <cell r="AS91">
            <v>42.928897963157198</v>
          </cell>
          <cell r="AT91">
            <v>-0.64998408619330117</v>
          </cell>
          <cell r="AU91">
            <v>5.5941887728819199E-3</v>
          </cell>
          <cell r="AV91">
            <v>380.0848671477109</v>
          </cell>
          <cell r="AW91">
            <v>79.27787488551283</v>
          </cell>
          <cell r="AX91">
            <v>-1.1346126127006373</v>
          </cell>
          <cell r="AY91">
            <v>8.552399233591362E-3</v>
          </cell>
          <cell r="AZ91"/>
          <cell r="BA91"/>
          <cell r="BB91"/>
          <cell r="BC91"/>
          <cell r="BD91">
            <v>380.0848671477109</v>
          </cell>
          <cell r="BE91">
            <v>79.27787488551283</v>
          </cell>
          <cell r="BF91">
            <v>-1.1346126127006373</v>
          </cell>
          <cell r="BG91">
            <v>8.552399233591362E-3</v>
          </cell>
          <cell r="BH91">
            <v>785.58568559758862</v>
          </cell>
          <cell r="BI91">
            <v>32.221634061835381</v>
          </cell>
          <cell r="BJ91">
            <v>-0.40263999334664335</v>
          </cell>
          <cell r="BK91">
            <v>4.0217913332010963E-3</v>
          </cell>
          <cell r="BL91"/>
          <cell r="BM91"/>
          <cell r="BN91"/>
          <cell r="BO91"/>
          <cell r="BP91">
            <v>785.58568559758862</v>
          </cell>
          <cell r="BQ91">
            <v>32.221634061835381</v>
          </cell>
          <cell r="BR91">
            <v>-0.40263999334664335</v>
          </cell>
          <cell r="BS91">
            <v>4.0217913332010963E-3</v>
          </cell>
        </row>
        <row r="92">
          <cell r="B92">
            <v>2075</v>
          </cell>
          <cell r="D92">
            <v>99.427449757842595</v>
          </cell>
          <cell r="E92">
            <v>3.9088667621480995</v>
          </cell>
          <cell r="F92">
            <v>-7.2291492472682916E-3</v>
          </cell>
          <cell r="G92">
            <v>2.175477830766628E-4</v>
          </cell>
          <cell r="H92">
            <v>49.815740691755153</v>
          </cell>
          <cell r="I92">
            <v>6.2941556499537965</v>
          </cell>
          <cell r="J92">
            <v>-5.9820328245004356E-2</v>
          </cell>
          <cell r="K92">
            <v>4.7036549184338301E-4</v>
          </cell>
          <cell r="L92"/>
          <cell r="M92">
            <v>1.9156415672756584</v>
          </cell>
          <cell r="N92"/>
          <cell r="O92"/>
          <cell r="P92">
            <v>64.445894936577858</v>
          </cell>
          <cell r="Q92">
            <v>4.7026116196780059</v>
          </cell>
          <cell r="R92">
            <v>-2.9544082946829087E-2</v>
          </cell>
          <cell r="S92">
            <v>3.0085303237275824E-4</v>
          </cell>
          <cell r="T92">
            <v>198.71264371156417</v>
          </cell>
          <cell r="U92">
            <v>3.5170343731659148</v>
          </cell>
          <cell r="V92">
            <v>6.9251599107813967E-3</v>
          </cell>
          <cell r="W92">
            <v>3.7840122928340031E-4</v>
          </cell>
          <cell r="X92">
            <v>157.51741030619206</v>
          </cell>
          <cell r="Y92">
            <v>3.7750273522108668</v>
          </cell>
          <cell r="Z92">
            <v>-2.5933101456555054E-2</v>
          </cell>
          <cell r="AA92">
            <v>8.6525648371672554E-4</v>
          </cell>
          <cell r="AB92"/>
          <cell r="AC92">
            <v>4.7090536776607328</v>
          </cell>
          <cell r="AD92"/>
          <cell r="AE92"/>
          <cell r="AF92">
            <v>140.59397476409333</v>
          </cell>
          <cell r="AG92">
            <v>3.8752737395831334</v>
          </cell>
          <cell r="AH92">
            <v>-2.2846358560782359E-2</v>
          </cell>
          <cell r="AI92">
            <v>7.6688801022953669E-4</v>
          </cell>
          <cell r="AJ92">
            <v>239.20692466640045</v>
          </cell>
          <cell r="AK92">
            <v>43.118182509854044</v>
          </cell>
          <cell r="AL92">
            <v>-0.65285003311839707</v>
          </cell>
          <cell r="AM92">
            <v>5.6188549892595288E-3</v>
          </cell>
          <cell r="AN92"/>
          <cell r="AO92"/>
          <cell r="AP92"/>
          <cell r="AQ92"/>
          <cell r="AR92">
            <v>239.20692466640045</v>
          </cell>
          <cell r="AS92">
            <v>43.118182509854044</v>
          </cell>
          <cell r="AT92">
            <v>-0.65285003311839707</v>
          </cell>
          <cell r="AU92">
            <v>5.6188549892595288E-3</v>
          </cell>
          <cell r="AV92">
            <v>381.76075903401392</v>
          </cell>
          <cell r="AW92">
            <v>79.627431415561006</v>
          </cell>
          <cell r="AX92">
            <v>-1.139615411380815</v>
          </cell>
          <cell r="AY92">
            <v>8.5901089603467561E-3</v>
          </cell>
          <cell r="AZ92"/>
          <cell r="BA92"/>
          <cell r="BB92"/>
          <cell r="BC92"/>
          <cell r="BD92">
            <v>381.76075903401392</v>
          </cell>
          <cell r="BE92">
            <v>79.627431415561006</v>
          </cell>
          <cell r="BF92">
            <v>-1.139615411380815</v>
          </cell>
          <cell r="BG92">
            <v>8.5901089603467561E-3</v>
          </cell>
          <cell r="BH92">
            <v>789.04953483307304</v>
          </cell>
          <cell r="BI92">
            <v>32.363707529513512</v>
          </cell>
          <cell r="BJ92">
            <v>-0.4044153365825226</v>
          </cell>
          <cell r="BK92">
            <v>4.0395244450566027E-3</v>
          </cell>
          <cell r="BL92"/>
          <cell r="BM92"/>
          <cell r="BN92"/>
          <cell r="BO92"/>
          <cell r="BP92">
            <v>789.04953483307304</v>
          </cell>
          <cell r="BQ92">
            <v>32.363707529513512</v>
          </cell>
          <cell r="BR92">
            <v>-0.4044153365825226</v>
          </cell>
          <cell r="BS92">
            <v>4.0395244450566027E-3</v>
          </cell>
        </row>
        <row r="93">
          <cell r="B93">
            <v>2076</v>
          </cell>
          <cell r="D93">
            <v>99.88046462482869</v>
          </cell>
          <cell r="E93">
            <v>3.9266764792899314</v>
          </cell>
          <cell r="F93">
            <v>-7.2620869530291253E-3</v>
          </cell>
          <cell r="G93">
            <v>2.1853898198856913E-4</v>
          </cell>
          <cell r="H93">
            <v>50.035923241166209</v>
          </cell>
          <cell r="I93">
            <v>6.3219754357916127</v>
          </cell>
          <cell r="J93">
            <v>-6.0084730463995574E-2</v>
          </cell>
          <cell r="K93">
            <v>4.7244447876018707E-4</v>
          </cell>
          <cell r="L93"/>
          <cell r="M93">
            <v>1.9156415672756584</v>
          </cell>
          <cell r="N93"/>
          <cell r="O93"/>
          <cell r="P93">
            <v>64.736522301673332</v>
          </cell>
          <cell r="Q93">
            <v>4.7225139538943779</v>
          </cell>
          <cell r="R93">
            <v>-2.9675086281422621E-2</v>
          </cell>
          <cell r="S93">
            <v>3.0219543210434341E-4</v>
          </cell>
          <cell r="T93">
            <v>199.61802529460482</v>
          </cell>
          <cell r="U93">
            <v>3.5330588097035682</v>
          </cell>
          <cell r="V93">
            <v>6.9567125695640646E-3</v>
          </cell>
          <cell r="W93">
            <v>3.8012531436220595E-4</v>
          </cell>
          <cell r="X93">
            <v>158.21362769644327</v>
          </cell>
          <cell r="Y93">
            <v>3.7917127439156588</v>
          </cell>
          <cell r="Z93">
            <v>-2.604772419052526E-2</v>
          </cell>
          <cell r="AA93">
            <v>8.6908086484272428E-4</v>
          </cell>
          <cell r="AB93"/>
          <cell r="AC93">
            <v>4.7090536776607328</v>
          </cell>
          <cell r="AD93"/>
          <cell r="AE93"/>
          <cell r="AF93">
            <v>141.2155969286658</v>
          </cell>
          <cell r="AG93">
            <v>3.8901283839473693</v>
          </cell>
          <cell r="AH93">
            <v>-2.2947330922714091E-2</v>
          </cell>
          <cell r="AI93">
            <v>7.7027799968106784E-4</v>
          </cell>
          <cell r="AJ93">
            <v>240.26420475053544</v>
          </cell>
          <cell r="AK93">
            <v>43.308762258727725</v>
          </cell>
          <cell r="AL93">
            <v>-0.65573559062851339</v>
          </cell>
          <cell r="AM93">
            <v>5.6436899871763818E-3</v>
          </cell>
          <cell r="AN93"/>
          <cell r="AO93"/>
          <cell r="AP93"/>
          <cell r="AQ93"/>
          <cell r="AR93">
            <v>240.26420475053544</v>
          </cell>
          <cell r="AS93">
            <v>43.308762258727725</v>
          </cell>
          <cell r="AT93">
            <v>-0.65573559062851339</v>
          </cell>
          <cell r="AU93">
            <v>5.6436899871763818E-3</v>
          </cell>
          <cell r="AV93">
            <v>383.44811841123021</v>
          </cell>
          <cell r="AW93">
            <v>79.979379828024022</v>
          </cell>
          <cell r="AX93">
            <v>-1.1446524423100268</v>
          </cell>
          <cell r="AY93">
            <v>8.6280767204230599E-3</v>
          </cell>
          <cell r="AZ93"/>
          <cell r="BA93"/>
          <cell r="BB93"/>
          <cell r="BC93"/>
          <cell r="BD93">
            <v>383.44811841123021</v>
          </cell>
          <cell r="BE93">
            <v>79.979379828024022</v>
          </cell>
          <cell r="BF93">
            <v>-1.1446524423100268</v>
          </cell>
          <cell r="BG93">
            <v>8.6280767204230599E-3</v>
          </cell>
          <cell r="BH93">
            <v>792.53708587173321</v>
          </cell>
          <cell r="BI93">
            <v>32.506753151906949</v>
          </cell>
          <cell r="BJ93">
            <v>-0.4062028278170835</v>
          </cell>
          <cell r="BK93">
            <v>4.0573788978534482E-3</v>
          </cell>
          <cell r="BL93"/>
          <cell r="BM93"/>
          <cell r="BN93"/>
          <cell r="BO93"/>
          <cell r="BP93">
            <v>792.53708587173321</v>
          </cell>
          <cell r="BQ93">
            <v>32.506753151906949</v>
          </cell>
          <cell r="BR93">
            <v>-0.4062028278170835</v>
          </cell>
          <cell r="BS93">
            <v>4.0573788978534482E-3</v>
          </cell>
        </row>
        <row r="94">
          <cell r="B94">
            <v>2077</v>
          </cell>
          <cell r="D94">
            <v>100.33657930028878</v>
          </cell>
          <cell r="E94">
            <v>3.9446080615539461</v>
          </cell>
          <cell r="F94">
            <v>-7.2952500389857804E-3</v>
          </cell>
          <cell r="G94">
            <v>2.195369632977221E-4</v>
          </cell>
          <cell r="H94">
            <v>50.257612416037531</v>
          </cell>
          <cell r="I94">
            <v>6.3499855818453259</v>
          </cell>
          <cell r="J94">
            <v>-6.035094188683128E-2</v>
          </cell>
          <cell r="K94">
            <v>4.7453769139391919E-4</v>
          </cell>
          <cell r="L94"/>
          <cell r="M94">
            <v>1.9156415672756584</v>
          </cell>
          <cell r="N94"/>
          <cell r="O94"/>
          <cell r="P94">
            <v>65.029138319315862</v>
          </cell>
          <cell r="Q94">
            <v>4.7425524722158459</v>
          </cell>
          <cell r="R94">
            <v>-2.9806986022020202E-2</v>
          </cell>
          <cell r="S94">
            <v>3.0354701736683869E-4</v>
          </cell>
          <cell r="T94">
            <v>200.52960205954309</v>
          </cell>
          <cell r="U94">
            <v>3.5491928953670904</v>
          </cell>
          <cell r="V94">
            <v>6.9884811311927524E-3</v>
          </cell>
          <cell r="W94">
            <v>3.8186119669961536E-4</v>
          </cell>
          <cell r="X94">
            <v>158.91460903755635</v>
          </cell>
          <cell r="Y94">
            <v>3.8085123074111951</v>
          </cell>
          <cell r="Z94">
            <v>-2.6163131244278243E-2</v>
          </cell>
          <cell r="AA94">
            <v>8.7293141475453103E-4</v>
          </cell>
          <cell r="AB94"/>
          <cell r="AC94">
            <v>4.7090536776607328</v>
          </cell>
          <cell r="AD94"/>
          <cell r="AE94"/>
          <cell r="AF94">
            <v>141.84147261733597</v>
          </cell>
          <cell r="AG94">
            <v>3.9050846729944477</v>
          </cell>
          <cell r="AH94">
            <v>-2.3048994200123345E-2</v>
          </cell>
          <cell r="AI94">
            <v>7.7369118554135785E-4</v>
          </cell>
          <cell r="AJ94">
            <v>241.32871940025095</v>
          </cell>
          <cell r="AK94">
            <v>43.500646072354179</v>
          </cell>
          <cell r="AL94">
            <v>-0.65864089291142591</v>
          </cell>
          <cell r="AM94">
            <v>5.668694921540365E-3</v>
          </cell>
          <cell r="AN94"/>
          <cell r="AO94"/>
          <cell r="AP94"/>
          <cell r="AQ94"/>
          <cell r="AR94">
            <v>241.32871940025095</v>
          </cell>
          <cell r="AS94">
            <v>43.500646072354179</v>
          </cell>
          <cell r="AT94">
            <v>-0.65864089291142591</v>
          </cell>
          <cell r="AU94">
            <v>5.668694921540365E-3</v>
          </cell>
          <cell r="AV94">
            <v>385.14702374703921</v>
          </cell>
          <cell r="AW94">
            <v>80.333736489643641</v>
          </cell>
          <cell r="AX94">
            <v>-1.1497239397265346</v>
          </cell>
          <cell r="AY94">
            <v>8.6663042794441637E-3</v>
          </cell>
          <cell r="AZ94"/>
          <cell r="BA94"/>
          <cell r="BB94"/>
          <cell r="BC94"/>
          <cell r="BD94">
            <v>385.14702374703921</v>
          </cell>
          <cell r="BE94">
            <v>80.333736489643641</v>
          </cell>
          <cell r="BF94">
            <v>-1.1497239397265346</v>
          </cell>
          <cell r="BG94">
            <v>8.6663042794441637E-3</v>
          </cell>
          <cell r="BH94">
            <v>796.04850089599472</v>
          </cell>
          <cell r="BI94">
            <v>32.650777581100712</v>
          </cell>
          <cell r="BJ94">
            <v>-0.40800255017446135</v>
          </cell>
          <cell r="BK94">
            <v>4.0753555218815511E-3</v>
          </cell>
          <cell r="BL94"/>
          <cell r="BM94"/>
          <cell r="BN94"/>
          <cell r="BO94"/>
          <cell r="BP94">
            <v>796.04850089599472</v>
          </cell>
          <cell r="BQ94">
            <v>32.650777581100712</v>
          </cell>
          <cell r="BR94">
            <v>-0.40800255017446135</v>
          </cell>
          <cell r="BS94">
            <v>4.0753555218815511E-3</v>
          </cell>
        </row>
        <row r="95">
          <cell r="B95">
            <v>2078</v>
          </cell>
          <cell r="D95">
            <v>100.79581499503352</v>
          </cell>
          <cell r="E95">
            <v>3.9626623428168339</v>
          </cell>
          <cell r="F95">
            <v>-7.3286400473292351E-3</v>
          </cell>
          <cell r="G95">
            <v>2.2054177341348705E-4</v>
          </cell>
          <cell r="H95">
            <v>50.480818525634263</v>
          </cell>
          <cell r="I95">
            <v>6.3781873906775086</v>
          </cell>
          <cell r="J95">
            <v>-6.0618974893205446E-2</v>
          </cell>
          <cell r="K95">
            <v>4.7664522708575102E-4</v>
          </cell>
          <cell r="L95"/>
          <cell r="M95">
            <v>1.9156415672756584</v>
          </cell>
          <cell r="N95"/>
          <cell r="O95"/>
          <cell r="P95">
            <v>65.323756597098665</v>
          </cell>
          <cell r="Q95">
            <v>4.7627281064984572</v>
          </cell>
          <cell r="R95">
            <v>-2.9939788302387266E-2</v>
          </cell>
          <cell r="S95">
            <v>3.0490785101333927E-4</v>
          </cell>
          <cell r="T95">
            <v>201.44741639765294</v>
          </cell>
          <cell r="U95">
            <v>3.565437380443754</v>
          </cell>
          <cell r="V95">
            <v>7.0204670730085374E-3</v>
          </cell>
          <cell r="W95">
            <v>3.836089570197831E-4</v>
          </cell>
          <cell r="X95">
            <v>159.62038692743556</v>
          </cell>
          <cell r="Y95">
            <v>3.8254268239316267</v>
          </cell>
          <cell r="Z95">
            <v>-2.6279327984616043E-2</v>
          </cell>
          <cell r="AA95">
            <v>8.7680831251519653E-4</v>
          </cell>
          <cell r="AB95"/>
          <cell r="AC95">
            <v>4.7090536776607328</v>
          </cell>
          <cell r="AD95"/>
          <cell r="AE95"/>
          <cell r="AF95">
            <v>142.4716309353519</v>
          </cell>
          <cell r="AG95">
            <v>3.9201433022402834</v>
          </cell>
          <cell r="AH95">
            <v>-2.3151353120682026E-2</v>
          </cell>
          <cell r="AI95">
            <v>7.7712772653461151E-4</v>
          </cell>
          <cell r="AJ95">
            <v>242.40051811892829</v>
          </cell>
          <cell r="AK95">
            <v>43.693842873952661</v>
          </cell>
          <cell r="AL95">
            <v>-0.66156607507310705</v>
          </cell>
          <cell r="AM95">
            <v>5.6938709551619705E-3</v>
          </cell>
          <cell r="AN95"/>
          <cell r="AO95"/>
          <cell r="AP95"/>
          <cell r="AQ95"/>
          <cell r="AR95">
            <v>242.40051811892829</v>
          </cell>
          <cell r="AS95">
            <v>43.693842873952661</v>
          </cell>
          <cell r="AT95">
            <v>-0.66156607507310705</v>
          </cell>
          <cell r="AU95">
            <v>5.6938709551619705E-3</v>
          </cell>
          <cell r="AV95">
            <v>386.85755404604532</v>
          </cell>
          <cell r="AW95">
            <v>80.690517879153106</v>
          </cell>
          <cell r="AX95">
            <v>-1.1548301394714053</v>
          </cell>
          <cell r="AY95">
            <v>8.7047934151154582E-3</v>
          </cell>
          <cell r="AZ95"/>
          <cell r="BA95"/>
          <cell r="BB95"/>
          <cell r="BC95"/>
          <cell r="BD95">
            <v>386.85755404604532</v>
          </cell>
          <cell r="BE95">
            <v>80.690517879153106</v>
          </cell>
          <cell r="BF95">
            <v>-1.1548301394714053</v>
          </cell>
          <cell r="BG95">
            <v>8.7047934151154582E-3</v>
          </cell>
          <cell r="BH95">
            <v>799.58394319803699</v>
          </cell>
          <cell r="BI95">
            <v>32.795787514697558</v>
          </cell>
          <cell r="BJ95">
            <v>-0.40981458734757875</v>
          </cell>
          <cell r="BK95">
            <v>4.0934551531121915E-3</v>
          </cell>
          <cell r="BL95"/>
          <cell r="BM95"/>
          <cell r="BN95"/>
          <cell r="BO95"/>
          <cell r="BP95">
            <v>799.58394319803699</v>
          </cell>
          <cell r="BQ95">
            <v>32.795787514697558</v>
          </cell>
          <cell r="BR95">
            <v>-0.40981458734757875</v>
          </cell>
          <cell r="BS95">
            <v>4.0934551531121915E-3</v>
          </cell>
        </row>
        <row r="96">
          <cell r="B96">
            <v>2079</v>
          </cell>
          <cell r="D96">
            <v>101.25819306501118</v>
          </cell>
          <cell r="E96">
            <v>3.98084016266119</v>
          </cell>
          <cell r="F96">
            <v>-7.3622585308030968E-3</v>
          </cell>
          <cell r="G96">
            <v>2.2155345906279107E-4</v>
          </cell>
          <cell r="H96">
            <v>50.705551949763951</v>
          </cell>
          <cell r="I96">
            <v>6.4065821737636792</v>
          </cell>
          <cell r="J96">
            <v>-6.0888841947521602E-2</v>
          </cell>
          <cell r="K96">
            <v>4.787671838429232E-4</v>
          </cell>
          <cell r="L96"/>
          <cell r="M96">
            <v>1.9156415672756584</v>
          </cell>
          <cell r="N96"/>
          <cell r="O96"/>
          <cell r="P96">
            <v>65.620390835726539</v>
          </cell>
          <cell r="Q96">
            <v>4.783041794974598</v>
          </cell>
          <cell r="R96">
            <v>-3.0073499298260281E-2</v>
          </cell>
          <cell r="S96">
            <v>3.0627799632702038E-4</v>
          </cell>
          <cell r="T96">
            <v>202.37151099027588</v>
          </cell>
          <cell r="U96">
            <v>3.5817930203547661</v>
          </cell>
          <cell r="V96">
            <v>7.0526718824613826E-3</v>
          </cell>
          <cell r="W96">
            <v>3.8536867659922882E-4</v>
          </cell>
          <cell r="X96">
            <v>160.33099418704035</v>
          </cell>
          <cell r="Y96">
            <v>3.842457080056795</v>
          </cell>
          <cell r="Z96">
            <v>-2.6396319815063695E-2</v>
          </cell>
          <cell r="AA96">
            <v>8.8071173841303228E-4</v>
          </cell>
          <cell r="AB96"/>
          <cell r="AC96">
            <v>4.7090536776607328</v>
          </cell>
          <cell r="AD96"/>
          <cell r="AE96"/>
          <cell r="AF96">
            <v>143.10610118711773</v>
          </cell>
          <cell r="AG96">
            <v>3.9353049719599444</v>
          </cell>
          <cell r="AH96">
            <v>-2.3254412444411697E-2</v>
          </cell>
          <cell r="AI96">
            <v>7.805877824711235E-4</v>
          </cell>
          <cell r="AJ96">
            <v>243.47965074868176</v>
          </cell>
          <cell r="AK96">
            <v>43.888361647800622</v>
          </cell>
          <cell r="AL96">
            <v>-0.66451127314400826</v>
          </cell>
          <cell r="AM96">
            <v>5.7192192588083612E-3</v>
          </cell>
          <cell r="AN96"/>
          <cell r="AO96"/>
          <cell r="AP96"/>
          <cell r="AQ96"/>
          <cell r="AR96">
            <v>243.47965074868176</v>
          </cell>
          <cell r="AS96">
            <v>43.888361647800622</v>
          </cell>
          <cell r="AT96">
            <v>-0.66451127314400826</v>
          </cell>
          <cell r="AU96">
            <v>5.7192192588083612E-3</v>
          </cell>
          <cell r="AV96">
            <v>388.57978885345148</v>
          </cell>
          <cell r="AW96">
            <v>81.049740588043434</v>
          </cell>
          <cell r="AX96">
            <v>-1.1599712789994774</v>
          </cell>
          <cell r="AY96">
            <v>8.7435459173065035E-3</v>
          </cell>
          <cell r="AZ96"/>
          <cell r="BA96"/>
          <cell r="BB96"/>
          <cell r="BC96"/>
          <cell r="BD96">
            <v>388.57978885345148</v>
          </cell>
          <cell r="BE96">
            <v>81.049740588043434</v>
          </cell>
          <cell r="BF96">
            <v>-1.1599712789994774</v>
          </cell>
          <cell r="BG96">
            <v>8.7435459173065035E-3</v>
          </cell>
          <cell r="BH96">
            <v>803.14357718738609</v>
          </cell>
          <cell r="BI96">
            <v>32.941789696129398</v>
          </cell>
          <cell r="BJ96">
            <v>-0.41163902360203736</v>
          </cell>
          <cell r="BK96">
            <v>4.1116786332368862E-3</v>
          </cell>
          <cell r="BL96"/>
          <cell r="BM96"/>
          <cell r="BN96"/>
          <cell r="BO96"/>
          <cell r="BP96">
            <v>803.14357718738609</v>
          </cell>
          <cell r="BQ96">
            <v>32.941789696129398</v>
          </cell>
          <cell r="BR96">
            <v>-0.41163902360203736</v>
          </cell>
          <cell r="BS96">
            <v>4.1116786332368862E-3</v>
          </cell>
        </row>
        <row r="97">
          <cell r="B97">
            <v>2080</v>
          </cell>
          <cell r="D97">
            <v>101.72373501230047</v>
          </cell>
          <cell r="E97">
            <v>3.999142366414548</v>
          </cell>
          <cell r="F97">
            <v>-7.3961070527758001E-3</v>
          </cell>
          <cell r="G97">
            <v>2.225720672922955E-4</v>
          </cell>
          <cell r="H97">
            <v>50.931823139259109</v>
          </cell>
          <cell r="I97">
            <v>6.4351712515532711</v>
          </cell>
          <cell r="J97">
            <v>-6.1160555599472345E-2</v>
          </cell>
          <cell r="K97">
            <v>4.8090366034330161E-4</v>
          </cell>
          <cell r="L97"/>
          <cell r="M97">
            <v>1.9156415672756584</v>
          </cell>
          <cell r="N97"/>
          <cell r="O97"/>
          <cell r="P97">
            <v>65.919054829652907</v>
          </cell>
          <cell r="Q97">
            <v>4.8034944822966139</v>
          </cell>
          <cell r="R97">
            <v>-3.0208125227633879E-2</v>
          </cell>
          <cell r="S97">
            <v>3.0765751702407939E-4</v>
          </cell>
          <cell r="T97">
            <v>203.30192881080524</v>
          </cell>
          <cell r="U97">
            <v>3.5982605756903876</v>
          </cell>
          <cell r="V97">
            <v>7.0850970571792989E-3</v>
          </cell>
          <cell r="W97">
            <v>3.8714043727061583E-4</v>
          </cell>
          <cell r="X97">
            <v>161.04646386191118</v>
          </cell>
          <cell r="Y97">
            <v>3.8596038677488003</v>
          </cell>
          <cell r="Z97">
            <v>-2.6514112176120461E-2</v>
          </cell>
          <cell r="AA97">
            <v>8.8464187396999265E-4</v>
          </cell>
          <cell r="AB97"/>
          <cell r="AC97">
            <v>4.7090536776607328</v>
          </cell>
          <cell r="AD97"/>
          <cell r="AE97"/>
          <cell r="AF97">
            <v>143.7449128775564</v>
          </cell>
          <cell r="AG97">
            <v>3.9505703872202074</v>
          </cell>
          <cell r="AH97">
            <v>-2.3358176963904909E-2</v>
          </cell>
          <cell r="AI97">
            <v>7.8407151425470816E-4</v>
          </cell>
          <cell r="AJ97">
            <v>244.56616747267586</v>
          </cell>
          <cell r="AK97">
            <v>44.084211439651433</v>
          </cell>
          <cell r="AL97">
            <v>-0.66747662408538455</v>
          </cell>
          <cell r="AM97">
            <v>5.7447410112578031E-3</v>
          </cell>
          <cell r="AN97"/>
          <cell r="AO97"/>
          <cell r="AP97"/>
          <cell r="AQ97"/>
          <cell r="AR97">
            <v>244.56616747267586</v>
          </cell>
          <cell r="AS97">
            <v>44.084211439651433</v>
          </cell>
          <cell r="AT97">
            <v>-0.66747662408538455</v>
          </cell>
          <cell r="AU97">
            <v>5.7447410112578031E-3</v>
          </cell>
          <cell r="AV97">
            <v>390.31380825875766</v>
          </cell>
          <cell r="AW97">
            <v>81.411421321334743</v>
          </cell>
          <cell r="AX97">
            <v>-1.1651475973903997</v>
          </cell>
          <cell r="AY97">
            <v>8.7825635881342377E-3</v>
          </cell>
          <cell r="AZ97"/>
          <cell r="BA97"/>
          <cell r="BB97"/>
          <cell r="BC97"/>
          <cell r="BD97">
            <v>390.31380825875766</v>
          </cell>
          <cell r="BE97">
            <v>81.411421321334743</v>
          </cell>
          <cell r="BF97">
            <v>-1.1651475973903997</v>
          </cell>
          <cell r="BG97">
            <v>8.7825635881342377E-3</v>
          </cell>
          <cell r="BH97">
            <v>806.72756839855822</v>
          </cell>
          <cell r="BI97">
            <v>33.088790914970829</v>
          </cell>
          <cell r="BJ97">
            <v>-0.4134759437800356</v>
          </cell>
          <cell r="BK97">
            <v>4.1300268097065182E-3</v>
          </cell>
          <cell r="BL97"/>
          <cell r="BM97"/>
          <cell r="BN97"/>
          <cell r="BO97"/>
          <cell r="BP97">
            <v>806.72756839855822</v>
          </cell>
          <cell r="BQ97">
            <v>33.088790914970829</v>
          </cell>
          <cell r="BR97">
            <v>-0.4134759437800356</v>
          </cell>
          <cell r="BS97">
            <v>4.1300268097065182E-3</v>
          </cell>
        </row>
        <row r="98">
          <cell r="B98">
            <v>2081</v>
          </cell>
          <cell r="D98">
            <v>102.1924624861108</v>
          </cell>
          <cell r="E98">
            <v>4.0175698051887005</v>
          </cell>
          <cell r="F98">
            <v>-7.4301871873133215E-3</v>
          </cell>
          <cell r="G98">
            <v>2.2359764547058442E-4</v>
          </cell>
          <cell r="H98">
            <v>51.159642616463437</v>
          </cell>
          <cell r="I98">
            <v>6.4639559535310633</v>
          </cell>
          <cell r="J98">
            <v>-6.1434128484623159E-2</v>
          </cell>
          <cell r="K98">
            <v>4.8305475593996813E-4</v>
          </cell>
          <cell r="L98"/>
          <cell r="M98">
            <v>1.9156415672756584</v>
          </cell>
          <cell r="N98"/>
          <cell r="O98"/>
          <cell r="P98">
            <v>66.219762467721523</v>
          </cell>
          <cell r="Q98">
            <v>4.8240871195807564</v>
          </cell>
          <cell r="R98">
            <v>-3.0343672351050118E-2</v>
          </cell>
          <cell r="S98">
            <v>3.0904647725669998E-4</v>
          </cell>
          <cell r="T98">
            <v>204.23871312668521</v>
          </cell>
          <cell r="U98">
            <v>3.6148408122453146</v>
          </cell>
          <cell r="V98">
            <v>7.1177441050380022E-3</v>
          </cell>
          <cell r="W98">
            <v>3.8892432142655775E-4</v>
          </cell>
          <cell r="X98">
            <v>161.76682922370685</v>
          </cell>
          <cell r="Y98">
            <v>3.8768679843888458</v>
          </cell>
          <cell r="Z98">
            <v>-2.6632710545512906E-2</v>
          </cell>
          <cell r="AA98">
            <v>8.8859890195011908E-4</v>
          </cell>
          <cell r="AB98"/>
          <cell r="AC98">
            <v>4.7090536776607328</v>
          </cell>
          <cell r="AD98"/>
          <cell r="AE98"/>
          <cell r="AF98">
            <v>144.38809571348199</v>
          </cell>
          <cell r="AG98">
            <v>3.9659402579123593</v>
          </cell>
          <cell r="AH98">
            <v>-2.3462651504548123E-2</v>
          </cell>
          <cell r="AI98">
            <v>7.8757908389018457E-4</v>
          </cell>
          <cell r="AJ98">
            <v>245.66011881745982</v>
          </cell>
          <cell r="AK98">
            <v>44.28140135715519</v>
          </cell>
          <cell r="AL98">
            <v>-0.67046226579566592</v>
          </cell>
          <cell r="AM98">
            <v>5.770437399354505E-3</v>
          </cell>
          <cell r="AN98"/>
          <cell r="AO98"/>
          <cell r="AP98"/>
          <cell r="AQ98"/>
          <cell r="AR98">
            <v>245.66011881745982</v>
          </cell>
          <cell r="AS98">
            <v>44.28140135715519</v>
          </cell>
          <cell r="AT98">
            <v>-0.67046226579566592</v>
          </cell>
          <cell r="AU98">
            <v>5.770437399354505E-3</v>
          </cell>
          <cell r="AV98">
            <v>392.05969289948627</v>
          </cell>
          <cell r="AW98">
            <v>81.775576898353364</v>
          </cell>
          <cell r="AX98">
            <v>-1.170359335359755</v>
          </cell>
          <cell r="AY98">
            <v>8.8218482420468185E-3</v>
          </cell>
          <cell r="AZ98"/>
          <cell r="BA98"/>
          <cell r="BB98"/>
          <cell r="BC98"/>
          <cell r="BD98">
            <v>392.05969289948627</v>
          </cell>
          <cell r="BE98">
            <v>81.775576898353364</v>
          </cell>
          <cell r="BF98">
            <v>-1.170359335359755</v>
          </cell>
          <cell r="BG98">
            <v>8.8218482420468185E-3</v>
          </cell>
          <cell r="BH98">
            <v>810.33608349876113</v>
          </cell>
          <cell r="BI98">
            <v>33.236798007254968</v>
          </cell>
          <cell r="BJ98">
            <v>-0.41532543330431548</v>
          </cell>
          <cell r="BK98">
            <v>4.1485005357707614E-3</v>
          </cell>
          <cell r="BL98"/>
          <cell r="BM98"/>
          <cell r="BN98"/>
          <cell r="BO98"/>
          <cell r="BP98">
            <v>810.33608349876113</v>
          </cell>
          <cell r="BQ98">
            <v>33.236798007254968</v>
          </cell>
          <cell r="BR98">
            <v>-0.41532543330431548</v>
          </cell>
          <cell r="BS98">
            <v>4.1485005357707614E-3</v>
          </cell>
        </row>
        <row r="99">
          <cell r="B99">
            <v>2082</v>
          </cell>
          <cell r="D99">
            <v>102.66439728378889</v>
          </cell>
          <cell r="E99">
            <v>4.0361233359192772</v>
          </cell>
          <cell r="F99">
            <v>-7.4645005192523735E-3</v>
          </cell>
          <cell r="G99">
            <v>2.246302412903671E-4</v>
          </cell>
          <cell r="H99">
            <v>51.389020975720967</v>
          </cell>
          <cell r="I99">
            <v>6.4929376182789866</v>
          </cell>
          <cell r="J99">
            <v>-6.1709573324999829E-2</v>
          </cell>
          <cell r="K99">
            <v>4.8522057066583958E-4</v>
          </cell>
          <cell r="L99"/>
          <cell r="M99">
            <v>1.9156415672756584</v>
          </cell>
          <cell r="N99"/>
          <cell r="O99"/>
          <cell r="P99">
            <v>66.522527733812112</v>
          </cell>
          <cell r="Q99">
            <v>4.8448206644513991</v>
          </cell>
          <cell r="R99">
            <v>-3.0480146971889537E-2</v>
          </cell>
          <cell r="S99">
            <v>3.1044494161603455E-4</v>
          </cell>
          <cell r="T99">
            <v>205.18190750142276</v>
          </cell>
          <cell r="U99">
            <v>3.631534501054285</v>
          </cell>
          <cell r="V99">
            <v>7.1506145442310305E-3</v>
          </cell>
          <cell r="W99">
            <v>3.907204120234497E-4</v>
          </cell>
          <cell r="X99">
            <v>162.49212377175138</v>
          </cell>
          <cell r="Y99">
            <v>3.8942502328143069</v>
          </cell>
          <cell r="Z99">
            <v>-2.6752120438449586E-2</v>
          </cell>
          <cell r="AA99">
            <v>8.9258300636803724E-4</v>
          </cell>
          <cell r="AB99"/>
          <cell r="AC99">
            <v>4.7090536776607328</v>
          </cell>
          <cell r="AD99"/>
          <cell r="AE99"/>
          <cell r="AF99">
            <v>145.03567960498086</v>
          </cell>
          <cell r="AG99">
            <v>3.9814152987852007</v>
          </cell>
          <cell r="AH99">
            <v>-2.3567840924746085E-2</v>
          </cell>
          <cell r="AI99">
            <v>7.9111065449090855E-4</v>
          </cell>
          <cell r="AJ99">
            <v>246.76155565531658</v>
          </cell>
          <cell r="AK99">
            <v>44.479940570282139</v>
          </cell>
          <cell r="AL99">
            <v>-0.67346833711686793</v>
          </cell>
          <cell r="AM99">
            <v>5.7963096180637949E-3</v>
          </cell>
          <cell r="AN99"/>
          <cell r="AO99"/>
          <cell r="AP99"/>
          <cell r="AQ99"/>
          <cell r="AR99">
            <v>246.76155565531658</v>
          </cell>
          <cell r="AS99">
            <v>44.479940570282139</v>
          </cell>
          <cell r="AT99">
            <v>-0.67346833711686793</v>
          </cell>
          <cell r="AU99">
            <v>5.7963096180637949E-3</v>
          </cell>
          <cell r="AV99">
            <v>393.81752396493152</v>
          </cell>
          <cell r="AW99">
            <v>82.142224253513874</v>
          </cell>
          <cell r="AX99">
            <v>-1.1756067352702495</v>
          </cell>
          <cell r="AY99">
            <v>8.8614017059079689E-3</v>
          </cell>
          <cell r="AZ99"/>
          <cell r="BA99"/>
          <cell r="BB99"/>
          <cell r="BC99"/>
          <cell r="BD99">
            <v>393.81752396493152</v>
          </cell>
          <cell r="BE99">
            <v>82.142224253513874</v>
          </cell>
          <cell r="BF99">
            <v>-1.1756067352702495</v>
          </cell>
          <cell r="BG99">
            <v>8.8614017059079689E-3</v>
          </cell>
          <cell r="BH99">
            <v>813.96929029564183</v>
          </cell>
          <cell r="BI99">
            <v>33.385817855791302</v>
          </cell>
          <cell r="BJ99">
            <v>-0.41718757818213387</v>
          </cell>
          <cell r="BK99">
            <v>4.1671006705177524E-3</v>
          </cell>
          <cell r="BL99"/>
          <cell r="BM99"/>
          <cell r="BN99"/>
          <cell r="BO99"/>
          <cell r="BP99">
            <v>813.96929029564183</v>
          </cell>
          <cell r="BQ99">
            <v>33.385817855791302</v>
          </cell>
          <cell r="BR99">
            <v>-0.41718757818213387</v>
          </cell>
          <cell r="BS99">
            <v>4.1671006705177524E-3</v>
          </cell>
        </row>
        <row r="100">
          <cell r="B100">
            <v>2083</v>
          </cell>
          <cell r="D100">
            <v>103.13956135183227</v>
          </cell>
          <cell r="E100">
            <v>4.0548038214055842</v>
          </cell>
          <cell r="F100">
            <v>-7.4990486442740936E-3</v>
          </cell>
          <cell r="G100">
            <v>2.2566990277069561E-4</v>
          </cell>
          <cell r="H100">
            <v>51.619968883868829</v>
          </cell>
          <cell r="I100">
            <v>6.5221175935383817</v>
          </cell>
          <cell r="J100">
            <v>-6.1986902929680156E-2</v>
          </cell>
          <cell r="K100">
            <v>4.8740120523832014E-4</v>
          </cell>
          <cell r="L100"/>
          <cell r="M100">
            <v>1.9156415672756584</v>
          </cell>
          <cell r="N100"/>
          <cell r="O100"/>
          <cell r="P100">
            <v>66.827364707490787</v>
          </cell>
          <cell r="Q100">
            <v>4.8656960810855745</v>
          </cell>
          <cell r="R100">
            <v>-3.061755543666432E-2</v>
          </cell>
          <cell r="S100">
            <v>3.1185297513520809E-4</v>
          </cell>
          <cell r="T100">
            <v>206.13155579661293</v>
          </cell>
          <cell r="U100">
            <v>3.6483424184279287</v>
          </cell>
          <cell r="V100">
            <v>7.1837099033403322E-3</v>
          </cell>
          <cell r="W100">
            <v>3.9252879258532496E-4</v>
          </cell>
          <cell r="X100">
            <v>163.22238123459192</v>
          </cell>
          <cell r="Y100">
            <v>3.9117514213560711</v>
          </cell>
          <cell r="Z100">
            <v>-2.6872347407877518E-2</v>
          </cell>
          <cell r="AA100">
            <v>8.9659437249751484E-4</v>
          </cell>
          <cell r="AB100"/>
          <cell r="AC100">
            <v>4.7090536776607328</v>
          </cell>
          <cell r="AD100"/>
          <cell r="AE100"/>
          <cell r="AF100">
            <v>145.6876946668028</v>
          </cell>
          <cell r="AG100">
            <v>3.9969962294782864</v>
          </cell>
          <cell r="AH100">
            <v>-2.3673750116147741E-2</v>
          </cell>
          <cell r="AI100">
            <v>7.9466639028635887E-4</v>
          </cell>
          <cell r="AJ100">
            <v>247.87052920662887</v>
          </cell>
          <cell r="AK100">
            <v>44.679838311749151</v>
          </cell>
          <cell r="AL100">
            <v>-0.67649497784104984</v>
          </cell>
          <cell r="AM100">
            <v>5.8223588705276939E-3</v>
          </cell>
          <cell r="AN100"/>
          <cell r="AO100"/>
          <cell r="AP100"/>
          <cell r="AQ100"/>
          <cell r="AR100">
            <v>247.87052920662887</v>
          </cell>
          <cell r="AS100">
            <v>44.679838311749151</v>
          </cell>
          <cell r="AT100">
            <v>-0.67649497784104984</v>
          </cell>
          <cell r="AU100">
            <v>5.8223588705276939E-3</v>
          </cell>
          <cell r="AV100">
            <v>395.58738319993506</v>
          </cell>
          <cell r="AW100">
            <v>82.511380437106553</v>
          </cell>
          <cell r="AX100">
            <v>-1.1808900411429857</v>
          </cell>
          <cell r="AY100">
            <v>8.901225819081952E-3</v>
          </cell>
          <cell r="AZ100"/>
          <cell r="BA100"/>
          <cell r="BB100"/>
          <cell r="BC100"/>
          <cell r="BD100">
            <v>395.58738319993506</v>
          </cell>
          <cell r="BE100">
            <v>82.511380437106553</v>
          </cell>
          <cell r="BF100">
            <v>-1.1808900411429857</v>
          </cell>
          <cell r="BG100">
            <v>8.901225819081952E-3</v>
          </cell>
          <cell r="BH100">
            <v>817.62735774509156</v>
          </cell>
          <cell r="BI100">
            <v>33.535857390485752</v>
          </cell>
          <cell r="BJ100">
            <v>-0.41906246500926286</v>
          </cell>
          <cell r="BK100">
            <v>4.1858280789140376E-3</v>
          </cell>
          <cell r="BL100"/>
          <cell r="BM100"/>
          <cell r="BN100"/>
          <cell r="BO100"/>
          <cell r="BP100">
            <v>817.62735774509156</v>
          </cell>
          <cell r="BQ100">
            <v>33.535857390485752</v>
          </cell>
          <cell r="BR100">
            <v>-0.41906246500926286</v>
          </cell>
          <cell r="BS100">
            <v>4.1858280789140376E-3</v>
          </cell>
        </row>
        <row r="101">
          <cell r="B101">
            <v>2084</v>
          </cell>
          <cell r="D101">
            <v>103.61797678691019</v>
          </cell>
          <cell r="E101">
            <v>4.0736121303507424</v>
          </cell>
          <cell r="F101">
            <v>-7.5338331689782717E-3</v>
          </cell>
          <cell r="G101">
            <v>2.2671667825919847E-4</v>
          </cell>
          <cell r="H101">
            <v>51.852497080733229</v>
          </cell>
          <cell r="I101">
            <v>6.5514972362726684</v>
          </cell>
          <cell r="J101">
            <v>-6.2266130195389555E-2</v>
          </cell>
          <cell r="K101">
            <v>4.8959676106398475E-4</v>
          </cell>
          <cell r="L101"/>
          <cell r="M101">
            <v>1.9156415672756584</v>
          </cell>
          <cell r="N101"/>
          <cell r="O101"/>
          <cell r="P101">
            <v>67.134287564664831</v>
          </cell>
          <cell r="Q101">
            <v>4.8867143402578126</v>
          </cell>
          <cell r="R101">
            <v>-3.0755904135313407E-2</v>
          </cell>
          <cell r="S101">
            <v>3.1327064329234272E-4</v>
          </cell>
          <cell r="T101">
            <v>207.08770217397944</v>
          </cell>
          <cell r="U101">
            <v>3.6652653459888804</v>
          </cell>
          <cell r="V101">
            <v>7.2170317214073727E-3</v>
          </cell>
          <cell r="W101">
            <v>3.9434954720774109E-4</v>
          </cell>
          <cell r="X101">
            <v>163.95763557156721</v>
          </cell>
          <cell r="Y101">
            <v>3.9293723638761264</v>
          </cell>
          <cell r="Z101">
            <v>-2.6993397044740439E-2</v>
          </cell>
          <cell r="AA101">
            <v>9.0063318688007779E-4</v>
          </cell>
          <cell r="AB101"/>
          <cell r="AC101">
            <v>4.7090536776607328</v>
          </cell>
          <cell r="AD101"/>
          <cell r="AE101"/>
          <cell r="AF101">
            <v>146.34417121976134</v>
          </cell>
          <cell r="AG101">
            <v>4.0126837745553905</v>
          </cell>
          <cell r="AH101">
            <v>-2.378038400387375E-2</v>
          </cell>
          <cell r="AI101">
            <v>7.982464566297741E-4</v>
          </cell>
          <cell r="AJ101">
            <v>248.98709104226091</v>
          </cell>
          <cell r="AK101">
            <v>44.881103877449071</v>
          </cell>
          <cell r="AL101">
            <v>-0.67954232871681453</v>
          </cell>
          <cell r="AM101">
            <v>5.8485863681208656E-3</v>
          </cell>
          <cell r="AN101"/>
          <cell r="AO101"/>
          <cell r="AP101"/>
          <cell r="AQ101"/>
          <cell r="AR101">
            <v>248.98709104226091</v>
          </cell>
          <cell r="AS101">
            <v>44.881103877449071</v>
          </cell>
          <cell r="AT101">
            <v>-0.67954232871681453</v>
          </cell>
          <cell r="AU101">
            <v>5.8485863681208656E-3</v>
          </cell>
          <cell r="AV101">
            <v>397.36935290868729</v>
          </cell>
          <cell r="AW101">
            <v>82.883062616090356</v>
          </cell>
          <cell r="AX101">
            <v>-1.1862094986688099</v>
          </cell>
          <cell r="AY101">
            <v>8.9413224335190972E-3</v>
          </cell>
          <cell r="AZ101"/>
          <cell r="BA101"/>
          <cell r="BB101"/>
          <cell r="BC101"/>
          <cell r="BD101">
            <v>397.36935290868729</v>
          </cell>
          <cell r="BE101">
            <v>82.883062616090356</v>
          </cell>
          <cell r="BF101">
            <v>-1.1862094986688099</v>
          </cell>
          <cell r="BG101">
            <v>8.9413224335190972E-3</v>
          </cell>
          <cell r="BH101">
            <v>821.31045595910234</v>
          </cell>
          <cell r="BI101">
            <v>33.68692358866295</v>
          </cell>
          <cell r="BJ101">
            <v>-0.42095018097401632</v>
          </cell>
          <cell r="BK101">
            <v>4.2046836318448038E-3</v>
          </cell>
          <cell r="BL101"/>
          <cell r="BM101"/>
          <cell r="BN101"/>
          <cell r="BO101"/>
          <cell r="BP101">
            <v>821.31045595910234</v>
          </cell>
          <cell r="BQ101">
            <v>33.68692358866295</v>
          </cell>
          <cell r="BR101">
            <v>-0.42095018097401632</v>
          </cell>
          <cell r="BS101">
            <v>4.2046836318448038E-3</v>
          </cell>
        </row>
        <row r="102">
          <cell r="B102">
            <v>2085</v>
          </cell>
          <cell r="D102">
            <v>104.09966583689086</v>
          </cell>
          <cell r="E102">
            <v>4.0925491374020737</v>
          </cell>
          <cell r="F102">
            <v>-7.5688557109580392E-3</v>
          </cell>
          <cell r="G102">
            <v>2.2777061643432838E-4</v>
          </cell>
          <cell r="H102">
            <v>52.086616379628964</v>
          </cell>
          <cell r="I102">
            <v>6.5810779127304553</v>
          </cell>
          <cell r="J102">
            <v>-6.2547268107100887E-2</v>
          </cell>
          <cell r="K102">
            <v>4.9180734024329516E-4</v>
          </cell>
          <cell r="L102"/>
          <cell r="M102">
            <v>1.9156415672756584</v>
          </cell>
          <cell r="N102"/>
          <cell r="O102"/>
          <cell r="P102">
            <v>67.443310578241807</v>
          </cell>
          <cell r="Q102">
            <v>4.9078764193852864</v>
          </cell>
          <cell r="R102">
            <v>-3.0895199501499687E-2</v>
          </cell>
          <cell r="S102">
            <v>3.1469801201360244E-4</v>
          </cell>
          <cell r="T102">
            <v>208.05039109742759</v>
          </cell>
          <cell r="U102">
            <v>3.6823040707081183</v>
          </cell>
          <cell r="V102">
            <v>7.2505815480046849E-3</v>
          </cell>
          <cell r="W102">
            <v>3.9618276056168885E-4</v>
          </cell>
          <cell r="X102">
            <v>164.6979209743869</v>
          </cell>
          <cell r="Y102">
            <v>3.9471138798054097</v>
          </cell>
          <cell r="Z102">
            <v>-2.7115274978238787E-2</v>
          </cell>
          <cell r="AA102">
            <v>9.0469963733368465E-4</v>
          </cell>
          <cell r="AB102"/>
          <cell r="AC102">
            <v>4.7090536776607328</v>
          </cell>
          <cell r="AD102"/>
          <cell r="AE102"/>
          <cell r="AF102">
            <v>147.00513979214378</v>
          </cell>
          <cell r="AG102">
            <v>4.0284786635382028</v>
          </cell>
          <cell r="AH102">
            <v>-2.388774754674549E-2</v>
          </cell>
          <cell r="AI102">
            <v>8.0185102000584227E-4</v>
          </cell>
          <cell r="AJ102">
            <v>250.11129308595696</v>
          </cell>
          <cell r="AK102">
            <v>45.083746626883006</v>
          </cell>
          <cell r="AL102">
            <v>-0.68261053145585426</v>
          </cell>
          <cell r="AM102">
            <v>5.8749933305069528E-3</v>
          </cell>
          <cell r="AN102"/>
          <cell r="AO102"/>
          <cell r="AP102"/>
          <cell r="AQ102"/>
          <cell r="AR102">
            <v>250.11129308595696</v>
          </cell>
          <cell r="AS102">
            <v>45.083746626883006</v>
          </cell>
          <cell r="AT102">
            <v>-0.68261053145585426</v>
          </cell>
          <cell r="AU102">
            <v>5.8749933305069528E-3</v>
          </cell>
          <cell r="AV102">
            <v>399.16351595855519</v>
          </cell>
          <cell r="AW102">
            <v>83.257288074891278</v>
          </cell>
          <cell r="AX102">
            <v>-1.1915653552197376</v>
          </cell>
          <cell r="AY102">
            <v>8.9816934138419336E-3</v>
          </cell>
          <cell r="AZ102"/>
          <cell r="BA102"/>
          <cell r="BB102"/>
          <cell r="BC102"/>
          <cell r="BD102">
            <v>399.16351595855519</v>
          </cell>
          <cell r="BE102">
            <v>83.257288074891278</v>
          </cell>
          <cell r="BF102">
            <v>-1.1915653552197376</v>
          </cell>
          <cell r="BG102">
            <v>8.9816934138419336E-3</v>
          </cell>
          <cell r="BH102">
            <v>825.01875621367833</v>
          </cell>
          <cell r="BI102">
            <v>33.839023475390725</v>
          </cell>
          <cell r="BJ102">
            <v>-0.42285081386130474</v>
          </cell>
          <cell r="BK102">
            <v>4.2236682061543721E-3</v>
          </cell>
          <cell r="BL102"/>
          <cell r="BM102"/>
          <cell r="BN102"/>
          <cell r="BO102"/>
          <cell r="BP102">
            <v>825.01875621367833</v>
          </cell>
          <cell r="BQ102">
            <v>33.839023475390725</v>
          </cell>
          <cell r="BR102">
            <v>-0.42285081386130474</v>
          </cell>
          <cell r="BS102">
            <v>4.2236682061543721E-3</v>
          </cell>
        </row>
        <row r="103">
          <cell r="B103">
            <v>2086</v>
          </cell>
          <cell r="D103">
            <v>104.58465090187633</v>
          </cell>
          <cell r="E103">
            <v>4.1116157231917834</v>
          </cell>
          <cell r="F103">
            <v>-7.6041178988751077E-3</v>
          </cell>
          <cell r="G103">
            <v>2.2883176630762638E-4</v>
          </cell>
          <cell r="H103">
            <v>52.322337667862215</v>
          </cell>
          <cell r="I103">
            <v>6.6108609985090689</v>
          </cell>
          <cell r="J103">
            <v>-6.283032973863821E-2</v>
          </cell>
          <cell r="K103">
            <v>4.940330455753477E-4</v>
          </cell>
          <cell r="L103"/>
          <cell r="M103">
            <v>1.9156415672756584</v>
          </cell>
          <cell r="N103"/>
          <cell r="O103"/>
          <cell r="P103">
            <v>67.754448118793434</v>
          </cell>
          <cell r="Q103">
            <v>4.9291833025732625</v>
          </cell>
          <cell r="R103">
            <v>-3.1035448012909146E-2</v>
          </cell>
          <cell r="S103">
            <v>3.1613514767625886E-4</v>
          </cell>
          <cell r="T103">
            <v>209.0196673351125</v>
          </cell>
          <cell r="U103">
            <v>3.6994593849415645</v>
          </cell>
          <cell r="V103">
            <v>7.2843609433079432E-3</v>
          </cell>
          <cell r="W103">
            <v>3.9802851789753072E-4</v>
          </cell>
          <cell r="X103">
            <v>165.44327186872152</v>
          </cell>
          <cell r="Y103">
            <v>3.9649767941819132</v>
          </cell>
          <cell r="Z103">
            <v>-2.7237986876091476E-2</v>
          </cell>
          <cell r="AA103">
            <v>9.0879391296146096E-4</v>
          </cell>
          <cell r="AB103"/>
          <cell r="AC103">
            <v>4.7090536776607328</v>
          </cell>
          <cell r="AD103"/>
          <cell r="AE103"/>
          <cell r="AF103">
            <v>147.67063112113107</v>
          </cell>
          <cell r="AG103">
            <v>4.0443816309402543</v>
          </cell>
          <cell r="AH103">
            <v>-2.3995845737515668E-2</v>
          </cell>
          <cell r="AI103">
            <v>8.0548024803844256E-4</v>
          </cell>
          <cell r="AJ103">
            <v>251.24318761675553</v>
          </cell>
          <cell r="AK103">
            <v>45.287775983595587</v>
          </cell>
          <cell r="AL103">
            <v>-0.68569972873954055</v>
          </cell>
          <cell r="AM103">
            <v>5.901580985695291E-3</v>
          </cell>
          <cell r="AN103"/>
          <cell r="AO103"/>
          <cell r="AP103"/>
          <cell r="AQ103"/>
          <cell r="AR103">
            <v>251.24318761675553</v>
          </cell>
          <cell r="AS103">
            <v>45.287775983595587</v>
          </cell>
          <cell r="AT103">
            <v>-0.68569972873954055</v>
          </cell>
          <cell r="AU103">
            <v>5.901580985695291E-3</v>
          </cell>
          <cell r="AV103">
            <v>400.96995578393546</v>
          </cell>
          <cell r="AW103">
            <v>83.634074216205988</v>
          </cell>
          <cell r="AX103">
            <v>-1.1969578598604569</v>
          </cell>
          <cell r="AY103">
            <v>9.0223406374318887E-3</v>
          </cell>
          <cell r="AZ103"/>
          <cell r="BA103"/>
          <cell r="BB103"/>
          <cell r="BC103"/>
          <cell r="BD103">
            <v>400.96995578393546</v>
          </cell>
          <cell r="BE103">
            <v>83.634074216205988</v>
          </cell>
          <cell r="BF103">
            <v>-1.1969578598604569</v>
          </cell>
          <cell r="BG103">
            <v>9.0223406374318887E-3</v>
          </cell>
          <cell r="BH103">
            <v>828.75243095679991</v>
          </cell>
          <cell r="BI103">
            <v>33.992164123806774</v>
          </cell>
          <cell r="BJ103">
            <v>-0.42476445205671742</v>
          </cell>
          <cell r="BK103">
            <v>4.2427826846869786E-3</v>
          </cell>
          <cell r="BL103"/>
          <cell r="BM103"/>
          <cell r="BN103"/>
          <cell r="BO103"/>
          <cell r="BP103">
            <v>828.75243095679991</v>
          </cell>
          <cell r="BQ103">
            <v>33.992164123806774</v>
          </cell>
          <cell r="BR103">
            <v>-0.42476445205671742</v>
          </cell>
          <cell r="BS103">
            <v>4.2427826846869786E-3</v>
          </cell>
        </row>
        <row r="104">
          <cell r="B104">
            <v>2087</v>
          </cell>
          <cell r="D104">
            <v>105.07295453524389</v>
          </cell>
          <cell r="E104">
            <v>4.1308127743779028</v>
          </cell>
          <cell r="F104">
            <v>-7.6396213725354999E-3</v>
          </cell>
          <cell r="G104">
            <v>2.299001772260007E-4</v>
          </cell>
          <cell r="H104">
            <v>52.559671907236847</v>
          </cell>
          <cell r="I104">
            <v>6.6408478786185228</v>
          </cell>
          <cell r="J104">
            <v>-6.311532825328478E-2</v>
          </cell>
          <cell r="K104">
            <v>4.9627398056265384E-4</v>
          </cell>
          <cell r="L104"/>
          <cell r="M104">
            <v>1.9156415672756584</v>
          </cell>
          <cell r="N104"/>
          <cell r="O104"/>
          <cell r="P104">
            <v>68.067714655223696</v>
          </cell>
          <cell r="Q104">
            <v>4.950635980660862</v>
          </cell>
          <cell r="R104">
            <v>-3.1176656191552098E-2</v>
          </cell>
          <cell r="S104">
            <v>3.1758211711177802E-4</v>
          </cell>
          <cell r="T104">
            <v>209.99557596152053</v>
          </cell>
          <cell r="U104">
            <v>3.7167320864669304</v>
          </cell>
          <cell r="V104">
            <v>7.3183714781685063E-3</v>
          </cell>
          <cell r="W104">
            <v>3.9988690504896482E-4</v>
          </cell>
          <cell r="X104">
            <v>166.19372291580331</v>
          </cell>
          <cell r="Y104">
            <v>3.9829619376890473</v>
          </cell>
          <cell r="Z104">
            <v>-2.7361538444799462E-2</v>
          </cell>
          <cell r="AA104">
            <v>9.1291620416049282E-4</v>
          </cell>
          <cell r="AB104"/>
          <cell r="AC104">
            <v>4.7090536776607328</v>
          </cell>
          <cell r="AD104"/>
          <cell r="AE104"/>
          <cell r="AF104">
            <v>148.34067615422677</v>
          </cell>
          <cell r="AG104">
            <v>4.0603934163010669</v>
          </cell>
          <cell r="AH104">
            <v>-2.4104683603100498E-2</v>
          </cell>
          <cell r="AI104">
            <v>8.0913430949844107E-4</v>
          </cell>
          <cell r="AJ104">
            <v>252.38282727142078</v>
          </cell>
          <cell r="AK104">
            <v>45.49320143561313</v>
          </cell>
          <cell r="AL104">
            <v>-0.68881006422555902</v>
          </cell>
          <cell r="AM104">
            <v>5.928350570098018E-3</v>
          </cell>
          <cell r="AN104"/>
          <cell r="AO104"/>
          <cell r="AP104"/>
          <cell r="AQ104"/>
          <cell r="AR104">
            <v>252.38282727142078</v>
          </cell>
          <cell r="AS104">
            <v>45.49320143561313</v>
          </cell>
          <cell r="AT104">
            <v>-0.68881006422555902</v>
          </cell>
          <cell r="AU104">
            <v>5.928350570098018E-3</v>
          </cell>
          <cell r="AV104">
            <v>402.78875639013449</v>
          </cell>
          <cell r="AW104">
            <v>84.013438561811228</v>
          </cell>
          <cell r="AX104">
            <v>-1.20238726335991</v>
          </cell>
          <cell r="AY104">
            <v>9.0632659945165915E-3</v>
          </cell>
          <cell r="AZ104"/>
          <cell r="BA104"/>
          <cell r="BB104"/>
          <cell r="BC104"/>
          <cell r="BD104">
            <v>402.78875639013449</v>
          </cell>
          <cell r="BE104">
            <v>84.013438561811228</v>
          </cell>
          <cell r="BF104">
            <v>-1.20238726335991</v>
          </cell>
          <cell r="BG104">
            <v>9.0632659945165915E-3</v>
          </cell>
          <cell r="BH104">
            <v>832.5116538164433</v>
          </cell>
          <cell r="BI104">
            <v>34.146352655447565</v>
          </cell>
          <cell r="BJ104">
            <v>-0.42669118455063243</v>
          </cell>
          <cell r="BK104">
            <v>4.2620279563278241E-3</v>
          </cell>
          <cell r="BL104"/>
          <cell r="BM104"/>
          <cell r="BN104"/>
          <cell r="BO104"/>
          <cell r="BP104">
            <v>832.5116538164433</v>
          </cell>
          <cell r="BQ104">
            <v>34.146352655447565</v>
          </cell>
          <cell r="BR104">
            <v>-0.42669118455063243</v>
          </cell>
          <cell r="BS104">
            <v>4.2620279563278241E-3</v>
          </cell>
        </row>
        <row r="105">
          <cell r="B105">
            <v>2088</v>
          </cell>
          <cell r="D105">
            <v>105.56459944469508</v>
          </cell>
          <cell r="E105">
            <v>4.1501411836855286</v>
          </cell>
          <cell r="F105">
            <v>-7.675367782965804E-3</v>
          </cell>
          <cell r="G105">
            <v>2.309758988740217E-4</v>
          </cell>
          <cell r="H105">
            <v>52.798630134564171</v>
          </cell>
          <cell r="I105">
            <v>6.6710399475459283</v>
          </cell>
          <cell r="J105">
            <v>-6.3402276904395191E-2</v>
          </cell>
          <cell r="K105">
            <v>4.9853024941595313E-4</v>
          </cell>
          <cell r="L105"/>
          <cell r="M105">
            <v>1.9156415672756584</v>
          </cell>
          <cell r="N105"/>
          <cell r="O105"/>
          <cell r="P105">
            <v>68.383124755441841</v>
          </cell>
          <cell r="Q105">
            <v>4.9722354512671432</v>
          </cell>
          <cell r="R105">
            <v>-3.1318830604066497E-2</v>
          </cell>
          <cell r="S105">
            <v>3.1903898760892824E-4</v>
          </cell>
          <cell r="T105">
            <v>210.97816235956572</v>
          </cell>
          <cell r="U105">
            <v>3.7341229785208165</v>
          </cell>
          <cell r="V105">
            <v>7.3526147341864707E-3</v>
          </cell>
          <cell r="W105">
            <v>4.0175800843701671E-4</v>
          </cell>
          <cell r="X105">
            <v>166.94930901403808</v>
          </cell>
          <cell r="Y105">
            <v>4.001070146694274</v>
          </cell>
          <cell r="Z105">
            <v>-2.7485935429911113E-2</v>
          </cell>
          <cell r="AA105">
            <v>9.1706670263068109E-4</v>
          </cell>
          <cell r="AB105"/>
          <cell r="AC105">
            <v>4.7090536776607328</v>
          </cell>
          <cell r="AD105"/>
          <cell r="AE105"/>
          <cell r="AF105">
            <v>149.01530605069649</v>
          </cell>
          <cell r="AG105">
            <v>4.0765147642205548</v>
          </cell>
          <cell r="AH105">
            <v>-2.4214266204813477E-2</v>
          </cell>
          <cell r="AI105">
            <v>8.1281337431153805E-4</v>
          </cell>
          <cell r="AJ105">
            <v>253.53026504689012</v>
          </cell>
          <cell r="AK105">
            <v>45.700032535884944</v>
          </cell>
          <cell r="AL105">
            <v>-0.6919416825545901</v>
          </cell>
          <cell r="AM105">
            <v>5.9553033285875646E-3</v>
          </cell>
          <cell r="AN105"/>
          <cell r="AO105"/>
          <cell r="AP105"/>
          <cell r="AQ105"/>
          <cell r="AR105">
            <v>253.53026504689012</v>
          </cell>
          <cell r="AS105">
            <v>45.700032535884944</v>
          </cell>
          <cell r="AT105">
            <v>-0.6919416825545901</v>
          </cell>
          <cell r="AU105">
            <v>5.9553033285875646E-3</v>
          </cell>
          <cell r="AV105">
            <v>404.62000235727521</v>
          </cell>
          <cell r="AW105">
            <v>84.395398753378544</v>
          </cell>
          <cell r="AX105">
            <v>-1.2078538182029566</v>
          </cell>
          <cell r="AY105">
            <v>9.1044713882577864E-3</v>
          </cell>
          <cell r="AZ105"/>
          <cell r="BA105"/>
          <cell r="BB105"/>
          <cell r="BC105"/>
          <cell r="BD105">
            <v>404.62000235727521</v>
          </cell>
          <cell r="BE105">
            <v>84.395398753378544</v>
          </cell>
          <cell r="BF105">
            <v>-1.2078538182029566</v>
          </cell>
          <cell r="BG105">
            <v>9.1044713882577864E-3</v>
          </cell>
          <cell r="BH105">
            <v>836.2965996086549</v>
          </cell>
          <cell r="BI105">
            <v>34.301596240579535</v>
          </cell>
          <cell r="BJ105">
            <v>-0.42863110094235513</v>
          </cell>
          <cell r="BK105">
            <v>4.2814049160444121E-3</v>
          </cell>
          <cell r="BL105"/>
          <cell r="BM105"/>
          <cell r="BN105"/>
          <cell r="BO105"/>
          <cell r="BP105">
            <v>836.2965996086549</v>
          </cell>
          <cell r="BQ105">
            <v>34.301596240579535</v>
          </cell>
          <cell r="BR105">
            <v>-0.42863110094235513</v>
          </cell>
          <cell r="BS105">
            <v>4.2814049160444121E-3</v>
          </cell>
        </row>
        <row r="106">
          <cell r="B106">
            <v>2089</v>
          </cell>
          <cell r="D106">
            <v>106.05960849331161</v>
          </cell>
          <cell r="E106">
            <v>4.1696018499483394</v>
          </cell>
          <cell r="F106">
            <v>-7.7113587924899623E-3</v>
          </cell>
          <cell r="G106">
            <v>2.3205898127623249E-4</v>
          </cell>
          <cell r="H106">
            <v>53.039223462176238</v>
          </cell>
          <cell r="I106">
            <v>6.7014386093203449</v>
          </cell>
          <cell r="J106">
            <v>-6.3691189036011731E-2</v>
          </cell>
          <cell r="K106">
            <v>5.0080195705905998E-4</v>
          </cell>
          <cell r="L106"/>
          <cell r="M106">
            <v>1.9156415672756584</v>
          </cell>
          <cell r="N106"/>
          <cell r="O106"/>
          <cell r="P106">
            <v>68.700693087039781</v>
          </cell>
          <cell r="Q106">
            <v>4.9939827188374961</v>
          </cell>
          <cell r="R106">
            <v>-3.1461977862023323E-2</v>
          </cell>
          <cell r="S106">
            <v>3.2050582691690941E-4</v>
          </cell>
          <cell r="T106">
            <v>211.96747222270017</v>
          </cell>
          <cell r="U106">
            <v>3.7516328698360688</v>
          </cell>
          <cell r="V106">
            <v>7.3870923037842248E-3</v>
          </cell>
          <cell r="W106">
            <v>4.0364191507405813E-4</v>
          </cell>
          <cell r="X106">
            <v>167.71006530062832</v>
          </cell>
          <cell r="Y106">
            <v>4.0193022632880018</v>
          </cell>
          <cell r="Z106">
            <v>-2.7611183616289413E-2</v>
          </cell>
          <cell r="AA106">
            <v>9.2124560138365653E-4</v>
          </cell>
          <cell r="AB106"/>
          <cell r="AC106">
            <v>4.7090536776607328</v>
          </cell>
          <cell r="AD106"/>
          <cell r="AE106"/>
          <cell r="AF106">
            <v>149.69455218301687</v>
          </cell>
          <cell r="AG106">
            <v>4.0927464243936473</v>
          </cell>
          <cell r="AH106">
            <v>-2.4324598638600731E-2</v>
          </cell>
          <cell r="AI106">
            <v>8.165176135661714E-4</v>
          </cell>
          <cell r="AJ106">
            <v>254.68555430273898</v>
          </cell>
          <cell r="AK106">
            <v>45.908278902727524</v>
          </cell>
          <cell r="AL106">
            <v>-0.69509472935703576</v>
          </cell>
          <cell r="AM106">
            <v>5.9824405145545564E-3</v>
          </cell>
          <cell r="AN106"/>
          <cell r="AO106"/>
          <cell r="AP106"/>
          <cell r="AQ106"/>
          <cell r="AR106">
            <v>254.68555430273898</v>
          </cell>
          <cell r="AS106">
            <v>45.908278902727524</v>
          </cell>
          <cell r="AT106">
            <v>-0.69509472935703576</v>
          </cell>
          <cell r="AU106">
            <v>5.9824405145545564E-3</v>
          </cell>
          <cell r="AV106">
            <v>406.46377884423015</v>
          </cell>
          <cell r="AW106">
            <v>84.779972553294812</v>
          </cell>
          <cell r="AX106">
            <v>-1.2133577786021137</v>
          </cell>
          <cell r="AY106">
            <v>9.1459587348398305E-3</v>
          </cell>
          <cell r="AZ106"/>
          <cell r="BA106"/>
          <cell r="BB106"/>
          <cell r="BC106"/>
          <cell r="BD106">
            <v>406.46377884423015</v>
          </cell>
          <cell r="BE106">
            <v>84.779972553294812</v>
          </cell>
          <cell r="BF106">
            <v>-1.2133577786021137</v>
          </cell>
          <cell r="BG106">
            <v>9.1459587348398305E-3</v>
          </cell>
          <cell r="BH106">
            <v>840.10744434568119</v>
          </cell>
          <cell r="BI106">
            <v>34.457902098532543</v>
          </cell>
          <cell r="BJ106">
            <v>-0.43058429144428517</v>
          </cell>
          <cell r="BK106">
            <v>4.3009144649281709E-3</v>
          </cell>
          <cell r="BL106"/>
          <cell r="BM106"/>
          <cell r="BN106"/>
          <cell r="BO106"/>
          <cell r="BP106">
            <v>840.10744434568119</v>
          </cell>
          <cell r="BQ106">
            <v>34.457902098532543</v>
          </cell>
          <cell r="BR106">
            <v>-0.43058429144428517</v>
          </cell>
          <cell r="BS106">
            <v>4.3009144649281709E-3</v>
          </cell>
        </row>
      </sheetData>
      <sheetData sheetId="24">
        <row r="27">
          <cell r="B27">
            <v>2010</v>
          </cell>
          <cell r="D27">
            <v>138.32506138302944</v>
          </cell>
          <cell r="E27">
            <v>5.4380780773226149</v>
          </cell>
          <cell r="F27">
            <v>-1.0057308276647137E-2</v>
          </cell>
          <cell r="G27">
            <v>3.0265596192109669E-4</v>
          </cell>
          <cell r="H27">
            <v>61.88031389537376</v>
          </cell>
          <cell r="I27">
            <v>7.8184991714866445</v>
          </cell>
          <cell r="J27">
            <v>-7.4307852050824158E-2</v>
          </cell>
          <cell r="K27">
            <v>5.8428046791318136E-4</v>
          </cell>
          <cell r="L27"/>
          <cell r="M27">
            <v>1.8078839588024969</v>
          </cell>
          <cell r="N27"/>
          <cell r="O27"/>
          <cell r="P27">
            <v>107.74364891613396</v>
          </cell>
          <cell r="Q27">
            <v>6.3903559213600225</v>
          </cell>
          <cell r="R27">
            <v>-3.5760478801184735E-2</v>
          </cell>
          <cell r="S27">
            <v>4.1531870804267118E-4</v>
          </cell>
          <cell r="T27">
            <v>241.08251940018474</v>
          </cell>
          <cell r="U27">
            <v>4.2669429164790706</v>
          </cell>
          <cell r="V27">
            <v>8.4017552550088598E-3</v>
          </cell>
          <cell r="W27">
            <v>4.5908463596400814E-4</v>
          </cell>
          <cell r="X27">
            <v>175.63825863634864</v>
          </cell>
          <cell r="Y27">
            <v>4.2093075880186586</v>
          </cell>
          <cell r="Z27">
            <v>-2.8916452930600488E-2</v>
          </cell>
          <cell r="AA27">
            <v>9.6479583925613698E-4</v>
          </cell>
          <cell r="AB27"/>
          <cell r="AC27">
            <v>4.0496448973938337</v>
          </cell>
          <cell r="AD27"/>
          <cell r="AE27"/>
          <cell r="AF27">
            <v>178.04570919157379</v>
          </cell>
          <cell r="AG27">
            <v>4.2114277770449089</v>
          </cell>
          <cell r="AH27">
            <v>-2.7543655072272487E-2</v>
          </cell>
          <cell r="AI27">
            <v>9.4619260800347395E-4</v>
          </cell>
        </row>
        <row r="28">
          <cell r="B28">
            <v>2011</v>
          </cell>
          <cell r="D28">
            <v>153.65191411888605</v>
          </cell>
          <cell r="E28">
            <v>6.0406342665182731</v>
          </cell>
          <cell r="F28">
            <v>-1.1171689729538319E-2</v>
          </cell>
          <cell r="G28">
            <v>3.3619119632918908E-4</v>
          </cell>
          <cell r="H28">
            <v>69.894014998356681</v>
          </cell>
          <cell r="I28">
            <v>8.8310201412436804</v>
          </cell>
          <cell r="J28">
            <v>-8.3930959602392358E-2</v>
          </cell>
          <cell r="K28">
            <v>6.5994668121138647E-4</v>
          </cell>
          <cell r="L28"/>
          <cell r="M28">
            <v>1.9017049015962113</v>
          </cell>
          <cell r="N28"/>
          <cell r="O28"/>
          <cell r="P28">
            <v>118.25303806799869</v>
          </cell>
          <cell r="Q28">
            <v>7.2194874291692308</v>
          </cell>
          <cell r="R28">
            <v>-4.1915042018510852E-2</v>
          </cell>
          <cell r="S28">
            <v>4.7297514817948067E-4</v>
          </cell>
          <cell r="T28">
            <v>269.91150223376195</v>
          </cell>
          <cell r="U28">
            <v>4.7771898825265584</v>
          </cell>
          <cell r="V28">
            <v>9.4064488288988224E-3</v>
          </cell>
          <cell r="W28">
            <v>5.1398261497258204E-4</v>
          </cell>
          <cell r="X28">
            <v>199.72380088104686</v>
          </cell>
          <cell r="Y28">
            <v>4.7865363565073169</v>
          </cell>
          <cell r="Z28">
            <v>-3.2881810216844207E-2</v>
          </cell>
          <cell r="AA28">
            <v>1.09709976394959E-3</v>
          </cell>
          <cell r="AB28"/>
          <cell r="AC28">
            <v>4.2512397113517153</v>
          </cell>
          <cell r="AD28"/>
          <cell r="AE28"/>
          <cell r="AF28">
            <v>202.01922470497237</v>
          </cell>
          <cell r="AG28">
            <v>4.7862306887246184</v>
          </cell>
          <cell r="AH28">
            <v>-3.1498811836570592E-2</v>
          </cell>
          <cell r="AI28">
            <v>1.078029457184948E-3</v>
          </cell>
        </row>
        <row r="29">
          <cell r="B29">
            <v>2012</v>
          </cell>
          <cell r="D29">
            <v>152.69784078306134</v>
          </cell>
          <cell r="E29">
            <v>6.0031260576670977</v>
          </cell>
          <cell r="F29">
            <v>-1.1102321174332347E-2</v>
          </cell>
          <cell r="G29">
            <v>3.341036788518051E-4</v>
          </cell>
          <cell r="H29">
            <v>69.639681280707194</v>
          </cell>
          <cell r="I29">
            <v>8.79888539861639</v>
          </cell>
          <cell r="J29">
            <v>-8.3625547572734771E-2</v>
          </cell>
          <cell r="K29">
            <v>6.5754523535244028E-4</v>
          </cell>
          <cell r="L29"/>
          <cell r="M29">
            <v>1.9422291094550892</v>
          </cell>
          <cell r="N29"/>
          <cell r="O29"/>
          <cell r="P29">
            <v>115.79191900675124</v>
          </cell>
          <cell r="Q29">
            <v>7.2441332417246302</v>
          </cell>
          <cell r="R29">
            <v>-4.3307455519677011E-2</v>
          </cell>
          <cell r="S29">
            <v>4.7769439177415242E-4</v>
          </cell>
          <cell r="T29">
            <v>270.86703751638333</v>
          </cell>
          <cell r="U29">
            <v>4.7941019942622889</v>
          </cell>
          <cell r="V29">
            <v>9.4397493502393348E-3</v>
          </cell>
          <cell r="W29">
            <v>5.158022059095959E-4</v>
          </cell>
          <cell r="X29">
            <v>200.37624489510003</v>
          </cell>
          <cell r="Y29">
            <v>4.8021726851775846</v>
          </cell>
          <cell r="Z29">
            <v>-3.2989226259161522E-2</v>
          </cell>
          <cell r="AA29">
            <v>1.1006836942105329E-3</v>
          </cell>
          <cell r="AB29"/>
          <cell r="AC29">
            <v>4.4113276027661614</v>
          </cell>
          <cell r="AD29"/>
          <cell r="AE29"/>
          <cell r="AF29">
            <v>202.46466037058016</v>
          </cell>
          <cell r="AG29">
            <v>4.8029899420506847</v>
          </cell>
          <cell r="AH29">
            <v>-3.1732192170362133E-2</v>
          </cell>
          <cell r="AI29">
            <v>1.0833555367864565E-3</v>
          </cell>
        </row>
        <row r="30">
          <cell r="B30">
            <v>2013</v>
          </cell>
          <cell r="D30">
            <v>147.04497148711957</v>
          </cell>
          <cell r="E30">
            <v>5.7808905185328818</v>
          </cell>
          <cell r="F30">
            <v>-1.0691313591263565E-2</v>
          </cell>
          <cell r="G30">
            <v>3.2173517109716196E-4</v>
          </cell>
          <cell r="H30">
            <v>66.916359816405418</v>
          </cell>
          <cell r="I30">
            <v>8.4547971858717723</v>
          </cell>
          <cell r="J30">
            <v>-8.0355296410170793E-2</v>
          </cell>
          <cell r="K30">
            <v>6.3183134608338137E-4</v>
          </cell>
          <cell r="L30"/>
          <cell r="M30">
            <v>2.0124931606163972</v>
          </cell>
          <cell r="N30"/>
          <cell r="O30"/>
          <cell r="P30">
            <v>109.66302239925598</v>
          </cell>
          <cell r="Q30">
            <v>7.0261501263694601</v>
          </cell>
          <cell r="R30">
            <v>-4.315639928207899E-2</v>
          </cell>
          <cell r="S30">
            <v>4.661784375236572E-4</v>
          </cell>
          <cell r="T30">
            <v>264.07390026229041</v>
          </cell>
          <cell r="U30">
            <v>4.6738695984870198</v>
          </cell>
          <cell r="V30">
            <v>9.2030076869923563E-3</v>
          </cell>
          <cell r="W30">
            <v>5.0286628276133933E-4</v>
          </cell>
          <cell r="X30">
            <v>194.4167147470117</v>
          </cell>
          <cell r="Y30">
            <v>4.6593479061793337</v>
          </cell>
          <cell r="Z30">
            <v>-3.2008070590950927E-2</v>
          </cell>
          <cell r="AA30">
            <v>1.0679474900632253E-3</v>
          </cell>
          <cell r="AB30"/>
          <cell r="AC30">
            <v>4.6426204293438813</v>
          </cell>
          <cell r="AD30"/>
          <cell r="AE30"/>
          <cell r="AF30">
            <v>196.16026197790009</v>
          </cell>
          <cell r="AG30">
            <v>4.659719554649203</v>
          </cell>
          <cell r="AH30">
            <v>-3.0926108386741064E-2</v>
          </cell>
          <cell r="AI30">
            <v>1.0528959872352348E-3</v>
          </cell>
        </row>
        <row r="31">
          <cell r="B31">
            <v>2014</v>
          </cell>
          <cell r="D31">
            <v>135.77451121020891</v>
          </cell>
          <cell r="E31">
            <v>5.3378063634245825</v>
          </cell>
          <cell r="F31">
            <v>-9.871863433126838E-3</v>
          </cell>
          <cell r="G31">
            <v>2.9707534472660663E-4</v>
          </cell>
          <cell r="H31">
            <v>61.776678314379737</v>
          </cell>
          <cell r="I31">
            <v>7.8054049472797598</v>
          </cell>
          <cell r="J31">
            <v>-7.418340314397591E-2</v>
          </cell>
          <cell r="K31">
            <v>5.8330192979752114E-4</v>
          </cell>
          <cell r="L31"/>
          <cell r="M31">
            <v>2.052218345735378</v>
          </cell>
          <cell r="N31"/>
          <cell r="O31"/>
          <cell r="P31">
            <v>99.766301890219808</v>
          </cell>
          <cell r="Q31">
            <v>6.5332408970833553</v>
          </cell>
          <cell r="R31">
            <v>-4.1079414253061601E-2</v>
          </cell>
          <cell r="S31">
            <v>4.3579585717332288E-4</v>
          </cell>
          <cell r="T31">
            <v>247.45845650288189</v>
          </cell>
          <cell r="U31">
            <v>4.3797912462707043</v>
          </cell>
          <cell r="V31">
            <v>8.6239574420088633E-3</v>
          </cell>
          <cell r="W31">
            <v>4.7122610010252717E-4</v>
          </cell>
          <cell r="X31">
            <v>181.61951347893395</v>
          </cell>
          <cell r="Y31">
            <v>4.3526530162314003</v>
          </cell>
          <cell r="Z31">
            <v>-2.9901185274591912E-2</v>
          </cell>
          <cell r="AA31">
            <v>9.9765137899138841E-4</v>
          </cell>
          <cell r="AB31"/>
          <cell r="AC31">
            <v>4.8071659985717083</v>
          </cell>
          <cell r="AD31"/>
          <cell r="AE31"/>
          <cell r="AF31">
            <v>183.0384193765876</v>
          </cell>
          <cell r="AG31">
            <v>4.3535970231116217</v>
          </cell>
          <cell r="AH31">
            <v>-2.8978538105778561E-2</v>
          </cell>
          <cell r="AI31">
            <v>9.8464425933390441E-4</v>
          </cell>
        </row>
        <row r="32">
          <cell r="B32">
            <v>2015</v>
          </cell>
          <cell r="D32">
            <v>115.90745385519176</v>
          </cell>
          <cell r="E32">
            <v>4.5567576656469244</v>
          </cell>
          <cell r="F32">
            <v>-8.4273737768674022E-3</v>
          </cell>
          <cell r="G32">
            <v>2.5360611872948731E-4</v>
          </cell>
          <cell r="H32">
            <v>52.001636986371771</v>
          </cell>
          <cell r="I32">
            <v>6.57034087418055</v>
          </cell>
          <cell r="J32">
            <v>-6.2445222144758145E-2</v>
          </cell>
          <cell r="K32">
            <v>4.9100495582521928E-4</v>
          </cell>
          <cell r="L32"/>
          <cell r="M32">
            <v>2.0032444371127256</v>
          </cell>
          <cell r="N32"/>
          <cell r="O32"/>
          <cell r="P32">
            <v>83.699931985897521</v>
          </cell>
          <cell r="Q32">
            <v>5.5625565482309733</v>
          </cell>
          <cell r="R32">
            <v>-3.5496941040358235E-2</v>
          </cell>
          <cell r="S32">
            <v>3.7225742976665745E-4</v>
          </cell>
          <cell r="T32">
            <v>214.96057336182346</v>
          </cell>
          <cell r="U32">
            <v>3.8046080574841108</v>
          </cell>
          <cell r="V32">
            <v>7.4914022441605272E-3</v>
          </cell>
          <cell r="W32">
            <v>4.0934156824790335E-4</v>
          </cell>
          <cell r="X32">
            <v>154.9743895437031</v>
          </cell>
          <cell r="Y32">
            <v>3.7140818801073392</v>
          </cell>
          <cell r="Z32">
            <v>-2.5514427639409653E-2</v>
          </cell>
          <cell r="AA32">
            <v>8.5128745515859587E-4</v>
          </cell>
          <cell r="AB32"/>
          <cell r="AC32">
            <v>4.7634980281563806</v>
          </cell>
          <cell r="AD32"/>
          <cell r="AE32"/>
          <cell r="AF32">
            <v>156.11123663519666</v>
          </cell>
          <cell r="AG32">
            <v>3.7171101877389199</v>
          </cell>
          <cell r="AH32">
            <v>-2.477558572700328E-2</v>
          </cell>
          <cell r="AI32">
            <v>8.4087309098827064E-4</v>
          </cell>
        </row>
        <row r="33">
          <cell r="B33">
            <v>2016</v>
          </cell>
          <cell r="D33">
            <v>109.54686813767883</v>
          </cell>
          <cell r="E33">
            <v>4.3066991339282321</v>
          </cell>
          <cell r="F33">
            <v>-7.9649097031741414E-3</v>
          </cell>
          <cell r="G33">
            <v>2.3968912372172917E-4</v>
          </cell>
          <cell r="H33">
            <v>48.209576283128769</v>
          </cell>
          <cell r="I33">
            <v>6.0912188141880756</v>
          </cell>
          <cell r="J33">
            <v>-5.7891594860631029E-2</v>
          </cell>
          <cell r="K33">
            <v>4.5519991763824186E-4</v>
          </cell>
          <cell r="L33"/>
          <cell r="M33">
            <v>1.9521766049659293</v>
          </cell>
          <cell r="N33"/>
          <cell r="O33"/>
          <cell r="P33">
            <v>77.376861267606074</v>
          </cell>
          <cell r="Q33">
            <v>5.2236109933963597</v>
          </cell>
          <cell r="R33">
            <v>-3.3816796556083703E-2</v>
          </cell>
          <cell r="S33">
            <v>3.505750098621546E-4</v>
          </cell>
          <cell r="T33">
            <v>206.74349418942418</v>
          </cell>
          <cell r="U33">
            <v>3.659173175452636</v>
          </cell>
          <cell r="V33">
            <v>7.2050360310925033E-3</v>
          </cell>
          <cell r="W33">
            <v>3.9369408451522152E-4</v>
          </cell>
          <cell r="X33">
            <v>145.66377683532369</v>
          </cell>
          <cell r="Y33">
            <v>3.4909457990122288</v>
          </cell>
          <cell r="Z33">
            <v>-2.3981561757982685E-2</v>
          </cell>
          <cell r="AA33">
            <v>8.0014347051816307E-4</v>
          </cell>
          <cell r="AB33"/>
          <cell r="AC33">
            <v>4.6872158835738071</v>
          </cell>
          <cell r="AD33"/>
          <cell r="AE33"/>
          <cell r="AF33">
            <v>146.58379588902318</v>
          </cell>
          <cell r="AG33">
            <v>3.4961895672892807</v>
          </cell>
          <cell r="AH33">
            <v>-2.3344966381442008E-2</v>
          </cell>
          <cell r="AI33">
            <v>7.910197104431441E-4</v>
          </cell>
        </row>
        <row r="34">
          <cell r="B34">
            <v>2017</v>
          </cell>
          <cell r="D34">
            <v>102.93447637304278</v>
          </cell>
          <cell r="E34">
            <v>4.0467411600483993</v>
          </cell>
          <cell r="F34">
            <v>-7.4841373705398012E-3</v>
          </cell>
          <cell r="G34">
            <v>2.2522117575831993E-4</v>
          </cell>
          <cell r="H34">
            <v>46.040289598034093</v>
          </cell>
          <cell r="I34">
            <v>5.8171321930567359</v>
          </cell>
          <cell r="J34">
            <v>-5.5286646309070923E-2</v>
          </cell>
          <cell r="K34">
            <v>4.347172833460505E-4</v>
          </cell>
          <cell r="L34"/>
          <cell r="M34">
            <v>1.9957174130837712</v>
          </cell>
          <cell r="N34"/>
          <cell r="O34"/>
          <cell r="P34">
            <v>72.223988725613026</v>
          </cell>
          <cell r="Q34">
            <v>4.9791367609864983</v>
          </cell>
          <cell r="R34">
            <v>-3.2871614522446829E-2</v>
          </cell>
          <cell r="S34">
            <v>3.3563186906072581E-4</v>
          </cell>
          <cell r="T34">
            <v>197.68525879143581</v>
          </cell>
          <cell r="U34">
            <v>3.498850587720391</v>
          </cell>
          <cell r="V34">
            <v>6.8893554207956377E-3</v>
          </cell>
          <cell r="W34">
            <v>3.7644481770604689E-4</v>
          </cell>
          <cell r="X34">
            <v>141.10288956693825</v>
          </cell>
          <cell r="Y34">
            <v>3.3816405853533889</v>
          </cell>
          <cell r="Z34">
            <v>-2.3230673636897948E-2</v>
          </cell>
          <cell r="AA34">
            <v>7.7509013023787006E-4</v>
          </cell>
          <cell r="AB34"/>
          <cell r="AC34">
            <v>4.8383375503952166</v>
          </cell>
          <cell r="AD34"/>
          <cell r="AE34"/>
          <cell r="AF34">
            <v>141.69714703189302</v>
          </cell>
          <cell r="AG34">
            <v>3.3875331362480749</v>
          </cell>
          <cell r="AH34">
            <v>-2.2652226243611358E-2</v>
          </cell>
          <cell r="AI34">
            <v>7.6618789277676841E-4</v>
          </cell>
        </row>
        <row r="35">
          <cell r="B35">
            <v>2018</v>
          </cell>
          <cell r="D35">
            <v>103.42834130616261</v>
          </cell>
          <cell r="E35">
            <v>4.0661568468307125</v>
          </cell>
          <cell r="F35">
            <v>-7.520045193964927E-3</v>
          </cell>
          <cell r="G35">
            <v>2.2630175482980558E-4</v>
          </cell>
          <cell r="H35">
            <v>46.542214883174445</v>
          </cell>
          <cell r="I35">
            <v>5.880549816190535</v>
          </cell>
          <cell r="J35">
            <v>-5.5889374179712265E-2</v>
          </cell>
          <cell r="K35">
            <v>4.3945651496913343E-4</v>
          </cell>
          <cell r="L35"/>
          <cell r="M35">
            <v>2.0379632525305764</v>
          </cell>
          <cell r="N35"/>
          <cell r="O35"/>
          <cell r="P35">
            <v>72.148992403950302</v>
          </cell>
          <cell r="Q35">
            <v>5.0333262734384823</v>
          </cell>
          <cell r="R35">
            <v>-3.3569945001824426E-2</v>
          </cell>
          <cell r="S35">
            <v>3.3999326719454407E-4</v>
          </cell>
          <cell r="T35">
            <v>201.72206178005783</v>
          </cell>
          <cell r="U35">
            <v>3.5702983557310195</v>
          </cell>
          <cell r="V35">
            <v>7.030038498139754E-3</v>
          </cell>
          <cell r="W35">
            <v>3.8413195418985675E-4</v>
          </cell>
          <cell r="X35">
            <v>144.56568544070598</v>
          </cell>
          <cell r="Y35">
            <v>3.4646291839672543</v>
          </cell>
          <cell r="Z35">
            <v>-2.3800775929356904E-2</v>
          </cell>
          <cell r="AA35">
            <v>7.9411156142913226E-4</v>
          </cell>
          <cell r="AB35"/>
          <cell r="AC35">
            <v>4.9888233694341384</v>
          </cell>
          <cell r="AD35"/>
          <cell r="AE35"/>
          <cell r="AF35">
            <v>145.11924707220993</v>
          </cell>
          <cell r="AG35">
            <v>3.4698107090411239</v>
          </cell>
          <cell r="AH35">
            <v>-2.3265936887360752E-2</v>
          </cell>
          <cell r="AI35">
            <v>7.8589084058747563E-4</v>
          </cell>
        </row>
        <row r="36">
          <cell r="B36">
            <v>2019</v>
          </cell>
          <cell r="D36">
            <v>103.0850478533815</v>
          </cell>
          <cell r="E36">
            <v>4.0526606908847711</v>
          </cell>
          <cell r="F36">
            <v>-7.4950850887645134E-3</v>
          </cell>
          <cell r="G36">
            <v>2.2555062694933439E-4</v>
          </cell>
          <cell r="H36">
            <v>46.717110600907951</v>
          </cell>
          <cell r="I36">
            <v>5.9026476682878588</v>
          </cell>
          <cell r="J36">
            <v>-5.6099394528665872E-2</v>
          </cell>
          <cell r="K36">
            <v>4.4110789883195813E-4</v>
          </cell>
          <cell r="L36"/>
          <cell r="M36">
            <v>2.0334268943168636</v>
          </cell>
          <cell r="N36"/>
          <cell r="O36"/>
          <cell r="P36">
            <v>71.734297015696995</v>
          </cell>
          <cell r="Q36">
            <v>5.0411350168317766</v>
          </cell>
          <cell r="R36">
            <v>-3.3806169756281389E-2</v>
          </cell>
          <cell r="S36">
            <v>3.4079877337485722E-4</v>
          </cell>
          <cell r="T36">
            <v>205.19217538729166</v>
          </cell>
          <cell r="U36">
            <v>3.6317162333631408</v>
          </cell>
          <cell r="V36">
            <v>7.1509723813080244E-3</v>
          </cell>
          <cell r="W36">
            <v>3.9073996478346707E-4</v>
          </cell>
          <cell r="X36">
            <v>147.27071949937104</v>
          </cell>
          <cell r="Y36">
            <v>3.5294574308275388</v>
          </cell>
          <cell r="Z36">
            <v>-2.4246123034482852E-2</v>
          </cell>
          <cell r="AA36">
            <v>8.0897054275306873E-4</v>
          </cell>
          <cell r="AB36"/>
          <cell r="AC36">
            <v>5.0262524524753855</v>
          </cell>
          <cell r="AD36"/>
          <cell r="AE36"/>
          <cell r="AF36">
            <v>147.77595243818652</v>
          </cell>
          <cell r="AG36">
            <v>3.5342161481754788</v>
          </cell>
          <cell r="AH36">
            <v>-2.3743181337994038E-2</v>
          </cell>
          <cell r="AI36">
            <v>8.012013336002005E-4</v>
          </cell>
        </row>
        <row r="37">
          <cell r="B37">
            <v>2020</v>
          </cell>
          <cell r="D37">
            <v>103.26326785915477</v>
          </cell>
          <cell r="E37">
            <v>4.0596671891768787</v>
          </cell>
          <cell r="F37">
            <v>-7.5080430699228529E-3</v>
          </cell>
          <cell r="G37">
            <v>2.2594057325943601E-4</v>
          </cell>
          <cell r="H37">
            <v>47.219919176162414</v>
          </cell>
          <cell r="I37">
            <v>5.9661768940072086</v>
          </cell>
          <cell r="J37">
            <v>-5.6703183082212408E-2</v>
          </cell>
          <cell r="K37">
            <v>4.4585547057371042E-4</v>
          </cell>
          <cell r="L37"/>
          <cell r="M37">
            <v>2.051563437157462</v>
          </cell>
          <cell r="N37"/>
          <cell r="O37"/>
          <cell r="P37">
            <v>71.924976636558867</v>
          </cell>
          <cell r="Q37">
            <v>5.0737729676451639</v>
          </cell>
          <cell r="R37">
            <v>-3.4092925680144992E-2</v>
          </cell>
          <cell r="S37">
            <v>3.4297074070074488E-4</v>
          </cell>
          <cell r="T37">
            <v>208.15515261901743</v>
          </cell>
          <cell r="U37">
            <v>3.6841582550495602</v>
          </cell>
          <cell r="V37">
            <v>7.2542324998311793E-3</v>
          </cell>
          <cell r="W37">
            <v>3.9638225410075484E-4</v>
          </cell>
          <cell r="X37">
            <v>148.89296652790537</v>
          </cell>
          <cell r="Y37">
            <v>3.5683358436509574</v>
          </cell>
          <cell r="Z37">
            <v>-2.451320396665916E-2</v>
          </cell>
          <cell r="AA37">
            <v>8.1788168315907836E-4</v>
          </cell>
          <cell r="AB37"/>
          <cell r="AC37">
            <v>5.1209073081173031</v>
          </cell>
          <cell r="AD37"/>
          <cell r="AE37"/>
          <cell r="AF37">
            <v>149.34410671817227</v>
          </cell>
          <cell r="AG37">
            <v>3.5734532666148171</v>
          </cell>
          <cell r="AH37">
            <v>-2.4031672783283664E-2</v>
          </cell>
          <cell r="AI37">
            <v>8.1036073436889804E-4</v>
          </cell>
        </row>
        <row r="38">
          <cell r="B38">
            <v>2021</v>
          </cell>
          <cell r="D38">
            <v>102.76994807909863</v>
          </cell>
          <cell r="E38">
            <v>4.0402729344105328</v>
          </cell>
          <cell r="F38">
            <v>-7.4721748833673175E-3</v>
          </cell>
          <cell r="G38">
            <v>2.2486118698572126E-4</v>
          </cell>
          <cell r="H38">
            <v>47.57420260103833</v>
          </cell>
          <cell r="I38">
            <v>6.0109401553660184</v>
          </cell>
          <cell r="J38">
            <v>-5.7128617904088894E-2</v>
          </cell>
          <cell r="K38">
            <v>4.4920065213840602E-4</v>
          </cell>
          <cell r="L38"/>
          <cell r="M38">
            <v>2.0798836387164967</v>
          </cell>
          <cell r="N38"/>
          <cell r="O38"/>
          <cell r="P38">
            <v>71.70903513219136</v>
          </cell>
          <cell r="Q38">
            <v>5.0803255394270899</v>
          </cell>
          <cell r="R38">
            <v>-3.4192480988495741E-2</v>
          </cell>
          <cell r="S38">
            <v>3.4323938206122382E-4</v>
          </cell>
          <cell r="T38">
            <v>209.82290012296662</v>
          </cell>
          <cell r="U38">
            <v>3.7136758800360452</v>
          </cell>
          <cell r="V38">
            <v>7.3123537040984763E-3</v>
          </cell>
          <cell r="W38">
            <v>3.9955808475672811E-4</v>
          </cell>
          <cell r="X38">
            <v>150.21518193660975</v>
          </cell>
          <cell r="Y38">
            <v>3.6000237651554508</v>
          </cell>
          <cell r="Z38">
            <v>-2.4730888769086381E-2</v>
          </cell>
          <cell r="AA38">
            <v>8.2514472445100763E-4</v>
          </cell>
          <cell r="AB38"/>
          <cell r="AC38">
            <v>5.0909323982148633</v>
          </cell>
          <cell r="AD38"/>
          <cell r="AE38"/>
          <cell r="AF38">
            <v>150.55499677912698</v>
          </cell>
          <cell r="AG38">
            <v>3.6055920481451058</v>
          </cell>
          <cell r="AH38">
            <v>-2.4256196648744729E-2</v>
          </cell>
          <cell r="AI38">
            <v>8.1746502264071989E-4</v>
          </cell>
        </row>
        <row r="39">
          <cell r="B39">
            <v>2022</v>
          </cell>
          <cell r="D39">
            <v>101.74777216822775</v>
          </cell>
          <cell r="E39">
            <v>4.0000873573611084</v>
          </cell>
          <cell r="F39">
            <v>-7.3978547410460047E-3</v>
          </cell>
          <cell r="G39">
            <v>2.226246607159042E-4</v>
          </cell>
          <cell r="H39">
            <v>47.644361400065897</v>
          </cell>
          <cell r="I39">
            <v>6.0198046306335007</v>
          </cell>
          <cell r="J39">
            <v>-5.7212866824787954E-2</v>
          </cell>
          <cell r="K39">
            <v>4.4986309893842343E-4</v>
          </cell>
          <cell r="L39"/>
          <cell r="M39">
            <v>2.0223996057567049</v>
          </cell>
          <cell r="N39"/>
          <cell r="O39"/>
          <cell r="P39">
            <v>71.051156047594702</v>
          </cell>
          <cell r="Q39">
            <v>5.052516569072087</v>
          </cell>
          <cell r="R39">
            <v>-3.4025165004546158E-2</v>
          </cell>
          <cell r="S39">
            <v>3.410316352926233E-4</v>
          </cell>
          <cell r="T39">
            <v>210.65495624361751</v>
          </cell>
          <cell r="U39">
            <v>3.7284025220960242</v>
          </cell>
          <cell r="V39">
            <v>7.3413509615584292E-3</v>
          </cell>
          <cell r="W39">
            <v>4.0114253883577559E-4</v>
          </cell>
          <cell r="X39">
            <v>150.94105724638004</v>
          </cell>
          <cell r="Y39">
            <v>3.6174199319877456</v>
          </cell>
          <cell r="Z39">
            <v>-2.4850394276550544E-2</v>
          </cell>
          <cell r="AA39">
            <v>8.2913201904230235E-4</v>
          </cell>
          <cell r="AB39"/>
          <cell r="AC39">
            <v>4.8645837929237166</v>
          </cell>
          <cell r="AD39"/>
          <cell r="AE39"/>
          <cell r="AF39">
            <v>151.04640373021587</v>
          </cell>
          <cell r="AG39">
            <v>3.6239030550565441</v>
          </cell>
          <cell r="AH39">
            <v>-2.4356436695779537E-2</v>
          </cell>
          <cell r="AI39">
            <v>8.2051223321729727E-4</v>
          </cell>
        </row>
        <row r="40">
          <cell r="B40">
            <v>2023</v>
          </cell>
          <cell r="D40">
            <v>101.38452474890133</v>
          </cell>
          <cell r="E40">
            <v>3.9858067359904572</v>
          </cell>
          <cell r="F40">
            <v>-7.371443827214952E-3</v>
          </cell>
          <cell r="G40">
            <v>2.2182987345167039E-4</v>
          </cell>
          <cell r="H40">
            <v>48.017597704809354</v>
          </cell>
          <cell r="I40">
            <v>6.0669625643236778</v>
          </cell>
          <cell r="J40">
            <v>-5.7661060868531254E-2</v>
          </cell>
          <cell r="K40">
            <v>4.5338723559917794E-4</v>
          </cell>
          <cell r="L40"/>
          <cell r="M40">
            <v>2.0371579469280765</v>
          </cell>
          <cell r="N40"/>
          <cell r="O40"/>
          <cell r="P40">
            <v>70.829460554490296</v>
          </cell>
          <cell r="Q40">
            <v>5.0545101106752659</v>
          </cell>
          <cell r="R40">
            <v>-3.4022565757388032E-2</v>
          </cell>
          <cell r="S40">
            <v>3.4063349946546971E-4</v>
          </cell>
          <cell r="T40">
            <v>211.69751888325393</v>
          </cell>
          <cell r="U40">
            <v>3.7468549394726569</v>
          </cell>
          <cell r="V40">
            <v>7.3776843969233612E-3</v>
          </cell>
          <cell r="W40">
            <v>4.0312785279000997E-4</v>
          </cell>
          <cell r="X40">
            <v>152.25698413371788</v>
          </cell>
          <cell r="Y40">
            <v>3.6489571441825976</v>
          </cell>
          <cell r="Z40">
            <v>-2.5067043759375351E-2</v>
          </cell>
          <cell r="AA40">
            <v>8.3636051695344063E-4</v>
          </cell>
          <cell r="AB40"/>
          <cell r="AC40">
            <v>4.8247237360992923</v>
          </cell>
          <cell r="AD40"/>
          <cell r="AE40"/>
          <cell r="AF40">
            <v>151.96168685421694</v>
          </cell>
          <cell r="AG40">
            <v>3.6577487113782401</v>
          </cell>
          <cell r="AH40">
            <v>-2.4524680688068966E-2</v>
          </cell>
          <cell r="AI40">
            <v>8.2585578169071445E-4</v>
          </cell>
        </row>
        <row r="41">
          <cell r="B41">
            <v>2024</v>
          </cell>
          <cell r="D41">
            <v>101.00515072653671</v>
          </cell>
          <cell r="E41">
            <v>3.9708921172402523</v>
          </cell>
          <cell r="F41">
            <v>-7.343860383861131E-3</v>
          </cell>
          <cell r="G41">
            <v>2.2099980109516014E-4</v>
          </cell>
          <cell r="H41">
            <v>48.345910219452712</v>
          </cell>
          <cell r="I41">
            <v>6.1084444341161923</v>
          </cell>
          <cell r="J41">
            <v>-5.8055308994127426E-2</v>
          </cell>
          <cell r="K41">
            <v>4.5648719708292094E-4</v>
          </cell>
          <cell r="L41"/>
          <cell r="M41">
            <v>2.1076130917797271</v>
          </cell>
          <cell r="N41"/>
          <cell r="O41"/>
          <cell r="P41">
            <v>70.540313627604831</v>
          </cell>
          <cell r="Q41">
            <v>5.0491740975951478</v>
          </cell>
          <cell r="R41">
            <v>-3.3903914315729505E-2</v>
          </cell>
          <cell r="S41">
            <v>3.393730723421703E-4</v>
          </cell>
          <cell r="T41">
            <v>212.60428141716565</v>
          </cell>
          <cell r="U41">
            <v>3.7629038175938483</v>
          </cell>
          <cell r="V41">
            <v>7.4092851820126019E-3</v>
          </cell>
          <cell r="W41">
            <v>4.0485456756311913E-4</v>
          </cell>
          <cell r="X41">
            <v>153.44815443753652</v>
          </cell>
          <cell r="Y41">
            <v>3.6775044677407727</v>
          </cell>
          <cell r="Z41">
            <v>-2.5263153765760788E-2</v>
          </cell>
          <cell r="AA41">
            <v>8.4290371637873855E-4</v>
          </cell>
          <cell r="AB41"/>
          <cell r="AC41">
            <v>4.9234687609876504</v>
          </cell>
          <cell r="AD41"/>
          <cell r="AE41"/>
          <cell r="AF41">
            <v>152.49936159317394</v>
          </cell>
          <cell r="AG41">
            <v>3.6916193011731702</v>
          </cell>
          <cell r="AH41">
            <v>-2.4626341943694237E-2</v>
          </cell>
          <cell r="AI41">
            <v>8.2904567451861505E-4</v>
          </cell>
        </row>
        <row r="42">
          <cell r="B42">
            <v>2025</v>
          </cell>
          <cell r="D42">
            <v>100.35604050465847</v>
          </cell>
          <cell r="E42">
            <v>3.9453731546454143</v>
          </cell>
          <cell r="F42">
            <v>-7.2966650199720456E-3</v>
          </cell>
          <cell r="G42">
            <v>2.1957954451525246E-4</v>
          </cell>
          <cell r="H42">
            <v>48.496804430771398</v>
          </cell>
          <cell r="I42">
            <v>6.1275097263215939</v>
          </cell>
          <cell r="J42">
            <v>-5.823650756963808E-2</v>
          </cell>
          <cell r="K42">
            <v>4.5791195618391284E-4</v>
          </cell>
          <cell r="L42"/>
          <cell r="M42">
            <v>2.2251943669654253</v>
          </cell>
          <cell r="N42"/>
          <cell r="O42"/>
          <cell r="P42">
            <v>69.879167524990976</v>
          </cell>
          <cell r="Q42">
            <v>5.0194814297136752</v>
          </cell>
          <cell r="R42">
            <v>-3.3522380204721779E-2</v>
          </cell>
          <cell r="S42">
            <v>3.3578223230130007E-4</v>
          </cell>
          <cell r="T42">
            <v>212.8851141468094</v>
          </cell>
          <cell r="U42">
            <v>3.7678743033405961</v>
          </cell>
          <cell r="V42">
            <v>7.4190722369510236E-3</v>
          </cell>
          <cell r="W42">
            <v>4.0538934707254196E-4</v>
          </cell>
          <cell r="X42">
            <v>154.56822329522637</v>
          </cell>
          <cell r="Y42">
            <v>3.7043477897958992</v>
          </cell>
          <cell r="Z42">
            <v>-2.5447557885078992E-2</v>
          </cell>
          <cell r="AA42">
            <v>8.4905634953491745E-4</v>
          </cell>
          <cell r="AB42"/>
          <cell r="AC42">
            <v>5.1352920867881151</v>
          </cell>
          <cell r="AD42"/>
          <cell r="AE42"/>
          <cell r="AF42">
            <v>152.50831727308525</v>
          </cell>
          <cell r="AG42">
            <v>3.7300192310352265</v>
          </cell>
          <cell r="AH42">
            <v>-2.4643810575221744E-2</v>
          </cell>
          <cell r="AI42">
            <v>8.2938260918475389E-4</v>
          </cell>
        </row>
        <row r="43">
          <cell r="B43">
            <v>2026</v>
          </cell>
          <cell r="D43">
            <v>99.90516120800531</v>
          </cell>
          <cell r="E43">
            <v>3.9276473948002146</v>
          </cell>
          <cell r="F43">
            <v>-7.2638825867913943E-3</v>
          </cell>
          <cell r="G43">
            <v>2.1859301824246811E-4</v>
          </cell>
          <cell r="H43">
            <v>48.664672550475025</v>
          </cell>
          <cell r="I43">
            <v>6.148719650321671</v>
          </cell>
          <cell r="J43">
            <v>-5.843808895502145E-2</v>
          </cell>
          <cell r="K43">
            <v>4.5949698472294017E-4</v>
          </cell>
          <cell r="L43"/>
          <cell r="M43">
            <v>2.2264391561507568</v>
          </cell>
          <cell r="N43"/>
          <cell r="O43"/>
          <cell r="P43">
            <v>69.306063332568385</v>
          </cell>
          <cell r="Q43">
            <v>4.9887710629785404</v>
          </cell>
          <cell r="R43">
            <v>-3.3116643042758562E-2</v>
          </cell>
          <cell r="S43">
            <v>3.3218723511425484E-4</v>
          </cell>
          <cell r="T43">
            <v>211.82719739769939</v>
          </cell>
          <cell r="U43">
            <v>3.7491501320897296</v>
          </cell>
          <cell r="V43">
            <v>7.3822037089950705E-3</v>
          </cell>
          <cell r="W43">
            <v>4.0337479484845812E-4</v>
          </cell>
          <cell r="X43">
            <v>155.0291742233608</v>
          </cell>
          <cell r="Y43">
            <v>3.7153948376006589</v>
          </cell>
          <cell r="Z43">
            <v>-2.5523447192569302E-2</v>
          </cell>
          <cell r="AA43">
            <v>8.515883920467151E-4</v>
          </cell>
          <cell r="AB43"/>
          <cell r="AC43">
            <v>5.2049458088833225</v>
          </cell>
          <cell r="AD43"/>
          <cell r="AE43"/>
          <cell r="AF43">
            <v>151.90228612896266</v>
          </cell>
          <cell r="AG43">
            <v>3.7515599469904779</v>
          </cell>
          <cell r="AH43">
            <v>-2.4562269716146973E-2</v>
          </cell>
          <cell r="AI43">
            <v>8.2638166258591382E-4</v>
          </cell>
        </row>
        <row r="44">
          <cell r="B44">
            <v>2027</v>
          </cell>
          <cell r="D44">
            <v>100.08336934466226</v>
          </cell>
          <cell r="E44">
            <v>3.9346534264727477</v>
          </cell>
          <cell r="F44">
            <v>-7.2768397049726239E-3</v>
          </cell>
          <cell r="G44">
            <v>2.1898293858288082E-4</v>
          </cell>
          <cell r="H44">
            <v>49.115023347245902</v>
          </cell>
          <cell r="I44">
            <v>6.2056209022672384</v>
          </cell>
          <cell r="J44">
            <v>-5.8978884537183522E-2</v>
          </cell>
          <cell r="K44">
            <v>4.6374924457261157E-4</v>
          </cell>
          <cell r="L44"/>
          <cell r="M44">
            <v>2.1165050573085553</v>
          </cell>
          <cell r="N44"/>
          <cell r="O44"/>
          <cell r="P44">
            <v>69.138893618224387</v>
          </cell>
          <cell r="Q44">
            <v>4.979503697444402</v>
          </cell>
          <cell r="R44">
            <v>-3.2879220625039021E-2</v>
          </cell>
          <cell r="S44">
            <v>3.3037294198157244E-4</v>
          </cell>
          <cell r="T44">
            <v>211.57683318698636</v>
          </cell>
          <cell r="U44">
            <v>3.7447189116175865</v>
          </cell>
          <cell r="V44">
            <v>7.3734784856638322E-3</v>
          </cell>
          <cell r="W44">
            <v>4.0289803542674813E-4</v>
          </cell>
          <cell r="X44">
            <v>156.24239566036991</v>
          </cell>
          <cell r="Y44">
            <v>3.7444706337307196</v>
          </cell>
          <cell r="Z44">
            <v>-2.5723187618431221E-2</v>
          </cell>
          <cell r="AA44">
            <v>8.5825272021536466E-4</v>
          </cell>
          <cell r="AB44"/>
          <cell r="AC44">
            <v>5.0112682323189413</v>
          </cell>
          <cell r="AD44"/>
          <cell r="AE44"/>
          <cell r="AF44">
            <v>151.78986207828299</v>
          </cell>
          <cell r="AG44">
            <v>3.7843615859455459</v>
          </cell>
          <cell r="AH44">
            <v>-2.4633764111984383E-2</v>
          </cell>
          <cell r="AI44">
            <v>8.2738329689608812E-4</v>
          </cell>
        </row>
        <row r="45">
          <cell r="B45">
            <v>2028</v>
          </cell>
          <cell r="D45">
            <v>100.08437620349319</v>
          </cell>
          <cell r="E45">
            <v>3.9346930098778139</v>
          </cell>
          <cell r="F45">
            <v>-7.2769129114440513E-3</v>
          </cell>
          <cell r="G45">
            <v>2.189851415952992E-4</v>
          </cell>
          <cell r="H45">
            <v>49.439309565400976</v>
          </cell>
          <cell r="I45">
            <v>6.2465940546054259</v>
          </cell>
          <cell r="J45">
            <v>-5.9368297757703567E-2</v>
          </cell>
          <cell r="K45">
            <v>4.6681118933911359E-4</v>
          </cell>
          <cell r="L45"/>
          <cell r="M45">
            <v>2.1953121893411218</v>
          </cell>
          <cell r="N45"/>
          <cell r="O45"/>
          <cell r="P45">
            <v>68.801622587628202</v>
          </cell>
          <cell r="Q45">
            <v>4.9680782300826039</v>
          </cell>
          <cell r="R45">
            <v>-3.2557590420253753E-2</v>
          </cell>
          <cell r="S45">
            <v>3.2772451771586567E-4</v>
          </cell>
          <cell r="T45">
            <v>211.31210743725231</v>
          </cell>
          <cell r="U45">
            <v>3.740033504872013</v>
          </cell>
          <cell r="V45">
            <v>7.3642527609431088E-3</v>
          </cell>
          <cell r="W45">
            <v>4.0239392785084701E-4</v>
          </cell>
          <cell r="X45">
            <v>157.52018312974002</v>
          </cell>
          <cell r="Y45">
            <v>3.7750938050856071</v>
          </cell>
          <cell r="Z45">
            <v>-2.5933557964278552E-2</v>
          </cell>
          <cell r="AA45">
            <v>8.6527171507145911E-4</v>
          </cell>
          <cell r="AB45"/>
          <cell r="AC45">
            <v>5.2637138605946658</v>
          </cell>
          <cell r="AD45"/>
          <cell r="AE45"/>
          <cell r="AF45">
            <v>151.76191090659833</v>
          </cell>
          <cell r="AG45">
            <v>3.8334716923093808</v>
          </cell>
          <cell r="AH45">
            <v>-2.4632817443385857E-2</v>
          </cell>
          <cell r="AI45">
            <v>8.2729551527898834E-4</v>
          </cell>
        </row>
        <row r="46">
          <cell r="B46">
            <v>2029</v>
          </cell>
          <cell r="D46">
            <v>100.25509570935255</v>
          </cell>
          <cell r="E46">
            <v>3.9414046353266126</v>
          </cell>
          <cell r="F46">
            <v>-7.2893255478968912E-3</v>
          </cell>
          <cell r="G46">
            <v>2.1935867677213514E-4</v>
          </cell>
          <cell r="H46">
            <v>49.789637675551162</v>
          </cell>
          <cell r="I46">
            <v>6.2908575669655722</v>
          </cell>
          <cell r="J46">
            <v>-5.9788982911665442E-2</v>
          </cell>
          <cell r="K46">
            <v>4.7011902440387716E-4</v>
          </cell>
          <cell r="L46"/>
          <cell r="M46">
            <v>2.1123417272017848</v>
          </cell>
          <cell r="N46"/>
          <cell r="O46"/>
          <cell r="P46">
            <v>68.508303530280273</v>
          </cell>
          <cell r="Q46">
            <v>4.9504089942365432</v>
          </cell>
          <cell r="R46">
            <v>-3.226032663157237E-2</v>
          </cell>
          <cell r="S46">
            <v>3.2530839355202599E-4</v>
          </cell>
          <cell r="T46">
            <v>210.28154156005408</v>
          </cell>
          <cell r="U46">
            <v>3.7217934193584861</v>
          </cell>
          <cell r="V46">
            <v>7.3283374142148376E-3</v>
          </cell>
          <cell r="W46">
            <v>4.0043145889313251E-4</v>
          </cell>
          <cell r="X46">
            <v>158.21659252610144</v>
          </cell>
          <cell r="Y46">
            <v>3.7917837983662892</v>
          </cell>
          <cell r="Z46">
            <v>-2.6048212309446064E-2</v>
          </cell>
          <cell r="AA46">
            <v>8.6909715090329267E-4</v>
          </cell>
          <cell r="AB46"/>
          <cell r="AC46">
            <v>5.1284667936349813</v>
          </cell>
          <cell r="AD46"/>
          <cell r="AE46"/>
          <cell r="AF46">
            <v>150.99234053662394</v>
          </cell>
          <cell r="AG46">
            <v>3.8558797380403695</v>
          </cell>
          <cell r="AH46">
            <v>-2.4511537373317158E-2</v>
          </cell>
          <cell r="AI46">
            <v>8.2316569365277145E-4</v>
          </cell>
        </row>
        <row r="47">
          <cell r="B47">
            <v>2030</v>
          </cell>
          <cell r="D47">
            <v>100.98633961216731</v>
          </cell>
          <cell r="E47">
            <v>3.9701525816301499</v>
          </cell>
          <cell r="F47">
            <v>-7.3424926694762704E-3</v>
          </cell>
          <cell r="G47">
            <v>2.2095864227797001E-4</v>
          </cell>
          <cell r="H47">
            <v>50.40377290595805</v>
          </cell>
          <cell r="I47">
            <v>6.3684527743563368</v>
          </cell>
          <cell r="J47">
            <v>-6.0526456058899863E-2</v>
          </cell>
          <cell r="K47">
            <v>4.7591775419685792E-4</v>
          </cell>
          <cell r="L47"/>
          <cell r="M47">
            <v>2.0114236456394412</v>
          </cell>
          <cell r="N47"/>
          <cell r="O47"/>
          <cell r="P47">
            <v>68.563145182383806</v>
          </cell>
          <cell r="Q47">
            <v>4.9561024783092984</v>
          </cell>
          <cell r="R47">
            <v>-3.215617079558717E-2</v>
          </cell>
          <cell r="S47">
            <v>3.2473300108923017E-4</v>
          </cell>
          <cell r="T47">
            <v>210.18343765966856</v>
          </cell>
          <cell r="U47">
            <v>3.720057068901097</v>
          </cell>
          <cell r="V47">
            <v>7.3249184813006987E-3</v>
          </cell>
          <cell r="W47">
            <v>4.0024464321895093E-4</v>
          </cell>
          <cell r="X47">
            <v>159.73039832398638</v>
          </cell>
          <cell r="Y47">
            <v>3.8280633326847031</v>
          </cell>
          <cell r="Z47">
            <v>-2.6297439866360312E-2</v>
          </cell>
          <cell r="AA47">
            <v>8.7741261443943016E-4</v>
          </cell>
          <cell r="AB47"/>
          <cell r="AC47">
            <v>4.9445063615437697</v>
          </cell>
          <cell r="AD47"/>
          <cell r="AE47"/>
          <cell r="AF47">
            <v>150.77991600833593</v>
          </cell>
          <cell r="AG47">
            <v>3.8926211236103665</v>
          </cell>
          <cell r="AH47">
            <v>-2.4481428160181742E-2</v>
          </cell>
          <cell r="AI47">
            <v>8.2208632529426839E-4</v>
          </cell>
        </row>
        <row r="48">
          <cell r="B48">
            <v>2031</v>
          </cell>
          <cell r="D48">
            <v>100.32929256128403</v>
          </cell>
          <cell r="E48">
            <v>3.9443215924554273</v>
          </cell>
          <cell r="F48">
            <v>-7.2947202363616605E-3</v>
          </cell>
          <cell r="G48">
            <v>2.1952101987445015E-4</v>
          </cell>
          <cell r="H48">
            <v>50.230921172559043</v>
          </cell>
          <cell r="I48">
            <v>6.3466131770870797</v>
          </cell>
          <cell r="J48">
            <v>-6.0318890191443861E-2</v>
          </cell>
          <cell r="K48">
            <v>4.7428566985027986E-4</v>
          </cell>
          <cell r="L48"/>
          <cell r="M48">
            <v>2.0114236456394412</v>
          </cell>
          <cell r="N48"/>
          <cell r="O48"/>
          <cell r="P48">
            <v>67.59479007594264</v>
          </cell>
          <cell r="Q48">
            <v>4.8970973697245377</v>
          </cell>
          <cell r="R48">
            <v>-3.1560064649633256E-2</v>
          </cell>
          <cell r="S48">
            <v>3.1923386677989172E-4</v>
          </cell>
          <cell r="T48">
            <v>207.83412900794951</v>
          </cell>
          <cell r="U48">
            <v>3.6784764269905335</v>
          </cell>
          <cell r="V48">
            <v>7.2430447877648609E-3</v>
          </cell>
          <cell r="W48">
            <v>3.9577094056383964E-4</v>
          </cell>
          <cell r="X48">
            <v>159.40138201956592</v>
          </cell>
          <cell r="Y48">
            <v>3.8201782008373968</v>
          </cell>
          <cell r="Z48">
            <v>-2.6243271802101186E-2</v>
          </cell>
          <cell r="AA48">
            <v>8.756052999965698E-4</v>
          </cell>
          <cell r="AB48"/>
          <cell r="AC48">
            <v>4.9445063615437697</v>
          </cell>
          <cell r="AD48"/>
          <cell r="AE48"/>
          <cell r="AF48">
            <v>148.85649226095006</v>
          </cell>
          <cell r="AG48">
            <v>3.8961658862298405</v>
          </cell>
          <cell r="AH48">
            <v>-2.4173318264642429E-2</v>
          </cell>
          <cell r="AI48">
            <v>8.1167471504511521E-4</v>
          </cell>
        </row>
        <row r="49">
          <cell r="B49">
            <v>2032</v>
          </cell>
          <cell r="D49">
            <v>100.22834171318631</v>
          </cell>
          <cell r="E49">
            <v>3.9403528351786301</v>
          </cell>
          <cell r="F49">
            <v>-7.2873803242014465E-3</v>
          </cell>
          <cell r="G49">
            <v>2.1930013888779253E-4</v>
          </cell>
          <cell r="H49">
            <v>50.30211803313918</v>
          </cell>
          <cell r="I49">
            <v>6.3556088101150481</v>
          </cell>
          <cell r="J49">
            <v>-6.040438564952149E-2</v>
          </cell>
          <cell r="K49">
            <v>4.7495791813725608E-4</v>
          </cell>
          <cell r="L49"/>
          <cell r="M49">
            <v>2.0114236456394412</v>
          </cell>
          <cell r="N49"/>
          <cell r="O49"/>
          <cell r="P49">
            <v>66.967459583515577</v>
          </cell>
          <cell r="Q49">
            <v>4.8629665678020721</v>
          </cell>
          <cell r="R49">
            <v>-3.1136123649606478E-2</v>
          </cell>
          <cell r="S49">
            <v>3.1542851955693624E-4</v>
          </cell>
          <cell r="T49">
            <v>205.69887030215483</v>
          </cell>
          <cell r="U49">
            <v>3.6406842758540297</v>
          </cell>
          <cell r="V49">
            <v>7.1686307609957348E-3</v>
          </cell>
          <cell r="W49">
            <v>3.9170484540240844E-4</v>
          </cell>
          <cell r="X49">
            <v>159.27309961228073</v>
          </cell>
          <cell r="Y49">
            <v>3.8171038130896067</v>
          </cell>
          <cell r="Z49">
            <v>-2.622215184668324E-2</v>
          </cell>
          <cell r="AA49">
            <v>8.74900633861985E-4</v>
          </cell>
          <cell r="AB49"/>
          <cell r="AC49">
            <v>4.9445063615437697</v>
          </cell>
          <cell r="AD49"/>
          <cell r="AE49"/>
          <cell r="AF49">
            <v>147.1112323610044</v>
          </cell>
          <cell r="AG49">
            <v>3.9043984995505836</v>
          </cell>
          <cell r="AH49">
            <v>-2.3894229661704989E-2</v>
          </cell>
          <cell r="AI49">
            <v>8.0223617957120936E-4</v>
          </cell>
        </row>
        <row r="50">
          <cell r="B50">
            <v>2033</v>
          </cell>
          <cell r="D50">
            <v>100.27678737092397</v>
          </cell>
          <cell r="E50">
            <v>3.9422574160741712</v>
          </cell>
          <cell r="F50">
            <v>-7.2909027004770185E-3</v>
          </cell>
          <cell r="G50">
            <v>2.1940613824175548E-4</v>
          </cell>
          <cell r="H50">
            <v>50.417369282797672</v>
          </cell>
          <cell r="I50">
            <v>6.3701706593243328</v>
          </cell>
          <cell r="J50">
            <v>-6.0542783021305606E-2</v>
          </cell>
          <cell r="K50">
            <v>4.760461326248538E-4</v>
          </cell>
          <cell r="L50"/>
          <cell r="M50">
            <v>2.0114236456394412</v>
          </cell>
          <cell r="N50"/>
          <cell r="O50"/>
          <cell r="P50">
            <v>66.402834059543665</v>
          </cell>
          <cell r="Q50">
            <v>4.8343747266721735</v>
          </cell>
          <cell r="R50">
            <v>-3.0754747869309183E-2</v>
          </cell>
          <cell r="S50">
            <v>3.1200475908361075E-4</v>
          </cell>
          <cell r="T50">
            <v>203.78144693176395</v>
          </cell>
          <cell r="U50">
            <v>3.6067476134674887</v>
          </cell>
          <cell r="V50">
            <v>7.1018083222791515E-3</v>
          </cell>
          <cell r="W50">
            <v>3.8805356611357867E-4</v>
          </cell>
          <cell r="X50">
            <v>159.33076513992285</v>
          </cell>
          <cell r="Y50">
            <v>3.8184858123473751</v>
          </cell>
          <cell r="Z50">
            <v>-2.6231645692322159E-2</v>
          </cell>
          <cell r="AA50">
            <v>8.7521739549222195E-4</v>
          </cell>
          <cell r="AB50"/>
          <cell r="AC50">
            <v>4.9445063615437697</v>
          </cell>
          <cell r="AD50"/>
          <cell r="AE50"/>
          <cell r="AF50">
            <v>145.53427260407307</v>
          </cell>
          <cell r="AG50">
            <v>3.9167886161825263</v>
          </cell>
          <cell r="AH50">
            <v>-2.3642504291991336E-2</v>
          </cell>
          <cell r="AI50">
            <v>7.9371592261928724E-4</v>
          </cell>
        </row>
        <row r="51">
          <cell r="B51">
            <v>2034</v>
          </cell>
          <cell r="D51">
            <v>100.05548982652232</v>
          </cell>
          <cell r="E51">
            <v>3.9335573778255455</v>
          </cell>
          <cell r="F51">
            <v>-7.2748126470719493E-3</v>
          </cell>
          <cell r="G51">
            <v>2.189219380505393E-4</v>
          </cell>
          <cell r="H51">
            <v>50.370437737817021</v>
          </cell>
          <cell r="I51">
            <v>6.3642409181441542</v>
          </cell>
          <cell r="J51">
            <v>-6.0486426127143195E-2</v>
          </cell>
          <cell r="K51">
            <v>4.7560300001393092E-4</v>
          </cell>
          <cell r="L51"/>
          <cell r="M51">
            <v>2.0114236456394412</v>
          </cell>
          <cell r="N51"/>
          <cell r="O51"/>
          <cell r="P51">
            <v>65.626723792149591</v>
          </cell>
          <cell r="Q51">
            <v>4.7920887235497842</v>
          </cell>
          <cell r="R51">
            <v>-3.0285449137360827E-2</v>
          </cell>
          <cell r="S51">
            <v>3.0765177885692664E-4</v>
          </cell>
          <cell r="T51">
            <v>202.07343630441915</v>
          </cell>
          <cell r="U51">
            <v>3.5765173675510598</v>
          </cell>
          <cell r="V51">
            <v>7.0422839432424259E-3</v>
          </cell>
          <cell r="W51">
            <v>3.8480106386236547E-4</v>
          </cell>
          <cell r="X51">
            <v>159.54360038765819</v>
          </cell>
          <cell r="Y51">
            <v>3.8235865747339171</v>
          </cell>
          <cell r="Z51">
            <v>-2.6266686124121551E-2</v>
          </cell>
          <cell r="AA51">
            <v>8.7638651754487929E-4</v>
          </cell>
          <cell r="AB51"/>
          <cell r="AC51">
            <v>4.9445063615437697</v>
          </cell>
          <cell r="AD51"/>
          <cell r="AE51"/>
          <cell r="AF51">
            <v>144.05973992257321</v>
          </cell>
          <cell r="AG51">
            <v>3.9327711318676557</v>
          </cell>
          <cell r="AH51">
            <v>-2.3407210433358583E-2</v>
          </cell>
          <cell r="AI51">
            <v>7.8575053958923179E-4</v>
          </cell>
        </row>
        <row r="52">
          <cell r="B52">
            <v>2035</v>
          </cell>
          <cell r="D52">
            <v>100.34650051388557</v>
          </cell>
          <cell r="E52">
            <v>3.9449981017507239</v>
          </cell>
          <cell r="F52">
            <v>-7.2959713884117178E-3</v>
          </cell>
          <cell r="G52">
            <v>2.1955867096525928E-4</v>
          </cell>
          <cell r="H52">
            <v>50.560474072321902</v>
          </cell>
          <cell r="I52">
            <v>6.3882517679661346</v>
          </cell>
          <cell r="J52">
            <v>-6.0714627811002543E-2</v>
          </cell>
          <cell r="K52">
            <v>4.7739734318149717E-4</v>
          </cell>
          <cell r="L52"/>
          <cell r="M52">
            <v>2.0114236456394412</v>
          </cell>
          <cell r="N52"/>
          <cell r="O52"/>
          <cell r="P52">
            <v>65.16733584211434</v>
          </cell>
          <cell r="Q52">
            <v>4.7722039304912673</v>
          </cell>
          <cell r="R52">
            <v>-2.9968163910387164E-2</v>
          </cell>
          <cell r="S52">
            <v>3.0482119442293987E-4</v>
          </cell>
          <cell r="T52">
            <v>200.5494302919623</v>
          </cell>
          <cell r="U52">
            <v>3.5495438371777115</v>
          </cell>
          <cell r="V52">
            <v>6.989172147515048E-3</v>
          </cell>
          <cell r="W52">
            <v>3.8189895487836934E-4</v>
          </cell>
          <cell r="X52">
            <v>159.87225782720597</v>
          </cell>
          <cell r="Y52">
            <v>3.8314631061052031</v>
          </cell>
          <cell r="Z52">
            <v>-2.6320795106155197E-2</v>
          </cell>
          <cell r="AA52">
            <v>8.7819186071258157E-4</v>
          </cell>
          <cell r="AB52"/>
          <cell r="AC52">
            <v>4.9445063615437697</v>
          </cell>
          <cell r="AD52"/>
          <cell r="AE52"/>
          <cell r="AF52">
            <v>142.68722431838503</v>
          </cell>
          <cell r="AG52">
            <v>3.9511163555158193</v>
          </cell>
          <cell r="AH52">
            <v>-2.3188205738844326E-2</v>
          </cell>
          <cell r="AI52">
            <v>7.7833643181897524E-4</v>
          </cell>
        </row>
        <row r="53">
          <cell r="B53">
            <v>2036</v>
          </cell>
          <cell r="D53">
            <v>100.76033822292121</v>
          </cell>
          <cell r="E53">
            <v>3.9612676175606198</v>
          </cell>
          <cell r="F53">
            <v>-7.3260606099501621E-3</v>
          </cell>
          <cell r="G53">
            <v>2.20464150049491E-4</v>
          </cell>
          <cell r="H53">
            <v>50.761615024768147</v>
          </cell>
          <cell r="I53">
            <v>6.4136656721798717</v>
          </cell>
          <cell r="J53">
            <v>-6.0956164273810551E-2</v>
          </cell>
          <cell r="K53">
            <v>4.7929653732602757E-4</v>
          </cell>
          <cell r="L53"/>
          <cell r="M53">
            <v>2.0114236456394412</v>
          </cell>
          <cell r="N53"/>
          <cell r="O53"/>
          <cell r="P53">
            <v>65.432829475368237</v>
          </cell>
          <cell r="Q53">
            <v>4.7903850918543833</v>
          </cell>
          <cell r="R53">
            <v>-3.0087837951605505E-2</v>
          </cell>
          <cell r="S53">
            <v>3.0604750214485911E-4</v>
          </cell>
          <cell r="T53">
            <v>201.37651361181301</v>
          </cell>
          <cell r="U53">
            <v>3.5641824651535408</v>
          </cell>
          <cell r="V53">
            <v>7.0179961022595692E-3</v>
          </cell>
          <cell r="W53">
            <v>3.8347393943448843E-4</v>
          </cell>
          <cell r="X53">
            <v>160.50826567323801</v>
          </cell>
          <cell r="Y53">
            <v>3.8467055292146521</v>
          </cell>
          <cell r="Z53">
            <v>-2.6425505156722002E-2</v>
          </cell>
          <cell r="AA53">
            <v>8.8168550570969146E-4</v>
          </cell>
          <cell r="AB53"/>
          <cell r="AC53">
            <v>4.9445063615437697</v>
          </cell>
          <cell r="AD53"/>
          <cell r="AE53"/>
          <cell r="AF53">
            <v>143.25508800503164</v>
          </cell>
          <cell r="AG53">
            <v>3.9646863560615691</v>
          </cell>
          <cell r="AH53">
            <v>-2.3280445914571325E-2</v>
          </cell>
          <cell r="AI53">
            <v>7.8143325174810923E-4</v>
          </cell>
        </row>
        <row r="54">
          <cell r="B54">
            <v>2037</v>
          </cell>
          <cell r="D54">
            <v>101.17700766603625</v>
          </cell>
          <cell r="E54">
            <v>3.9776484594806525</v>
          </cell>
          <cell r="F54">
            <v>-7.3563557205900401E-3</v>
          </cell>
          <cell r="G54">
            <v>2.2137582498278394E-4</v>
          </cell>
          <cell r="H54">
            <v>50.964132308267295</v>
          </cell>
          <cell r="I54">
            <v>6.4392534740763994</v>
          </cell>
          <cell r="J54">
            <v>-6.1199353478788285E-2</v>
          </cell>
          <cell r="K54">
            <v>4.8120872693391238E-4</v>
          </cell>
          <cell r="L54"/>
          <cell r="M54">
            <v>2.0114236456394412</v>
          </cell>
          <cell r="N54"/>
          <cell r="O54"/>
          <cell r="P54">
            <v>65.700139780599415</v>
          </cell>
          <cell r="Q54">
            <v>4.8086906599912433</v>
          </cell>
          <cell r="R54">
            <v>-3.020833087678134E-2</v>
          </cell>
          <cell r="S54">
            <v>3.0728220102421071E-4</v>
          </cell>
          <cell r="T54">
            <v>202.20925634831957</v>
          </cell>
          <cell r="U54">
            <v>3.5789212596942095</v>
          </cell>
          <cell r="V54">
            <v>7.0470172883659761E-3</v>
          </cell>
          <cell r="W54">
            <v>3.8505970101103057E-4</v>
          </cell>
          <cell r="X54">
            <v>161.14862547911579</v>
          </cell>
          <cell r="Y54">
            <v>3.8620522504294437</v>
          </cell>
          <cell r="Z54">
            <v>-2.6530931698348401E-2</v>
          </cell>
          <cell r="AA54">
            <v>8.852030563910433E-4</v>
          </cell>
          <cell r="AB54"/>
          <cell r="AC54">
            <v>4.9445063615437697</v>
          </cell>
          <cell r="AD54"/>
          <cell r="AE54"/>
          <cell r="AF54">
            <v>143.82683736695338</v>
          </cell>
          <cell r="AG54">
            <v>3.9783492109610039</v>
          </cell>
          <cell r="AH54">
            <v>-2.3373317254746114E-2</v>
          </cell>
          <cell r="AI54">
            <v>7.8455126203843953E-4</v>
          </cell>
        </row>
        <row r="55">
          <cell r="B55">
            <v>2038</v>
          </cell>
          <cell r="D55">
            <v>101.59652821971027</v>
          </cell>
          <cell r="E55">
            <v>3.9941413892730608</v>
          </cell>
          <cell r="F55">
            <v>-7.3868581291521877E-3</v>
          </cell>
          <cell r="G55">
            <v>2.2229373816097723E-4</v>
          </cell>
          <cell r="H55">
            <v>51.168035340529386</v>
          </cell>
          <cell r="I55">
            <v>6.4650163635714373</v>
          </cell>
          <cell r="J55">
            <v>-6.1444206735021996E-2</v>
          </cell>
          <cell r="K55">
            <v>4.8313400092816599E-4</v>
          </cell>
          <cell r="L55"/>
          <cell r="M55">
            <v>2.0114236456394412</v>
          </cell>
          <cell r="N55"/>
          <cell r="O55"/>
          <cell r="P55">
            <v>65.969279188603451</v>
          </cell>
          <cell r="Q55">
            <v>4.8271214861700971</v>
          </cell>
          <cell r="R55">
            <v>-3.0329648289226227E-2</v>
          </cell>
          <cell r="S55">
            <v>3.0852534847849447E-4</v>
          </cell>
          <cell r="T55">
            <v>203.04769722671821</v>
          </cell>
          <cell r="U55">
            <v>3.5937609062014335</v>
          </cell>
          <cell r="V55">
            <v>7.0762370554134854E-3</v>
          </cell>
          <cell r="W55">
            <v>3.866563133510487E-4</v>
          </cell>
          <cell r="X55">
            <v>161.79336702364569</v>
          </cell>
          <cell r="Y55">
            <v>3.8775039834218537</v>
          </cell>
          <cell r="Z55">
            <v>-2.6637079633710269E-2</v>
          </cell>
          <cell r="AA55">
            <v>8.8874467633414452E-4</v>
          </cell>
          <cell r="AB55"/>
          <cell r="AC55">
            <v>4.9445063615437697</v>
          </cell>
          <cell r="AD55"/>
          <cell r="AE55"/>
          <cell r="AF55">
            <v>144.40249899234868</v>
          </cell>
          <cell r="AG55">
            <v>3.9921055555811575</v>
          </cell>
          <cell r="AH55">
            <v>-2.3466824078187006E-2</v>
          </cell>
          <cell r="AI55">
            <v>7.8769060768755031E-4</v>
          </cell>
        </row>
        <row r="56">
          <cell r="B56">
            <v>2039</v>
          </cell>
          <cell r="D56">
            <v>102.01891939300863</v>
          </cell>
          <cell r="E56">
            <v>4.0107471739125335</v>
          </cell>
          <cell r="F56">
            <v>-7.4175692540974572E-3</v>
          </cell>
          <cell r="G56">
            <v>2.2321793227000856E-4</v>
          </cell>
          <cell r="H56">
            <v>51.373333603706271</v>
          </cell>
          <cell r="I56">
            <v>6.4909555387228437</v>
          </cell>
          <cell r="J56">
            <v>-6.1690735428981638E-2</v>
          </cell>
          <cell r="K56">
            <v>4.8507244884026879E-4</v>
          </cell>
          <cell r="L56"/>
          <cell r="M56">
            <v>2.0114236456394412</v>
          </cell>
          <cell r="N56"/>
          <cell r="O56"/>
          <cell r="P56">
            <v>66.240260215235082</v>
          </cell>
          <cell r="Q56">
            <v>4.8456784274840929</v>
          </cell>
          <cell r="R56">
            <v>-3.0451795830593022E-2</v>
          </cell>
          <cell r="S56">
            <v>3.0977700231809581E-4</v>
          </cell>
          <cell r="T56">
            <v>203.89187523722708</v>
          </cell>
          <cell r="U56">
            <v>3.6087020947668682</v>
          </cell>
          <cell r="V56">
            <v>7.1056567622159632E-3</v>
          </cell>
          <cell r="W56">
            <v>3.88263850702191E-4</v>
          </cell>
          <cell r="X56">
            <v>162.4425202893992</v>
          </cell>
          <cell r="Y56">
            <v>3.8930614467475451</v>
          </cell>
          <cell r="Z56">
            <v>-2.6743953899030629E-2</v>
          </cell>
          <cell r="AA56">
            <v>8.9231053023580058E-4</v>
          </cell>
          <cell r="AB56"/>
          <cell r="AC56">
            <v>4.9445063615437697</v>
          </cell>
          <cell r="AD56"/>
          <cell r="AE56"/>
          <cell r="AF56">
            <v>144.98209965134888</v>
          </cell>
          <cell r="AG56">
            <v>4.0059560296366401</v>
          </cell>
          <cell r="AH56">
            <v>-2.3560970733264342E-2</v>
          </cell>
          <cell r="AI56">
            <v>7.9085143468518853E-4</v>
          </cell>
        </row>
        <row r="57">
          <cell r="B57">
            <v>2040</v>
          </cell>
          <cell r="D57">
            <v>102.44420082848988</v>
          </cell>
          <cell r="E57">
            <v>4.027466585621875</v>
          </cell>
          <cell r="F57">
            <v>-7.4484905235926956E-3</v>
          </cell>
          <cell r="G57">
            <v>2.2414845028789938E-4</v>
          </cell>
          <cell r="H57">
            <v>51.580036644832575</v>
          </cell>
          <cell r="I57">
            <v>6.5170722057863344</v>
          </cell>
          <cell r="J57">
            <v>-6.1938951025050502E-2</v>
          </cell>
          <cell r="K57">
            <v>4.8702416081433143E-4</v>
          </cell>
          <cell r="L57"/>
          <cell r="M57">
            <v>2.0114236456394412</v>
          </cell>
          <cell r="N57"/>
          <cell r="O57"/>
          <cell r="P57">
            <v>66.513095461990289</v>
          </cell>
          <cell r="Q57">
            <v>4.8643623468911485</v>
          </cell>
          <cell r="R57">
            <v>-3.0574779181138288E-2</v>
          </cell>
          <cell r="S57">
            <v>3.110372207489751E-4</v>
          </cell>
          <cell r="T57">
            <v>204.74182963685973</v>
          </cell>
          <cell r="U57">
            <v>3.6237455202042073</v>
          </cell>
          <cell r="V57">
            <v>7.1352777768851237E-3</v>
          </cell>
          <cell r="W57">
            <v>3.8988238782015444E-4</v>
          </cell>
          <cell r="X57">
            <v>163.09611546410707</v>
          </cell>
          <cell r="Y57">
            <v>3.9087253638789847</v>
          </cell>
          <cell r="Z57">
            <v>-2.6851559464309192E-2</v>
          </cell>
          <cell r="AA57">
            <v>8.9590078391977516E-4</v>
          </cell>
          <cell r="AB57"/>
          <cell r="AC57">
            <v>4.9445063615437697</v>
          </cell>
          <cell r="AD57"/>
          <cell r="AE57"/>
          <cell r="AF57">
            <v>145.56566629726308</v>
          </cell>
          <cell r="AG57">
            <v>4.0199012772193852</v>
          </cell>
          <cell r="AH57">
            <v>-2.3655761598102721E-2</v>
          </cell>
          <cell r="AI57">
            <v>7.9403389002005416E-4</v>
          </cell>
        </row>
        <row r="58">
          <cell r="B58">
            <v>2041</v>
          </cell>
          <cell r="D58">
            <v>102.87239230311907</v>
          </cell>
          <cell r="E58">
            <v>4.0443004019079183</v>
          </cell>
          <cell r="F58">
            <v>-7.4796233755771461E-3</v>
          </cell>
          <cell r="G58">
            <v>2.2508533548675326E-4</v>
          </cell>
          <cell r="H58">
            <v>51.788154076269592</v>
          </cell>
          <cell r="I58">
            <v>6.5433675792715666</v>
          </cell>
          <cell r="J58">
            <v>-6.2188865066058224E-2</v>
          </cell>
          <cell r="K58">
            <v>4.8898922761128573E-4</v>
          </cell>
          <cell r="L58"/>
          <cell r="M58">
            <v>2.0114236456394412</v>
          </cell>
          <cell r="N58"/>
          <cell r="O58"/>
          <cell r="P58">
            <v>66.7877976165923</v>
          </cell>
          <cell r="Q58">
            <v>4.8831741132540669</v>
          </cell>
          <cell r="R58">
            <v>-3.0698604059986388E-2</v>
          </cell>
          <cell r="S58">
            <v>3.1230606237537341E-4</v>
          </cell>
          <cell r="T58">
            <v>205.59759995125026</v>
          </cell>
          <cell r="U58">
            <v>3.6388918820814879</v>
          </cell>
          <cell r="V58">
            <v>7.165101476894151E-3</v>
          </cell>
          <cell r="W58">
            <v>3.9151199997216056E-4</v>
          </cell>
          <cell r="X58">
            <v>163.75418294206312</v>
          </cell>
          <cell r="Y58">
            <v>3.9244964632390844</v>
          </cell>
          <cell r="Z58">
            <v>-2.6959901333553488E-2</v>
          </cell>
          <cell r="AA58">
            <v>8.9951560434449994E-4</v>
          </cell>
          <cell r="AB58"/>
          <cell r="AC58">
            <v>4.9445063615437697</v>
          </cell>
          <cell r="AD58"/>
          <cell r="AE58"/>
          <cell r="AF58">
            <v>146.15322606783158</v>
          </cell>
          <cell r="AG58">
            <v>4.0339419468285991</v>
          </cell>
          <cell r="AH58">
            <v>-2.3751201080784566E-2</v>
          </cell>
          <cell r="AI58">
            <v>7.9723812168663421E-4</v>
          </cell>
        </row>
        <row r="59">
          <cell r="B59">
            <v>2042</v>
          </cell>
          <cell r="D59">
            <v>103.30351372918759</v>
          </cell>
          <cell r="E59">
            <v>4.0612494055976782</v>
          </cell>
          <cell r="F59">
            <v>-7.5109692578293318E-3</v>
          </cell>
          <cell r="G59">
            <v>2.2602863143476843E-4</v>
          </cell>
          <cell r="H59">
            <v>51.997695576152431</v>
          </cell>
          <cell r="I59">
            <v>6.5698428819986345</v>
          </cell>
          <cell r="J59">
            <v>-6.2440489173817733E-2</v>
          </cell>
          <cell r="K59">
            <v>4.9096774061310701E-4</v>
          </cell>
          <cell r="L59"/>
          <cell r="M59">
            <v>2.0114236456394412</v>
          </cell>
          <cell r="N59"/>
          <cell r="O59"/>
          <cell r="P59">
            <v>67.064379453581623</v>
          </cell>
          <cell r="Q59">
            <v>4.9021146013809549</v>
          </cell>
          <cell r="R59">
            <v>-3.0823276225395536E-2</v>
          </cell>
          <cell r="S59">
            <v>3.1358358620253908E-4</v>
          </cell>
          <cell r="T59">
            <v>206.45922597649204</v>
          </cell>
          <cell r="U59">
            <v>3.6541418847536296</v>
          </cell>
          <cell r="V59">
            <v>7.1951292491417556E-3</v>
          </cell>
          <cell r="W59">
            <v>3.9315276294045617E-4</v>
          </cell>
          <cell r="X59">
            <v>164.41675332553794</v>
          </cell>
          <cell r="Y59">
            <v>3.9403754782350795</v>
          </cell>
          <cell r="Z59">
            <v>-2.7068984545011582E-2</v>
          </cell>
          <cell r="AA59">
            <v>9.0315515961084092E-4</v>
          </cell>
          <cell r="AB59"/>
          <cell r="AC59">
            <v>4.9445063615437697</v>
          </cell>
          <cell r="AD59"/>
          <cell r="AE59"/>
          <cell r="AF59">
            <v>146.74480628648806</v>
          </cell>
          <cell r="AG59">
            <v>4.048078691400927</v>
          </cell>
          <cell r="AH59">
            <v>-2.3847293619555145E-2</v>
          </cell>
          <cell r="AI59">
            <v>8.0046427869208652E-4</v>
          </cell>
        </row>
        <row r="60">
          <cell r="B60">
            <v>2043</v>
          </cell>
          <cell r="D60">
            <v>103.73758515523896</v>
          </cell>
          <cell r="E60">
            <v>4.0783143848747576</v>
          </cell>
          <cell r="F60">
            <v>-7.542529628034365E-3</v>
          </cell>
          <cell r="G60">
            <v>2.2697838199826361E-4</v>
          </cell>
          <cell r="H60">
            <v>52.208670888839926</v>
          </cell>
          <cell r="I60">
            <v>6.5964993451549185</v>
          </cell>
          <cell r="J60">
            <v>-6.2693835049665511E-2</v>
          </cell>
          <cell r="K60">
            <v>4.9295979182706166E-4</v>
          </cell>
          <cell r="L60"/>
          <cell r="M60">
            <v>2.0114236456394412</v>
          </cell>
          <cell r="N60"/>
          <cell r="O60"/>
          <cell r="P60">
            <v>67.342853834910059</v>
          </cell>
          <cell r="Q60">
            <v>4.9211846920658955</v>
          </cell>
          <cell r="R60">
            <v>-3.0948801475025458E-2</v>
          </cell>
          <cell r="S60">
            <v>3.1486985163947006E-4</v>
          </cell>
          <cell r="T60">
            <v>207.3267477809876</v>
          </cell>
          <cell r="U60">
            <v>3.6694962373951783</v>
          </cell>
          <cell r="V60">
            <v>7.2253624900166617E-3</v>
          </cell>
          <cell r="W60">
            <v>3.9480475302583679E-4</v>
          </cell>
          <cell r="X60">
            <v>165.08385742620175</v>
          </cell>
          <cell r="Y60">
            <v>3.9563631472926302</v>
          </cell>
          <cell r="Z60">
            <v>-2.7178814171406333E-2</v>
          </cell>
          <cell r="AA60">
            <v>9.068196189699132E-4</v>
          </cell>
          <cell r="AB60"/>
          <cell r="AC60">
            <v>4.9445063615437697</v>
          </cell>
          <cell r="AD60"/>
          <cell r="AE60"/>
          <cell r="AF60">
            <v>147.34043446362995</v>
          </cell>
          <cell r="AG60">
            <v>4.0623121683408066</v>
          </cell>
          <cell r="AH60">
            <v>-2.3944043683028934E-2</v>
          </cell>
          <cell r="AI60">
            <v>8.0371251106316731E-4</v>
          </cell>
        </row>
        <row r="61">
          <cell r="B61">
            <v>2044</v>
          </cell>
          <cell r="D61">
            <v>104.17462676700136</v>
          </cell>
          <cell r="E61">
            <v>4.0954961333160007</v>
          </cell>
          <cell r="F61">
            <v>-7.574305953851751E-3</v>
          </cell>
          <cell r="G61">
            <v>2.2793463134371825E-4</v>
          </cell>
          <cell r="H61">
            <v>52.421089825367908</v>
          </cell>
          <cell r="I61">
            <v>6.6233382083523518</v>
          </cell>
          <cell r="J61">
            <v>-6.2948914475005904E-2</v>
          </cell>
          <cell r="K61">
            <v>4.9496547388998779E-4</v>
          </cell>
          <cell r="L61"/>
          <cell r="M61">
            <v>2.0114236456394412</v>
          </cell>
          <cell r="N61"/>
          <cell r="O61"/>
          <cell r="P61">
            <v>67.623233710538898</v>
          </cell>
          <cell r="Q61">
            <v>4.9403852721299124</v>
          </cell>
          <cell r="R61">
            <v>-3.1075185646207107E-2</v>
          </cell>
          <cell r="S61">
            <v>3.1616491850167832E-4</v>
          </cell>
          <cell r="T61">
            <v>208.20020570731259</v>
          </cell>
          <cell r="U61">
            <v>3.6849556540332977</v>
          </cell>
          <cell r="V61">
            <v>7.2558026054625625E-3</v>
          </cell>
          <cell r="W61">
            <v>3.964680470511957E-4</v>
          </cell>
          <cell r="X61">
            <v>165.75552626655727</v>
          </cell>
          <cell r="Y61">
            <v>3.9724602138901646</v>
          </cell>
          <cell r="Z61">
            <v>-2.7289395320171331E-2</v>
          </cell>
          <cell r="AA61">
            <v>9.1050915283095372E-4</v>
          </cell>
          <cell r="AB61"/>
          <cell r="AC61">
            <v>4.9445063615437697</v>
          </cell>
          <cell r="AD61"/>
          <cell r="AE61"/>
          <cell r="AF61">
            <v>147.94013829789793</v>
          </cell>
          <cell r="AG61">
            <v>4.0766430395510467</v>
          </cell>
          <cell r="AH61">
            <v>-2.4041455770397468E-2</v>
          </cell>
          <cell r="AI61">
            <v>8.069829698532096E-4</v>
          </cell>
        </row>
        <row r="62">
          <cell r="B62">
            <v>2045</v>
          </cell>
          <cell r="D62">
            <v>104.6146588883261</v>
          </cell>
          <cell r="E62">
            <v>4.1127954499283961</v>
          </cell>
          <cell r="F62">
            <v>-7.6062997129836239E-3</v>
          </cell>
          <cell r="G62">
            <v>2.2889742393982599E-4</v>
          </cell>
          <cell r="H62">
            <v>52.634962263905372</v>
          </cell>
          <cell r="I62">
            <v>6.6503607196850547</v>
          </cell>
          <cell r="J62">
            <v>-6.3205739311858883E-2</v>
          </cell>
          <cell r="K62">
            <v>4.9698488007260161E-4</v>
          </cell>
          <cell r="L62"/>
          <cell r="M62">
            <v>2.0114236456394412</v>
          </cell>
          <cell r="N62"/>
          <cell r="O62"/>
          <cell r="P62">
            <v>67.905532119041027</v>
          </cell>
          <cell r="Q62">
            <v>4.9597172344622065</v>
          </cell>
          <cell r="R62">
            <v>-3.1202434616214039E-2</v>
          </cell>
          <cell r="S62">
            <v>3.1746884701397009E-4</v>
          </cell>
          <cell r="T62">
            <v>209.07964037409138</v>
          </cell>
          <cell r="U62">
            <v>3.7005208535809633</v>
          </cell>
          <cell r="V62">
            <v>7.286451011043478E-3</v>
          </cell>
          <cell r="W62">
            <v>3.9814272236509551E-4</v>
          </cell>
          <cell r="X62">
            <v>166.4317910813825</v>
          </cell>
          <cell r="Y62">
            <v>3.9886674265934494</v>
          </cell>
          <cell r="Z62">
            <v>-2.7400733133688394E-2</v>
          </cell>
          <cell r="AA62">
            <v>9.1422393276924501E-4</v>
          </cell>
          <cell r="AB62"/>
          <cell r="AC62">
            <v>4.9445063615437697</v>
          </cell>
          <cell r="AD62"/>
          <cell r="AE62"/>
          <cell r="AF62">
            <v>148.54394567746394</v>
          </cell>
          <cell r="AG62">
            <v>4.0910719714636059</v>
          </cell>
          <cell r="AH62">
            <v>-2.4139534411638516E-2</v>
          </cell>
          <cell r="AI62">
            <v>8.1027580714914673E-4</v>
          </cell>
        </row>
        <row r="63">
          <cell r="B63">
            <v>2046</v>
          </cell>
          <cell r="D63">
            <v>105.05770198213314</v>
          </cell>
          <cell r="E63">
            <v>4.1302131391862345</v>
          </cell>
          <cell r="F63">
            <v>-7.6385123932434821E-3</v>
          </cell>
          <cell r="G63">
            <v>2.2986680455956316E-4</v>
          </cell>
          <cell r="H63">
            <v>52.850298150213874</v>
          </cell>
          <cell r="I63">
            <v>6.6775681357873866</v>
          </cell>
          <cell r="J63">
            <v>-6.3464321503411747E-2</v>
          </cell>
          <cell r="K63">
            <v>4.9901810428383563E-4</v>
          </cell>
          <cell r="L63"/>
          <cell r="M63">
            <v>2.0114236456394412</v>
          </cell>
          <cell r="N63"/>
          <cell r="O63"/>
          <cell r="P63">
            <v>68.189762188207453</v>
          </cell>
          <cell r="Q63">
            <v>4.9791814780616832</v>
          </cell>
          <cell r="R63">
            <v>-3.1330554302535785E-2</v>
          </cell>
          <cell r="S63">
            <v>3.1878169781324731E-4</v>
          </cell>
          <cell r="T63">
            <v>209.96509267788639</v>
          </cell>
          <cell r="U63">
            <v>3.7161925598704046</v>
          </cell>
          <cell r="V63">
            <v>7.3173091320096039E-3</v>
          </cell>
          <cell r="W63">
            <v>3.9982885684536638E-4</v>
          </cell>
          <cell r="X63">
            <v>167.11268331918308</v>
          </cell>
          <cell r="Y63">
            <v>4.0049855390904039</v>
          </cell>
          <cell r="Z63">
            <v>-2.7512832789526692E-2</v>
          </cell>
          <cell r="AA63">
            <v>9.1796413153409347E-4</v>
          </cell>
          <cell r="AB63"/>
          <cell r="AC63">
            <v>4.9445063615437697</v>
          </cell>
          <cell r="AD63"/>
          <cell r="AE63"/>
          <cell r="AF63">
            <v>149.15188468132808</v>
          </cell>
          <cell r="AG63">
            <v>4.1055996350705826</v>
          </cell>
          <cell r="AH63">
            <v>-2.4238284167726765E-2</v>
          </cell>
          <cell r="AI63">
            <v>8.1359117607858488E-4</v>
          </cell>
        </row>
        <row r="64">
          <cell r="B64">
            <v>2047</v>
          </cell>
          <cell r="D64">
            <v>105.50377665136205</v>
          </cell>
          <cell r="E64">
            <v>4.1477500110685144</v>
          </cell>
          <cell r="F64">
            <v>-7.6709454926253478E-3</v>
          </cell>
          <cell r="G64">
            <v>2.3084281828227005E-4</v>
          </cell>
          <cell r="H64">
            <v>53.067107498109991</v>
          </cell>
          <cell r="I64">
            <v>6.7049617218923716</v>
          </cell>
          <cell r="J64">
            <v>-6.3724673074574439E-2</v>
          </cell>
          <cell r="K64">
            <v>5.010652410752048E-4</v>
          </cell>
          <cell r="L64"/>
          <cell r="M64">
            <v>2.0114236456394412</v>
          </cell>
          <cell r="N64"/>
          <cell r="O64"/>
          <cell r="P64">
            <v>68.475937135657475</v>
          </cell>
          <cell r="Q64">
            <v>4.9987789080787497</v>
          </cell>
          <cell r="R64">
            <v>-3.1459550663152987E-2</v>
          </cell>
          <cell r="S64">
            <v>3.2010353195132687E-4</v>
          </cell>
          <cell r="T64">
            <v>210.8566037950992</v>
          </cell>
          <cell r="U64">
            <v>3.7319715016867505</v>
          </cell>
          <cell r="V64">
            <v>7.3483784033635674E-3</v>
          </cell>
          <cell r="W64">
            <v>4.0152652890272585E-4</v>
          </cell>
          <cell r="X64">
            <v>167.79823464365478</v>
          </cell>
          <cell r="Y64">
            <v>4.0214153102261427</v>
          </cell>
          <cell r="Z64">
            <v>-2.7625699500683519E-2</v>
          </cell>
          <cell r="AA64">
            <v>9.217299230568634E-4</v>
          </cell>
          <cell r="AB64"/>
          <cell r="AC64">
            <v>4.9445063615437697</v>
          </cell>
          <cell r="AD64"/>
          <cell r="AE64"/>
          <cell r="AF64">
            <v>149.76398358062428</v>
          </cell>
          <cell r="AG64">
            <v>4.1202267059554147</v>
          </cell>
          <cell r="AH64">
            <v>-2.433770963084592E-2</v>
          </cell>
          <cell r="AI64">
            <v>8.1692923081692415E-4</v>
          </cell>
        </row>
        <row r="65">
          <cell r="B65">
            <v>2048</v>
          </cell>
          <cell r="D65">
            <v>105.95290363993074</v>
          </cell>
          <cell r="E65">
            <v>4.1654068810966161</v>
          </cell>
          <cell r="F65">
            <v>-7.7036005193734641E-3</v>
          </cell>
          <cell r="G65">
            <v>2.3182551049574814E-4</v>
          </cell>
          <cell r="H65">
            <v>53.285400389931141</v>
          </cell>
          <cell r="I65">
            <v>6.7325427518905503</v>
          </cell>
          <cell r="J65">
            <v>-6.3986806132538848E-2</v>
          </cell>
          <cell r="K65">
            <v>5.0312638564520545E-4</v>
          </cell>
          <cell r="L65"/>
          <cell r="M65">
            <v>2.0114236456394412</v>
          </cell>
          <cell r="N65"/>
          <cell r="O65"/>
          <cell r="P65">
            <v>68.764070269453697</v>
          </cell>
          <cell r="Q65">
            <v>5.0185104358574195</v>
          </cell>
          <cell r="R65">
            <v>-3.1589429696814497E-2</v>
          </cell>
          <cell r="S65">
            <v>3.2143441089778054E-4</v>
          </cell>
          <cell r="T65">
            <v>211.75421518388632</v>
          </cell>
          <cell r="U65">
            <v>3.7478584128019383</v>
          </cell>
          <cell r="V65">
            <v>7.3796602699271888E-3</v>
          </cell>
          <cell r="W65">
            <v>4.0323581748442705E-4</v>
          </cell>
          <cell r="X65">
            <v>168.4884769351562</v>
          </cell>
          <cell r="Y65">
            <v>4.0379575040382765</v>
          </cell>
          <cell r="Z65">
            <v>-2.7739338515826769E-2</v>
          </cell>
          <cell r="AA65">
            <v>9.2552148245906619E-4</v>
          </cell>
          <cell r="AB65"/>
          <cell r="AC65">
            <v>4.9445063615437697</v>
          </cell>
          <cell r="AD65"/>
          <cell r="AE65"/>
          <cell r="AF65">
            <v>150.38027083993529</v>
          </cell>
          <cell r="AG65">
            <v>4.1349538643243093</v>
          </cell>
          <cell r="AH65">
            <v>-2.4437815424602261E-2</v>
          </cell>
          <cell r="AI65">
            <v>8.2029012659452902E-4</v>
          </cell>
        </row>
        <row r="66">
          <cell r="B66">
            <v>2049</v>
          </cell>
          <cell r="D66">
            <v>106.40510383369984</v>
          </cell>
          <cell r="E66">
            <v>4.1831845703722239</v>
          </cell>
          <cell r="F66">
            <v>-7.7364789920524096E-3</v>
          </cell>
          <cell r="G66">
            <v>2.3281492689837036E-4</v>
          </cell>
          <cell r="H66">
            <v>53.505186977004236</v>
          </cell>
          <cell r="I66">
            <v>6.7603125083892053</v>
          </cell>
          <cell r="J66">
            <v>-6.4250732867341731E-2</v>
          </cell>
          <cell r="K66">
            <v>5.0520163384373969E-4</v>
          </cell>
          <cell r="L66"/>
          <cell r="M66">
            <v>2.0114236456394412</v>
          </cell>
          <cell r="N66"/>
          <cell r="O66"/>
          <cell r="P66">
            <v>69.054174988720661</v>
          </cell>
          <cell r="Q66">
            <v>5.0383769789776851</v>
          </cell>
          <cell r="R66">
            <v>-3.1720197443316306E-2</v>
          </cell>
          <cell r="S66">
            <v>3.2277439654279254E-4</v>
          </cell>
          <cell r="T66">
            <v>212.65796858608655</v>
          </cell>
          <cell r="U66">
            <v>3.7638540320088234</v>
          </cell>
          <cell r="V66">
            <v>7.4111561864086467E-3</v>
          </cell>
          <cell r="W66">
            <v>4.0495680207792875E-4</v>
          </cell>
          <cell r="X66">
            <v>169.18344229219082</v>
          </cell>
          <cell r="Y66">
            <v>4.0546128897924296</v>
          </cell>
          <cell r="Z66">
            <v>-2.7853755119538935E-2</v>
          </cell>
          <cell r="AA66">
            <v>9.2933898606050195E-4</v>
          </cell>
          <cell r="AB66"/>
          <cell r="AC66">
            <v>4.9445063615437697</v>
          </cell>
          <cell r="AD66"/>
          <cell r="AE66"/>
          <cell r="AF66">
            <v>151.00077511861593</v>
          </cell>
          <cell r="AG66">
            <v>4.1497817950378604</v>
          </cell>
          <cell r="AH66">
            <v>-2.4538606204239626E-2</v>
          </cell>
          <cell r="AI66">
            <v>8.2367401970394544E-4</v>
          </cell>
        </row>
        <row r="67">
          <cell r="B67">
            <v>2050</v>
          </cell>
          <cell r="D67">
            <v>106.86039826144385</v>
          </cell>
          <cell r="E67">
            <v>4.2010839056155014</v>
          </cell>
          <cell r="F67">
            <v>-7.7695824396177169E-3</v>
          </cell>
          <cell r="G67">
            <v>2.3381111350120589E-4</v>
          </cell>
          <cell r="H67">
            <v>53.726477480117886</v>
          </cell>
          <cell r="I67">
            <v>6.788272282772013</v>
          </cell>
          <cell r="J67">
            <v>-6.4516465552431596E-2</v>
          </cell>
          <cell r="K67">
            <v>5.0729108217657456E-4</v>
          </cell>
          <cell r="L67"/>
          <cell r="M67">
            <v>2.0114236456394412</v>
          </cell>
          <cell r="N67"/>
          <cell r="O67"/>
          <cell r="P67">
            <v>69.34626478426803</v>
          </cell>
          <cell r="Q67">
            <v>5.0583794612981841</v>
          </cell>
          <cell r="R67">
            <v>-3.1851859983782441E-2</v>
          </cell>
          <cell r="S67">
            <v>3.2412355120003809E-4</v>
          </cell>
          <cell r="T67">
            <v>213.56790602916189</v>
          </cell>
          <cell r="U67">
            <v>3.7799591031555395</v>
          </cell>
          <cell r="V67">
            <v>7.4428676174701312E-3</v>
          </cell>
          <cell r="W67">
            <v>4.0668956271459216E-4</v>
          </cell>
          <cell r="X67">
            <v>169.88316303290011</v>
          </cell>
          <cell r="Y67">
            <v>4.0713822420180161</v>
          </cell>
          <cell r="Z67">
            <v>-2.7968954632562902E-2</v>
          </cell>
          <cell r="AA67">
            <v>9.3318261138746036E-4</v>
          </cell>
          <cell r="AB67"/>
          <cell r="AC67">
            <v>4.9445063615437697</v>
          </cell>
          <cell r="AD67"/>
          <cell r="AE67"/>
          <cell r="AF67">
            <v>151.62552527212623</v>
          </cell>
          <cell r="AG67">
            <v>4.164711187642899</v>
          </cell>
          <cell r="AH67">
            <v>-2.4640086656855933E-2</v>
          </cell>
          <cell r="AI67">
            <v>8.2708106750716979E-4</v>
          </cell>
        </row>
        <row r="68">
          <cell r="B68">
            <v>2051</v>
          </cell>
          <cell r="D68">
            <v>107.31880809582935</v>
          </cell>
          <cell r="E68">
            <v>4.2191057192035544</v>
          </cell>
          <cell r="F68">
            <v>-7.8029124014869951E-3</v>
          </cell>
          <cell r="G68">
            <v>2.3481411663016068E-4</v>
          </cell>
          <cell r="H68">
            <v>53.949282189997732</v>
          </cell>
          <cell r="I68">
            <v>6.8164233752591032</v>
          </cell>
          <cell r="J68">
            <v>-6.4784016545239603E-2</v>
          </cell>
          <cell r="K68">
            <v>5.0939482780982973E-4</v>
          </cell>
          <cell r="L68"/>
          <cell r="M68">
            <v>2.0114236456394412</v>
          </cell>
          <cell r="N68"/>
          <cell r="O68"/>
          <cell r="P68">
            <v>69.640353239218001</v>
          </cell>
          <cell r="Q68">
            <v>5.0785188129991763</v>
          </cell>
          <cell r="R68">
            <v>-3.1984423440947762E-2</v>
          </cell>
          <cell r="S68">
            <v>3.2548193760958163E-4</v>
          </cell>
          <cell r="T68">
            <v>214.48406982815285</v>
          </cell>
          <cell r="U68">
            <v>3.7961743751800943</v>
          </cell>
          <cell r="V68">
            <v>7.4747960377959683E-3</v>
          </cell>
          <cell r="W68">
            <v>4.0843417997340304E-4</v>
          </cell>
          <cell r="X68">
            <v>170.58767169656642</v>
          </cell>
          <cell r="Y68">
            <v>4.0882663405442674</v>
          </cell>
          <cell r="Z68">
            <v>-2.8084942412049407E-2</v>
          </cell>
          <cell r="AA68">
            <v>9.3705253718097696E-4</v>
          </cell>
          <cell r="AB68"/>
          <cell r="AC68">
            <v>4.9445063615437697</v>
          </cell>
          <cell r="AD68"/>
          <cell r="AE68"/>
          <cell r="AF68">
            <v>152.25455035337319</v>
          </cell>
          <cell r="AG68">
            <v>4.1797427364045712</v>
          </cell>
          <cell r="AH68">
            <v>-2.4742261501621132E-2</v>
          </cell>
          <cell r="AI68">
            <v>8.3051142844296777E-4</v>
          </cell>
        </row>
        <row r="69">
          <cell r="B69">
            <v>2052</v>
          </cell>
          <cell r="D69">
            <v>107.78035465439929</v>
          </cell>
          <cell r="E69">
            <v>4.2372508492091194</v>
          </cell>
          <cell r="F69">
            <v>-7.8364704276114843E-3</v>
          </cell>
          <cell r="G69">
            <v>2.3582398292813065E-4</v>
          </cell>
          <cell r="H69">
            <v>54.173611467784852</v>
          </cell>
          <cell r="I69">
            <v>6.8447670949675121</v>
          </cell>
          <cell r="J69">
            <v>-6.5053398287754E-2</v>
          </cell>
          <cell r="K69">
            <v>5.1151296857449523E-4</v>
          </cell>
          <cell r="L69"/>
          <cell r="M69">
            <v>2.0114236456394412</v>
          </cell>
          <cell r="N69"/>
          <cell r="O69"/>
          <cell r="P69">
            <v>69.93645402963682</v>
          </cell>
          <cell r="Q69">
            <v>5.0987959706257859</v>
          </cell>
          <cell r="R69">
            <v>-3.2117893979442654E-2</v>
          </cell>
          <cell r="S69">
            <v>3.2684961894079352E-4</v>
          </cell>
          <cell r="T69">
            <v>215.40650258764509</v>
          </cell>
          <cell r="U69">
            <v>3.8125006021451866</v>
          </cell>
          <cell r="V69">
            <v>7.5069429321611781E-3</v>
          </cell>
          <cell r="W69">
            <v>4.1019073498471773E-4</v>
          </cell>
          <cell r="X69">
            <v>171.29700104512577</v>
          </cell>
          <cell r="Y69">
            <v>4.1052659705364851</v>
          </cell>
          <cell r="Z69">
            <v>-2.8201723851806096E-2</v>
          </cell>
          <cell r="AA69">
            <v>9.40948943405143E-4</v>
          </cell>
          <cell r="AB69"/>
          <cell r="AC69">
            <v>4.9445063615437697</v>
          </cell>
          <cell r="AD69"/>
          <cell r="AE69"/>
          <cell r="AF69">
            <v>152.88787961406166</v>
          </cell>
          <cell r="AG69">
            <v>4.1948771403386109</v>
          </cell>
          <cell r="AH69">
            <v>-2.4845135489996645E-2</v>
          </cell>
          <cell r="AI69">
            <v>8.3396526203424032E-4</v>
          </cell>
        </row>
        <row r="70">
          <cell r="B70">
            <v>2053</v>
          </cell>
          <cell r="D70">
            <v>108.24505940056454</v>
          </cell>
          <cell r="E70">
            <v>4.2555201394395521</v>
          </cell>
          <cell r="F70">
            <v>-7.8702580785481677E-3</v>
          </cell>
          <cell r="G70">
            <v>2.3684075935717186E-4</v>
          </cell>
          <cell r="H70">
            <v>54.399475745517741</v>
          </cell>
          <cell r="I70">
            <v>6.8733047599720702</v>
          </cell>
          <cell r="J70">
            <v>-6.5324623307098914E-2</v>
          </cell>
          <cell r="K70">
            <v>5.136456029709816E-4</v>
          </cell>
          <cell r="L70"/>
          <cell r="M70">
            <v>2.0114236456394412</v>
          </cell>
          <cell r="N70"/>
          <cell r="O70"/>
          <cell r="P70">
            <v>70.234580925170917</v>
          </cell>
          <cell r="Q70">
            <v>5.1192118771315629</v>
          </cell>
          <cell r="R70">
            <v>-3.2252277806079754E-2</v>
          </cell>
          <cell r="S70">
            <v>3.2822665879528843E-4</v>
          </cell>
          <cell r="T70">
            <v>216.33524720375172</v>
          </cell>
          <cell r="U70">
            <v>3.8289385432732863</v>
          </cell>
          <cell r="V70">
            <v>7.5393097955005397E-3</v>
          </cell>
          <cell r="W70">
            <v>4.1195930943403763E-4</v>
          </cell>
          <cell r="X70">
            <v>172.011184064692</v>
          </cell>
          <cell r="Y70">
            <v>4.1223819225325613</v>
          </cell>
          <cell r="Z70">
            <v>-2.8319304382548423E-2</v>
          </cell>
          <cell r="AA70">
            <v>9.4487201125547672E-4</v>
          </cell>
          <cell r="AB70"/>
          <cell r="AC70">
            <v>4.9445063615437697</v>
          </cell>
          <cell r="AD70"/>
          <cell r="AE70"/>
          <cell r="AF70">
            <v>153.52554250605507</v>
          </cell>
          <cell r="AG70">
            <v>4.2101151032438517</v>
          </cell>
          <cell r="AH70">
            <v>-2.494871340595636E-2</v>
          </cell>
          <cell r="AI70">
            <v>8.3744272889544366E-4</v>
          </cell>
        </row>
        <row r="71">
          <cell r="B71">
            <v>2054</v>
          </cell>
          <cell r="D71">
            <v>108.7129439446019</v>
          </cell>
          <cell r="E71">
            <v>4.2739144394760595</v>
          </cell>
          <cell r="F71">
            <v>-7.9042769255323157E-3</v>
          </cell>
          <cell r="G71">
            <v>2.3786449320068354E-4</v>
          </cell>
          <cell r="H71">
            <v>54.626885526617343</v>
          </cell>
          <cell r="I71">
            <v>6.9020376973666888</v>
          </cell>
          <cell r="J71">
            <v>-6.559770421611677E-2</v>
          </cell>
          <cell r="K71">
            <v>5.1579283017370013E-4</v>
          </cell>
          <cell r="L71"/>
          <cell r="M71">
            <v>2.0114236456394412</v>
          </cell>
          <cell r="N71"/>
          <cell r="O71"/>
          <cell r="P71">
            <v>70.534747789687188</v>
          </cell>
          <cell r="Q71">
            <v>5.1397674819223251</v>
          </cell>
          <cell r="R71">
            <v>-3.2387581170142524E-2</v>
          </cell>
          <cell r="S71">
            <v>3.296131212098826E-4</v>
          </cell>
          <cell r="T71">
            <v>217.27034686610739</v>
          </cell>
          <cell r="U71">
            <v>3.8454889629819307</v>
          </cell>
          <cell r="V71">
            <v>7.5718981329781004E-3</v>
          </cell>
          <cell r="W71">
            <v>4.1373998556580653E-4</v>
          </cell>
          <cell r="X71">
            <v>172.73025396709002</v>
          </cell>
          <cell r="Y71">
            <v>4.1396149924797339</v>
          </cell>
          <cell r="Z71">
            <v>-2.8437689472152135E-2</v>
          </cell>
          <cell r="AA71">
            <v>9.4882192316734745E-4</v>
          </cell>
          <cell r="AB71"/>
          <cell r="AC71">
            <v>4.9445063615437697</v>
          </cell>
          <cell r="AD71"/>
          <cell r="AE71"/>
          <cell r="AF71">
            <v>154.16756868274439</v>
          </cell>
          <cell r="AG71">
            <v>4.2254573337349548</v>
          </cell>
          <cell r="AH71">
            <v>-2.5053000066209058E-2</v>
          </cell>
          <cell r="AI71">
            <v>8.4094399074005697E-4</v>
          </cell>
        </row>
        <row r="72">
          <cell r="B72">
            <v>2055</v>
          </cell>
          <cell r="D72">
            <v>109.18403004465905</v>
          </cell>
          <cell r="E72">
            <v>4.2924346047132058</v>
          </cell>
          <cell r="F72">
            <v>-7.9385285505505672E-3</v>
          </cell>
          <cell r="G72">
            <v>2.3889523206560735E-4</v>
          </cell>
          <cell r="H72">
            <v>54.855851386375463</v>
          </cell>
          <cell r="I72">
            <v>6.9309672433260774</v>
          </cell>
          <cell r="J72">
            <v>-6.5872653713954857E-2</v>
          </cell>
          <cell r="K72">
            <v>5.1795475003567457E-4</v>
          </cell>
          <cell r="L72"/>
          <cell r="M72">
            <v>2.0114236456394412</v>
          </cell>
          <cell r="N72"/>
          <cell r="O72"/>
          <cell r="P72">
            <v>70.836968581917617</v>
          </cell>
          <cell r="Q72">
            <v>5.1604637409003145</v>
          </cell>
          <cell r="R72">
            <v>-3.2523810363675895E-2</v>
          </cell>
          <cell r="S72">
            <v>3.3100907065957167E-4</v>
          </cell>
          <cell r="T72">
            <v>218.21184505987699</v>
          </cell>
          <cell r="U72">
            <v>3.8621526309192755</v>
          </cell>
          <cell r="V72">
            <v>7.6047094600571689E-3</v>
          </cell>
          <cell r="W72">
            <v>4.1553284618723555E-4</v>
          </cell>
          <cell r="X72">
            <v>173.45424419140079</v>
          </cell>
          <cell r="Y72">
            <v>4.1569659817716076</v>
          </cell>
          <cell r="Z72">
            <v>-2.8556884625907577E-2</v>
          </cell>
          <cell r="AA72">
            <v>9.5279886282446024E-4</v>
          </cell>
          <cell r="AB72"/>
          <cell r="AC72">
            <v>4.9445063615437697</v>
          </cell>
          <cell r="AD72"/>
          <cell r="AE72"/>
          <cell r="AF72">
            <v>154.8139880004276</v>
          </cell>
          <cell r="AG72">
            <v>4.2409045452753604</v>
          </cell>
          <cell r="AH72">
            <v>-2.5158000320422418E-2</v>
          </cell>
          <cell r="AI72">
            <v>8.4446921038810324E-4</v>
          </cell>
        </row>
        <row r="73">
          <cell r="B73">
            <v>2056</v>
          </cell>
          <cell r="D73">
            <v>109.65833960776642</v>
          </cell>
          <cell r="E73">
            <v>4.3110814963987005</v>
          </cell>
          <cell r="F73">
            <v>-7.9730145464144957E-3</v>
          </cell>
          <cell r="G73">
            <v>2.3993302388464102E-4</v>
          </cell>
          <cell r="H73">
            <v>55.086383972446704</v>
          </cell>
          <cell r="I73">
            <v>6.9600947431678879</v>
          </cell>
          <cell r="J73">
            <v>-6.6149484586655982E-2</v>
          </cell>
          <cell r="K73">
            <v>5.2013146309318561E-4</v>
          </cell>
          <cell r="L73"/>
          <cell r="M73">
            <v>2.0114236456394412</v>
          </cell>
          <cell r="N73"/>
          <cell r="O73"/>
          <cell r="P73">
            <v>71.141257356108568</v>
          </cell>
          <cell r="Q73">
            <v>5.1813016165086525</v>
          </cell>
          <cell r="R73">
            <v>-3.2660971721778904E-2</v>
          </cell>
          <cell r="S73">
            <v>3.3241457206052943E-4</v>
          </cell>
          <cell r="T73">
            <v>219.15978556777796</v>
          </cell>
          <cell r="U73">
            <v>3.8789303219998854</v>
          </cell>
          <cell r="V73">
            <v>7.6377453025707944E-3</v>
          </cell>
          <cell r="W73">
            <v>4.1733797467215428E-4</v>
          </cell>
          <cell r="X73">
            <v>174.18318840551623</v>
          </cell>
          <cell r="Y73">
            <v>4.1744356972854213</v>
          </cell>
          <cell r="Z73">
            <v>-2.8676895386775713E-2</v>
          </cell>
          <cell r="AA73">
            <v>9.5680301516739912E-4</v>
          </cell>
          <cell r="AB73"/>
          <cell r="AC73">
            <v>4.9445063615437697</v>
          </cell>
          <cell r="AD73"/>
          <cell r="AE73"/>
          <cell r="AF73">
            <v>155.46483051969813</v>
          </cell>
          <cell r="AG73">
            <v>4.2564574562104722</v>
          </cell>
          <cell r="AH73">
            <v>-2.5263719051448578E-2</v>
          </cell>
          <cell r="AI73">
            <v>8.4801855177372195E-4</v>
          </cell>
        </row>
        <row r="74">
          <cell r="B74">
            <v>2057</v>
          </cell>
          <cell r="D74">
            <v>110.13589469085601</v>
          </cell>
          <cell r="E74">
            <v>4.3298559816734423</v>
          </cell>
          <cell r="F74">
            <v>-8.0077365168346806E-3</v>
          </cell>
          <cell r="G74">
            <v>2.409779169184678E-4</v>
          </cell>
          <cell r="H74">
            <v>55.318494005343453</v>
          </cell>
          <cell r="I74">
            <v>6.9894215514152629</v>
          </cell>
          <cell r="J74">
            <v>-6.6428209707752914E-2</v>
          </cell>
          <cell r="K74">
            <v>5.2232307057044488E-4</v>
          </cell>
          <cell r="L74"/>
          <cell r="M74">
            <v>2.0114236456394412</v>
          </cell>
          <cell r="N74"/>
          <cell r="O74"/>
          <cell r="P74">
            <v>71.447628262674257</v>
          </cell>
          <cell r="Q74">
            <v>5.2022820777760908</v>
          </cell>
          <cell r="R74">
            <v>-3.2799071622899238E-2</v>
          </cell>
          <cell r="S74">
            <v>3.3382969077312615E-4</v>
          </cell>
          <cell r="T74">
            <v>220.11421247211621</v>
          </cell>
          <cell r="U74">
            <v>3.8958228164407744</v>
          </cell>
          <cell r="V74">
            <v>7.6710071967927259E-3</v>
          </cell>
          <cell r="W74">
            <v>4.1915545496488781E-4</v>
          </cell>
          <cell r="X74">
            <v>174.91712050770482</v>
          </cell>
          <cell r="Y74">
            <v>4.1920249514195627</v>
          </cell>
          <cell r="Z74">
            <v>-2.8797727335645881E-2</v>
          </cell>
          <cell r="AA74">
            <v>9.6083456640222496E-4</v>
          </cell>
          <cell r="AB74"/>
          <cell r="AC74">
            <v>4.9445063615437697</v>
          </cell>
          <cell r="AD74"/>
          <cell r="AE74"/>
          <cell r="AF74">
            <v>156.12012650684241</v>
          </cell>
          <cell r="AG74">
            <v>4.2721167898010517</v>
          </cell>
          <cell r="AH74">
            <v>-2.537016117555117E-2</v>
          </cell>
          <cell r="AI74">
            <v>8.5159217995279049E-4</v>
          </cell>
        </row>
        <row r="75">
          <cell r="B75">
            <v>2058</v>
          </cell>
          <cell r="D75">
            <v>110.61671750178679</v>
          </cell>
          <cell r="E75">
            <v>4.3487589336118404</v>
          </cell>
          <cell r="F75">
            <v>-8.0426960764952721E-3</v>
          </cell>
          <cell r="G75">
            <v>2.4202995975799996E-4</v>
          </cell>
          <cell r="H75">
            <v>55.55219227893452</v>
          </cell>
          <cell r="I75">
            <v>7.018949031859834</v>
          </cell>
          <cell r="J75">
            <v>-6.6708842038867122E-2</v>
          </cell>
          <cell r="K75">
            <v>5.2452967438430332E-4</v>
          </cell>
          <cell r="L75"/>
          <cell r="M75">
            <v>2.0114236456394412</v>
          </cell>
          <cell r="N75"/>
          <cell r="O75"/>
          <cell r="P75">
            <v>71.756095548854745</v>
          </cell>
          <cell r="Q75">
            <v>5.223406100362074</v>
          </cell>
          <cell r="R75">
            <v>-3.2938116489129879E-2</v>
          </cell>
          <cell r="S75">
            <v>3.3525449260496837E-4</v>
          </cell>
          <cell r="T75">
            <v>221.07517015683592</v>
          </cell>
          <cell r="U75">
            <v>3.9128308997976795</v>
          </cell>
          <cell r="V75">
            <v>7.7044966895088406E-3</v>
          </cell>
          <cell r="W75">
            <v>4.2098537158415984E-4</v>
          </cell>
          <cell r="X75">
            <v>175.65607462818798</v>
          </cell>
          <cell r="Y75">
            <v>4.2097345621313584</v>
          </cell>
          <cell r="Z75">
            <v>-2.8919386091595323E-2</v>
          </cell>
          <cell r="AA75">
            <v>9.6489370400913699E-4</v>
          </cell>
          <cell r="AB75"/>
          <cell r="AC75">
            <v>4.9445063615437697</v>
          </cell>
          <cell r="AD75"/>
          <cell r="AE75"/>
          <cell r="AF75">
            <v>156.77990643524777</v>
          </cell>
          <cell r="AG75">
            <v>4.2878832742568669</v>
          </cell>
          <cell r="AH75">
            <v>-2.5477331642633935E-2</v>
          </cell>
          <cell r="AI75">
            <v>8.551902611106017E-4</v>
          </cell>
        </row>
        <row r="76">
          <cell r="B76">
            <v>2059</v>
          </cell>
          <cell r="D76">
            <v>111.10083040037797</v>
          </cell>
          <cell r="E76">
            <v>4.3677912312624292</v>
          </cell>
          <cell r="F76">
            <v>-8.0778948511291068E-3</v>
          </cell>
          <cell r="G76">
            <v>2.4308920132663951E-4</v>
          </cell>
          <cell r="H76">
            <v>55.78748966094701</v>
          </cell>
          <cell r="I76">
            <v>7.0486785576251387</v>
          </cell>
          <cell r="J76">
            <v>-6.6991394630311521E-2</v>
          </cell>
          <cell r="K76">
            <v>5.2675137714898966E-4</v>
          </cell>
          <cell r="L76"/>
          <cell r="M76">
            <v>2.0114236456394412</v>
          </cell>
          <cell r="N76"/>
          <cell r="O76"/>
          <cell r="P76">
            <v>72.0666735593786</v>
          </cell>
          <cell r="Q76">
            <v>5.2446746666021147</v>
          </cell>
          <cell r="R76">
            <v>-3.3078112786507741E-2</v>
          </cell>
          <cell r="S76">
            <v>3.3668904381395912E-4</v>
          </cell>
          <cell r="T76">
            <v>222.04270330958414</v>
          </cell>
          <cell r="U76">
            <v>3.9299553630016031</v>
          </cell>
          <cell r="V76">
            <v>7.7382153380890963E-3</v>
          </cell>
          <cell r="W76">
            <v>4.2282780962702441E-4</v>
          </cell>
          <cell r="X76">
            <v>176.40008513072718</v>
          </cell>
          <cell r="Y76">
            <v>4.2275653529751001</v>
          </cell>
          <cell r="Z76">
            <v>-2.9041877312150473E-2</v>
          </cell>
          <cell r="AA76">
            <v>9.6898061675118868E-4</v>
          </cell>
          <cell r="AB76"/>
          <cell r="AC76">
            <v>4.9445063615437697</v>
          </cell>
          <cell r="AD76"/>
          <cell r="AE76"/>
          <cell r="AF76">
            <v>157.44420098681908</v>
          </cell>
          <cell r="AG76">
            <v>4.30375764277054</v>
          </cell>
          <cell r="AH76">
            <v>-2.5585235436470927E-2</v>
          </cell>
          <cell r="AI76">
            <v>8.5881296256959015E-4</v>
          </cell>
        </row>
        <row r="77">
          <cell r="B77">
            <v>2060</v>
          </cell>
          <cell r="D77">
            <v>111.58825589944827</v>
          </cell>
          <cell r="E77">
            <v>4.3869537596887307</v>
          </cell>
          <cell r="F77">
            <v>-8.1133344775932807E-3</v>
          </cell>
          <cell r="G77">
            <v>2.4415569088255225E-4</v>
          </cell>
          <cell r="H77">
            <v>56.024397093471826</v>
          </cell>
          <cell r="I77">
            <v>7.0786115112304815</v>
          </cell>
          <cell r="J77">
            <v>-6.7275880621697384E-2</v>
          </cell>
          <cell r="K77">
            <v>5.2898828218088303E-4</v>
          </cell>
          <cell r="L77"/>
          <cell r="M77">
            <v>2.0114236456394412</v>
          </cell>
          <cell r="N77"/>
          <cell r="O77"/>
          <cell r="P77">
            <v>72.379376737129917</v>
          </cell>
          <cell r="Q77">
            <v>5.2660887655534765</v>
          </cell>
          <cell r="R77">
            <v>-3.3219067025314387E-2</v>
          </cell>
          <cell r="S77">
            <v>3.3813341111137889E-4</v>
          </cell>
          <cell r="T77">
            <v>223.01685692378814</v>
          </cell>
          <cell r="U77">
            <v>3.9471970023955829</v>
          </cell>
          <cell r="V77">
            <v>7.7721647105599319E-3</v>
          </cell>
          <cell r="W77">
            <v>4.2468285477282154E-4</v>
          </cell>
          <cell r="X77">
            <v>177.1491866142222</v>
          </cell>
          <cell r="Y77">
            <v>4.2455181531403543</v>
          </cell>
          <cell r="Z77">
            <v>-2.9165206693550088E-2</v>
          </cell>
          <cell r="AA77">
            <v>9.7309549468306902E-4</v>
          </cell>
          <cell r="AB77"/>
          <cell r="AC77">
            <v>4.9445063615437697</v>
          </cell>
          <cell r="AD77"/>
          <cell r="AE77"/>
          <cell r="AF77">
            <v>158.11304105340611</v>
          </cell>
          <cell r="AG77">
            <v>4.3197406335516595</v>
          </cell>
          <cell r="AH77">
            <v>-2.5693877574938281E-2</v>
          </cell>
          <cell r="AI77">
            <v>8.6246045279711535E-4</v>
          </cell>
        </row>
        <row r="78">
          <cell r="B78">
            <v>2061</v>
          </cell>
          <cell r="D78">
            <v>112.07901666586314</v>
          </cell>
          <cell r="E78">
            <v>4.4062474100104225</v>
          </cell>
          <cell r="F78">
            <v>-8.1490166039452847E-3</v>
          </cell>
          <cell r="G78">
            <v>2.4522947802095904E-4</v>
          </cell>
          <cell r="H78">
            <v>56.262925593472382</v>
          </cell>
          <cell r="I78">
            <v>7.1087492846552172</v>
          </cell>
          <cell r="J78">
            <v>-6.7562313242545344E-2</v>
          </cell>
          <cell r="K78">
            <v>5.3124049350331741E-4</v>
          </cell>
          <cell r="L78"/>
          <cell r="M78">
            <v>2.0114236456394412</v>
          </cell>
          <cell r="N78"/>
          <cell r="O78"/>
          <cell r="P78">
            <v>72.69421962381989</v>
          </cell>
          <cell r="Q78">
            <v>5.2876493930411632</v>
          </cell>
          <cell r="R78">
            <v>-3.3360985760378763E-2</v>
          </cell>
          <cell r="S78">
            <v>3.3958766166498834E-4</v>
          </cell>
          <cell r="T78">
            <v>223.99767630074814</v>
          </cell>
          <cell r="U78">
            <v>3.9645566197717312</v>
          </cell>
          <cell r="V78">
            <v>7.8063463856771946E-3</v>
          </cell>
          <cell r="W78">
            <v>4.2655059328716277E-4</v>
          </cell>
          <cell r="X78">
            <v>177.90341391431983</v>
          </cell>
          <cell r="Y78">
            <v>4.2635937974905138</v>
          </cell>
          <cell r="Z78">
            <v>-2.928937997101012E-2</v>
          </cell>
          <cell r="AA78">
            <v>9.7723852915993794E-4</v>
          </cell>
          <cell r="AB78"/>
          <cell r="AC78">
            <v>4.9445063615437697</v>
          </cell>
          <cell r="AD78"/>
          <cell r="AE78"/>
          <cell r="AF78">
            <v>158.78645773823951</v>
          </cell>
          <cell r="AG78">
            <v>4.3358329898610961</v>
          </cell>
          <cell r="AH78">
            <v>-2.5803263110247554E-2</v>
          </cell>
          <cell r="AI78">
            <v>8.6613290141329441E-4</v>
          </cell>
        </row>
        <row r="79">
          <cell r="B79">
            <v>2062</v>
          </cell>
          <cell r="D79">
            <v>112.57313552158872</v>
          </cell>
          <cell r="E79">
            <v>4.4256730794447732</v>
          </cell>
          <cell r="F79">
            <v>-8.1849428895196356E-3</v>
          </cell>
          <cell r="G79">
            <v>2.4631061267644183E-4</v>
          </cell>
          <cell r="H79">
            <v>56.503086253296956</v>
          </cell>
          <cell r="I79">
            <v>7.1390932794034816</v>
          </cell>
          <cell r="J79">
            <v>-6.785070581290055E-2</v>
          </cell>
          <cell r="K79">
            <v>5.3350811585141833E-4</v>
          </cell>
          <cell r="L79"/>
          <cell r="M79">
            <v>2.0114236456394412</v>
          </cell>
          <cell r="N79"/>
          <cell r="O79"/>
          <cell r="P79">
            <v>73.011216860663154</v>
          </cell>
          <cell r="Q79">
            <v>5.3093575517042284</v>
          </cell>
          <cell r="R79">
            <v>-3.3503875591381987E-2</v>
          </cell>
          <cell r="S79">
            <v>3.4105186310215126E-4</v>
          </cell>
          <cell r="T79">
            <v>224.985207051744</v>
          </cell>
          <cell r="U79">
            <v>3.9820350224085166</v>
          </cell>
          <cell r="V79">
            <v>7.8407619529995594E-3</v>
          </cell>
          <cell r="W79">
            <v>4.2843111202594213E-4</v>
          </cell>
          <cell r="X79">
            <v>178.66280210503396</v>
          </cell>
          <cell r="Y79">
            <v>4.2817931266016203</v>
          </cell>
          <cell r="Z79">
            <v>-2.9414402918990393E-2</v>
          </cell>
          <cell r="AA79">
            <v>9.814099128463258E-4</v>
          </cell>
          <cell r="AB79"/>
          <cell r="AC79">
            <v>4.9445063615437697</v>
          </cell>
          <cell r="AD79"/>
          <cell r="AE79"/>
          <cell r="AF79">
            <v>159.46448235737776</v>
          </cell>
          <cell r="AG79">
            <v>4.3520354600455704</v>
          </cell>
          <cell r="AH79">
            <v>-2.5913397129180629E-2</v>
          </cell>
          <cell r="AI79">
            <v>8.6983047919888992E-4</v>
          </cell>
        </row>
        <row r="80">
          <cell r="B80">
            <v>2063</v>
          </cell>
          <cell r="D80">
            <v>113.07063544475334</v>
          </cell>
          <cell r="E80">
            <v>4.4452316713483739</v>
          </cell>
          <cell r="F80">
            <v>-8.2211150050050565E-3</v>
          </cell>
          <cell r="G80">
            <v>2.4739914512526628E-4</v>
          </cell>
          <cell r="H80">
            <v>56.744890241194661</v>
          </cell>
          <cell r="I80">
            <v>7.1696449065693812</v>
          </cell>
          <cell r="J80">
            <v>-6.8141071743952245E-2</v>
          </cell>
          <cell r="K80">
            <v>5.3579125467697458E-4</v>
          </cell>
          <cell r="L80"/>
          <cell r="M80">
            <v>2.0114236456394412</v>
          </cell>
          <cell r="N80"/>
          <cell r="O80"/>
          <cell r="P80">
            <v>73.330383189058651</v>
          </cell>
          <cell r="Q80">
            <v>5.3312142510424083</v>
          </cell>
          <cell r="R80">
            <v>-3.3647743163164323E-2</v>
          </cell>
          <cell r="S80">
            <v>3.4252608351298007E-4</v>
          </cell>
          <cell r="T80">
            <v>225.97949510015636</v>
          </cell>
          <cell r="U80">
            <v>3.9996330231083115</v>
          </cell>
          <cell r="V80">
            <v>7.8754130129624518E-3</v>
          </cell>
          <cell r="W80">
            <v>4.3032449843937614E-4</v>
          </cell>
          <cell r="X80">
            <v>179.42738650037666</v>
          </cell>
          <cell r="Y80">
            <v>4.3001169868014655</v>
          </cell>
          <cell r="Z80">
            <v>-2.9540281351463211E-2</v>
          </cell>
          <cell r="AA80">
            <v>9.8560983972509385E-4</v>
          </cell>
          <cell r="AB80"/>
          <cell r="AC80">
            <v>4.9445063615437697</v>
          </cell>
          <cell r="AD80"/>
          <cell r="AE80"/>
          <cell r="AF80">
            <v>160.14714644116313</v>
          </cell>
          <cell r="AG80">
            <v>4.3683487975724624</v>
          </cell>
          <cell r="AH80">
            <v>-2.6024284753326354E-2</v>
          </cell>
          <cell r="AI80">
            <v>8.7355335810325311E-4</v>
          </cell>
        </row>
        <row r="81">
          <cell r="B81">
            <v>2064</v>
          </cell>
          <cell r="D81">
            <v>113.57153957071573</v>
          </cell>
          <cell r="E81">
            <v>4.4649240952591338</v>
          </cell>
          <cell r="F81">
            <v>-8.2575346325221444E-3</v>
          </cell>
          <cell r="G81">
            <v>2.484951259877189E-4</v>
          </cell>
          <cell r="H81">
            <v>56.988348801834547</v>
          </cell>
          <cell r="I81">
            <v>7.2004055869025905</v>
          </cell>
          <cell r="J81">
            <v>-6.8433424538657237E-2</v>
          </cell>
          <cell r="K81">
            <v>5.3809001615334089E-4</v>
          </cell>
          <cell r="L81"/>
          <cell r="M81">
            <v>2.0114236456394412</v>
          </cell>
          <cell r="N81"/>
          <cell r="O81"/>
          <cell r="P81">
            <v>73.651733451275021</v>
          </cell>
          <cell r="Q81">
            <v>5.3532205074630577</v>
          </cell>
          <cell r="R81">
            <v>-3.3792595166034105E-2</v>
          </cell>
          <cell r="S81">
            <v>3.4401039145350162E-4</v>
          </cell>
          <cell r="T81">
            <v>226.98058668360173</v>
          </cell>
          <cell r="U81">
            <v>4.0173514402351813</v>
          </cell>
          <cell r="V81">
            <v>7.9103011769524577E-3</v>
          </cell>
          <cell r="W81">
            <v>4.3223084057606901E-4</v>
          </cell>
          <cell r="X81">
            <v>180.19720265600026</v>
          </cell>
          <cell r="Y81">
            <v>4.3185662302089325</v>
          </cell>
          <cell r="Z81">
            <v>-2.9667021122183633E-2</v>
          </cell>
          <cell r="AA81">
            <v>9.8983850510645324E-4</v>
          </cell>
          <cell r="AB81"/>
          <cell r="AC81">
            <v>4.9445063615437697</v>
          </cell>
          <cell r="AD81"/>
          <cell r="AE81"/>
          <cell r="AF81">
            <v>160.83448173568794</v>
          </cell>
          <cell r="AG81">
            <v>4.3847737610648352</v>
          </cell>
          <cell r="AH81">
            <v>-2.613593113931862E-2</v>
          </cell>
          <cell r="AI81">
            <v>8.7730171125231847E-4</v>
          </cell>
        </row>
        <row r="82">
          <cell r="B82">
            <v>2065</v>
          </cell>
          <cell r="D82">
            <v>114.07587119314117</v>
          </cell>
          <cell r="E82">
            <v>4.4847512669385878</v>
          </cell>
          <cell r="F82">
            <v>-8.2942034657016144E-3</v>
          </cell>
          <cell r="G82">
            <v>2.4959860623046206E-4</v>
          </cell>
          <cell r="H82">
            <v>57.233473256828752</v>
          </cell>
          <cell r="I82">
            <v>7.2313767508744444</v>
          </cell>
          <cell r="J82">
            <v>-6.8727777792368036E-2</v>
          </cell>
          <cell r="K82">
            <v>5.4040450718037644E-4</v>
          </cell>
          <cell r="L82"/>
          <cell r="M82">
            <v>2.0114236456394412</v>
          </cell>
          <cell r="N82"/>
          <cell r="O82"/>
          <cell r="P82">
            <v>73.975282591140939</v>
          </cell>
          <cell r="Q82">
            <v>5.375377344328423</v>
          </cell>
          <cell r="R82">
            <v>-3.3938438336078958E-2</v>
          </cell>
          <cell r="S82">
            <v>3.4550485594884593E-4</v>
          </cell>
          <cell r="T82">
            <v>227.98852835608335</v>
          </cell>
          <cell r="U82">
            <v>4.0351910977529473</v>
          </cell>
          <cell r="V82">
            <v>7.945428067382276E-3</v>
          </cell>
          <cell r="W82">
            <v>4.3415022708710867E-4</v>
          </cell>
          <cell r="X82">
            <v>180.97228637085095</v>
          </cell>
          <cell r="Y82">
            <v>4.3371417147736357</v>
          </cell>
          <cell r="Z82">
            <v>-2.9794628124961767E-2</v>
          </cell>
          <cell r="AA82">
            <v>9.9409610563704954E-4</v>
          </cell>
          <cell r="AB82"/>
          <cell r="AC82">
            <v>4.9445063615437697</v>
          </cell>
          <cell r="AD82"/>
          <cell r="AE82"/>
          <cell r="AF82">
            <v>161.52652020427107</v>
          </cell>
          <cell r="AG82">
            <v>4.4013111143367256</v>
          </cell>
          <cell r="AH82">
            <v>-2.6248341479076228E-2</v>
          </cell>
          <cell r="AI82">
            <v>8.8107571295665567E-4</v>
          </cell>
        </row>
        <row r="83">
          <cell r="B83">
            <v>2066</v>
          </cell>
          <cell r="D83">
            <v>114.58365376508473</v>
          </cell>
          <cell r="E83">
            <v>4.5047141084144826</v>
          </cell>
          <cell r="F83">
            <v>-8.3311232097630587E-3</v>
          </cell>
          <cell r="G83">
            <v>2.5070963716890342E-4</v>
          </cell>
          <cell r="H83">
            <v>57.480275005258925</v>
          </cell>
          <cell r="I83">
            <v>7.2625598387444459</v>
          </cell>
          <cell r="J83">
            <v>-6.9024145193464961E-2</v>
          </cell>
          <cell r="K83">
            <v>5.4273483538941532E-4</v>
          </cell>
          <cell r="L83"/>
          <cell r="M83">
            <v>2.0114236456394412</v>
          </cell>
          <cell r="N83"/>
          <cell r="O83"/>
          <cell r="P83">
            <v>74.301045654740079</v>
          </cell>
          <cell r="Q83">
            <v>5.3976857920032302</v>
          </cell>
          <cell r="R83">
            <v>-3.4085279455478963E-2</v>
          </cell>
          <cell r="S83">
            <v>3.4700954649645563E-4</v>
          </cell>
          <cell r="T83">
            <v>229.00336699015585</v>
          </cell>
          <cell r="U83">
            <v>4.0531528252635054</v>
          </cell>
          <cell r="V83">
            <v>7.9807953177661629E-3</v>
          </cell>
          <cell r="W83">
            <v>4.3608274723018898E-4</v>
          </cell>
          <cell r="X83">
            <v>181.75267368883365</v>
          </cell>
          <cell r="Y83">
            <v>4.3558443043158119</v>
          </cell>
          <cell r="Z83">
            <v>-2.9923108293936834E-2</v>
          </cell>
          <cell r="AA83">
            <v>9.9838283930910694E-4</v>
          </cell>
          <cell r="AB83"/>
          <cell r="AC83">
            <v>4.9445063615437697</v>
          </cell>
          <cell r="AD83"/>
          <cell r="AE83"/>
          <cell r="AF83">
            <v>162.22329402894425</v>
          </cell>
          <cell r="AG83">
            <v>4.4179616264286601</v>
          </cell>
          <cell r="AH83">
            <v>-2.6361521000044311E-2</v>
          </cell>
          <cell r="AI83">
            <v>8.8487553871957646E-4</v>
          </cell>
        </row>
        <row r="84">
          <cell r="B84">
            <v>2067</v>
          </cell>
          <cell r="D84">
            <v>115.09491090008159</v>
          </cell>
          <cell r="E84">
            <v>4.5248135480236398</v>
          </cell>
          <cell r="F84">
            <v>-8.3682955815942255E-3</v>
          </cell>
          <cell r="G84">
            <v>2.5182827046958223E-4</v>
          </cell>
          <cell r="H84">
            <v>57.728765524206182</v>
          </cell>
          <cell r="I84">
            <v>7.2939563006272401</v>
          </cell>
          <cell r="J84">
            <v>-6.9322540523992629E-2</v>
          </cell>
          <cell r="K84">
            <v>5.4508110914827147E-4</v>
          </cell>
          <cell r="L84"/>
          <cell r="M84">
            <v>2.0114236456394412</v>
          </cell>
          <cell r="N84"/>
          <cell r="O84"/>
          <cell r="P84">
            <v>74.629037791110633</v>
          </cell>
          <cell r="Q84">
            <v>5.420146887902594</v>
          </cell>
          <cell r="R84">
            <v>-3.4233125352822066E-2</v>
          </cell>
          <cell r="S84">
            <v>3.4852453306931765E-4</v>
          </cell>
          <cell r="T84">
            <v>230.02514977910457</v>
          </cell>
          <cell r="U84">
            <v>4.0712374580453945</v>
          </cell>
          <cell r="V84">
            <v>8.016404572795878E-3</v>
          </cell>
          <cell r="W84">
            <v>4.380284908737592E-4</v>
          </cell>
          <cell r="X84">
            <v>182.53840090048769</v>
          </cell>
          <cell r="Y84">
            <v>4.3746748685664851</v>
          </cell>
          <cell r="Z84">
            <v>-3.0052467603853068E-2</v>
          </cell>
          <cell r="AA84">
            <v>1.0026989054696337E-3</v>
          </cell>
          <cell r="AB84"/>
          <cell r="AC84">
            <v>4.9445063615437697</v>
          </cell>
          <cell r="AD84"/>
          <cell r="AE84"/>
          <cell r="AF84">
            <v>162.92483561194845</v>
          </cell>
          <cell r="AG84">
            <v>4.4347260716434107</v>
          </cell>
          <cell r="AH84">
            <v>-2.6475474965437385E-2</v>
          </cell>
          <cell r="AI84">
            <v>8.8870136524529309E-4</v>
          </cell>
        </row>
        <row r="85">
          <cell r="B85">
            <v>2068</v>
          </cell>
          <cell r="D85">
            <v>115.60966637324566</v>
          </cell>
          <cell r="E85">
            <v>4.5450505204551508</v>
          </cell>
          <cell r="F85">
            <v>-8.4057223098308875E-3</v>
          </cell>
          <cell r="G85">
            <v>2.5295455815257283E-4</v>
          </cell>
          <cell r="H85">
            <v>57.978956369285072</v>
          </cell>
          <cell r="I85">
            <v>7.3255675965600666</v>
          </cell>
          <cell r="J85">
            <v>-6.9622977660301053E-2</v>
          </cell>
          <cell r="K85">
            <v>5.4744343756627921E-4</v>
          </cell>
          <cell r="L85"/>
          <cell r="M85">
            <v>2.0114236456394412</v>
          </cell>
          <cell r="N85"/>
          <cell r="O85"/>
          <cell r="P85">
            <v>74.959274252950053</v>
          </cell>
          <cell r="Q85">
            <v>5.4427616765402744</v>
          </cell>
          <cell r="R85">
            <v>-3.4381982903421676E-2</v>
          </cell>
          <cell r="S85">
            <v>3.5004988611921794E-4</v>
          </cell>
          <cell r="T85">
            <v>231.05392423914105</v>
          </cell>
          <cell r="U85">
            <v>4.0894458370926561</v>
          </cell>
          <cell r="V85">
            <v>8.0522574884171992E-3</v>
          </cell>
          <cell r="W85">
            <v>4.3998754850120558E-4</v>
          </cell>
          <cell r="X85">
            <v>183.32950454467513</v>
          </cell>
          <cell r="Y85">
            <v>4.3936342832079269</v>
          </cell>
          <cell r="Z85">
            <v>-3.0182712070337649E-2</v>
          </cell>
          <cell r="AA85">
            <v>1.0070445048296949E-3</v>
          </cell>
          <cell r="AB85"/>
          <cell r="AC85">
            <v>4.9445063615437697</v>
          </cell>
          <cell r="AD85"/>
          <cell r="AE85"/>
          <cell r="AF85">
            <v>163.63117757724115</v>
          </cell>
          <cell r="AG85">
            <v>4.4516052295820181</v>
          </cell>
          <cell r="AH85">
            <v>-2.6590208674484181E-2</v>
          </cell>
          <cell r="AI85">
            <v>8.9255337044713882E-4</v>
          </cell>
        </row>
        <row r="86">
          <cell r="B86">
            <v>2069</v>
          </cell>
          <cell r="D86">
            <v>116.12794412237463</v>
          </cell>
          <cell r="E86">
            <v>4.5654259667938151</v>
          </cell>
          <cell r="F86">
            <v>-8.4434051349372031E-3</v>
          </cell>
          <cell r="G86">
            <v>2.5408855259390241E-4</v>
          </cell>
          <cell r="H86">
            <v>58.230859175180697</v>
          </cell>
          <cell r="I86">
            <v>7.3573951965706303</v>
          </cell>
          <cell r="J86">
            <v>-6.9925470573690723E-2</v>
          </cell>
          <cell r="K86">
            <v>5.4982193049936607E-4</v>
          </cell>
          <cell r="L86"/>
          <cell r="M86">
            <v>2.0114236456394412</v>
          </cell>
          <cell r="N86"/>
          <cell r="O86"/>
          <cell r="P86">
            <v>75.291770397324001</v>
          </cell>
          <cell r="Q86">
            <v>5.4655312095772324</v>
          </cell>
          <cell r="R86">
            <v>-3.4531859029636326E-2</v>
          </cell>
          <cell r="S86">
            <v>3.5158567658001675E-4</v>
          </cell>
          <cell r="T86">
            <v>232.08973821161172</v>
          </cell>
          <cell r="U86">
            <v>4.107778809153924</v>
          </cell>
          <cell r="V86">
            <v>8.0883557319068947E-3</v>
          </cell>
          <cell r="W86">
            <v>4.4196001121505658E-4</v>
          </cell>
          <cell r="X86">
            <v>184.12602141027924</v>
          </cell>
          <cell r="Y86">
            <v>4.4127234299143625</v>
          </cell>
          <cell r="Z86">
            <v>-3.0313847750180374E-2</v>
          </cell>
          <cell r="AA86">
            <v>1.0114198394737446E-3</v>
          </cell>
          <cell r="AB86"/>
          <cell r="AC86">
            <v>4.9445063615437697</v>
          </cell>
          <cell r="AD86"/>
          <cell r="AE86"/>
          <cell r="AF86">
            <v>164.34235277201279</v>
          </cell>
          <cell r="AG86">
            <v>4.4685998851800282</v>
          </cell>
          <cell r="AH86">
            <v>-2.6705727462674002E-2</v>
          </cell>
          <cell r="AI86">
            <v>8.9643173345583963E-4</v>
          </cell>
        </row>
        <row r="87">
          <cell r="B87">
            <v>2070</v>
          </cell>
          <cell r="D87">
            <v>116.64976824906367</v>
          </cell>
          <cell r="E87">
            <v>4.5859408345639281</v>
          </cell>
          <cell r="F87">
            <v>-8.4813458092866719E-3</v>
          </cell>
          <cell r="G87">
            <v>2.55230306527988E-4</v>
          </cell>
          <cell r="H87">
            <v>58.484485656189996</v>
          </cell>
          <cell r="I87">
            <v>7.3894405807454921</v>
          </cell>
          <cell r="J87">
            <v>-7.0230033331062577E-2</v>
          </cell>
          <cell r="K87">
            <v>5.522166985551624E-4</v>
          </cell>
          <cell r="L87"/>
          <cell r="M87">
            <v>2.0114236456394412</v>
          </cell>
          <cell r="N87"/>
          <cell r="O87"/>
          <cell r="P87">
            <v>75.626541686380904</v>
          </cell>
          <cell r="Q87">
            <v>5.4884565458705552</v>
          </cell>
          <cell r="R87">
            <v>-3.4682760701191653E-2</v>
          </cell>
          <cell r="S87">
            <v>3.531319758709482E-4</v>
          </cell>
          <cell r="T87">
            <v>233.1326398652235</v>
          </cell>
          <cell r="U87">
            <v>4.1262372267718197</v>
          </cell>
          <cell r="V87">
            <v>8.1247009819502853E-3</v>
          </cell>
          <cell r="W87">
            <v>4.4394597074122141E-4</v>
          </cell>
          <cell r="X87">
            <v>184.92798853791584</v>
          </cell>
          <cell r="Y87">
            <v>4.4319431963929841</v>
          </cell>
          <cell r="Z87">
            <v>-3.0445880741615385E-2</v>
          </cell>
          <cell r="AA87">
            <v>1.0158251128690246E-3</v>
          </cell>
          <cell r="AB87"/>
          <cell r="AC87">
            <v>4.9445063615437697</v>
          </cell>
          <cell r="AD87"/>
          <cell r="AE87"/>
          <cell r="AF87">
            <v>165.05839426821498</v>
          </cell>
          <cell r="AG87">
            <v>4.4857108287440068</v>
          </cell>
          <cell r="AH87">
            <v>-2.6822036702004916E-2</v>
          </cell>
          <cell r="AI87">
            <v>9.0033663462784556E-4</v>
          </cell>
        </row>
        <row r="88">
          <cell r="B88">
            <v>2071</v>
          </cell>
          <cell r="D88">
            <v>117.17516301982582</v>
          </cell>
          <cell r="E88">
            <v>4.6065960777733279</v>
          </cell>
          <cell r="F88">
            <v>-8.5195460972436136E-3</v>
          </cell>
          <cell r="G88">
            <v>2.5637987305008784E-4</v>
          </cell>
          <cell r="H88">
            <v>58.739847606766318</v>
          </cell>
          <cell r="I88">
            <v>7.4217052392988716</v>
          </cell>
          <cell r="J88">
            <v>-7.053668009557186E-2</v>
          </cell>
          <cell r="K88">
            <v>5.5462785309814391E-4</v>
          </cell>
          <cell r="L88"/>
          <cell r="M88">
            <v>2.0114236456394412</v>
          </cell>
          <cell r="N88"/>
          <cell r="O88"/>
          <cell r="P88">
            <v>75.96360368807062</v>
          </cell>
          <cell r="Q88">
            <v>5.5115387515226777</v>
          </cell>
          <cell r="R88">
            <v>-3.4834694935504451E-2</v>
          </cell>
          <cell r="S88">
            <v>3.5468885589994074E-4</v>
          </cell>
          <cell r="T88">
            <v>234.18267769828321</v>
          </cell>
          <cell r="U88">
            <v>4.1448219483225843</v>
          </cell>
          <cell r="V88">
            <v>8.1612949287192885E-3</v>
          </cell>
          <cell r="W88">
            <v>4.4594551943325444E-4</v>
          </cell>
          <cell r="X88">
            <v>185.73544322165554</v>
          </cell>
          <cell r="Y88">
            <v>4.4512944764252227</v>
          </cell>
          <cell r="Z88">
            <v>-3.0578817184604687E-2</v>
          </cell>
          <cell r="AA88">
            <v>1.0202605298750248E-3</v>
          </cell>
          <cell r="AB88"/>
          <cell r="AC88">
            <v>4.9445063615437697</v>
          </cell>
          <cell r="AD88"/>
          <cell r="AE88"/>
          <cell r="AF88">
            <v>165.7793353640979</v>
          </cell>
          <cell r="AG88">
            <v>4.5029388559882877</v>
          </cell>
          <cell r="AH88">
            <v>-2.6939141801233499E-2</v>
          </cell>
          <cell r="AI88">
            <v>9.0426825555371638E-4</v>
          </cell>
        </row>
        <row r="89">
          <cell r="B89">
            <v>2072</v>
          </cell>
          <cell r="D89">
            <v>117.7041528672208</v>
          </cell>
          <cell r="E89">
            <v>4.6273926569577695</v>
          </cell>
          <cell r="F89">
            <v>-8.5580077752452285E-3</v>
          </cell>
          <cell r="G89">
            <v>2.5753730561877102E-4</v>
          </cell>
          <cell r="H89">
            <v>58.996956902068035</v>
          </cell>
          <cell r="I89">
            <v>7.4541906726419667</v>
          </cell>
          <cell r="J89">
            <v>-7.0845425127287018E-2</v>
          </cell>
          <cell r="K89">
            <v>5.5705550625481193E-4</v>
          </cell>
          <cell r="L89"/>
          <cell r="M89">
            <v>2.0114236456394412</v>
          </cell>
          <cell r="N89"/>
          <cell r="O89"/>
          <cell r="P89">
            <v>76.302972076868713</v>
          </cell>
          <cell r="Q89">
            <v>5.5347788999309762</v>
          </cell>
          <cell r="R89">
            <v>-3.4987668798009047E-2</v>
          </cell>
          <cell r="S89">
            <v>3.5625638906696175E-4</v>
          </cell>
          <cell r="T89">
            <v>235.23990054095341</v>
          </cell>
          <cell r="U89">
            <v>4.1635338380560043</v>
          </cell>
          <cell r="V89">
            <v>8.1981392739510356E-3</v>
          </cell>
          <cell r="W89">
            <v>4.4795875027665047E-4</v>
          </cell>
          <cell r="X89">
            <v>186.5484230107582</v>
          </cell>
          <cell r="Y89">
            <v>4.4707781699083196</v>
          </cell>
          <cell r="Z89">
            <v>-3.0712663261123759E-2</v>
          </cell>
          <cell r="AA89">
            <v>1.024726296753012E-3</v>
          </cell>
          <cell r="AB89"/>
          <cell r="AC89">
            <v>4.9445063615437697</v>
          </cell>
          <cell r="AD89"/>
          <cell r="AE89"/>
          <cell r="AF89">
            <v>166.50520958575925</v>
          </cell>
          <cell r="AG89">
            <v>4.5202847680719733</v>
          </cell>
          <cell r="AH89">
            <v>-2.7057048206126425E-2</v>
          </cell>
          <cell r="AI89">
            <v>9.0822677906656846E-4</v>
          </cell>
        </row>
        <row r="90">
          <cell r="B90">
            <v>2073</v>
          </cell>
          <cell r="D90">
            <v>118.23676239099089</v>
          </cell>
          <cell r="E90">
            <v>4.6483315392255822</v>
          </cell>
          <cell r="F90">
            <v>-8.5967326318841936E-3</v>
          </cell>
          <cell r="G90">
            <v>2.587026580584031E-4</v>
          </cell>
          <cell r="H90">
            <v>59.255825498510561</v>
          </cell>
          <cell r="I90">
            <v>7.4868983914526996</v>
          </cell>
          <cell r="J90">
            <v>-7.1156282783852567E-2</v>
          </cell>
          <cell r="K90">
            <v>5.594997709189054E-4</v>
          </cell>
          <cell r="L90"/>
          <cell r="M90">
            <v>2.0114236456394412</v>
          </cell>
          <cell r="N90"/>
          <cell r="O90"/>
          <cell r="P90">
            <v>76.644662634505082</v>
          </cell>
          <cell r="Q90">
            <v>5.5581780718376654</v>
          </cell>
          <cell r="R90">
            <v>-3.5141689402485785E-2</v>
          </cell>
          <cell r="S90">
            <v>3.5783464826738348E-4</v>
          </cell>
          <cell r="T90">
            <v>236.30435755752251</v>
          </cell>
          <cell r="U90">
            <v>4.182373766135596</v>
          </cell>
          <cell r="V90">
            <v>8.2352357310269859E-3</v>
          </cell>
          <cell r="W90">
            <v>4.4998575689316834E-4</v>
          </cell>
          <cell r="X90">
            <v>187.36696571141857</v>
          </cell>
          <cell r="Y90">
            <v>4.4903951828971627</v>
          </cell>
          <cell r="Z90">
            <v>-3.0847425195448891E-2</v>
          </cell>
          <cell r="AA90">
            <v>1.0292226211756181E-3</v>
          </cell>
          <cell r="AB90"/>
          <cell r="AC90">
            <v>4.9445063615437697</v>
          </cell>
          <cell r="AD90"/>
          <cell r="AE90"/>
          <cell r="AF90">
            <v>167.23605068870256</v>
          </cell>
          <cell r="AG90">
            <v>4.5377493716361901</v>
          </cell>
          <cell r="AH90">
            <v>-2.7175761399713606E-2</v>
          </cell>
          <cell r="AI90">
            <v>9.1221238925057321E-4</v>
          </cell>
        </row>
        <row r="91">
          <cell r="B91">
            <v>2074</v>
          </cell>
          <cell r="D91">
            <v>118.77301635920514</v>
          </cell>
          <cell r="E91">
            <v>4.669413698302658</v>
          </cell>
          <cell r="F91">
            <v>-8.6357224679918538E-3</v>
          </cell>
          <cell r="G91">
            <v>2.5987598456164951E-4</v>
          </cell>
          <cell r="H91">
            <v>59.516465434322697</v>
          </cell>
          <cell r="I91">
            <v>7.5198299167460112</v>
          </cell>
          <cell r="J91">
            <v>-7.1469267521157079E-2</v>
          </cell>
          <cell r="K91">
            <v>5.6196076075665333E-4</v>
          </cell>
          <cell r="L91"/>
          <cell r="M91">
            <v>2.0114236456394412</v>
          </cell>
          <cell r="N91"/>
          <cell r="O91"/>
          <cell r="P91">
            <v>76.98869125069811</v>
          </cell>
          <cell r="Q91">
            <v>5.5817373553800813</v>
          </cell>
          <cell r="R91">
            <v>-3.5296763911391985E-2</v>
          </cell>
          <cell r="S91">
            <v>3.5942370689537404E-4</v>
          </cell>
          <cell r="T91">
            <v>237.37609824869185</v>
          </cell>
          <cell r="U91">
            <v>4.2013426086790746</v>
          </cell>
          <cell r="V91">
            <v>8.2725860250526233E-3</v>
          </cell>
          <cell r="W91">
            <v>4.520266335451854E-4</v>
          </cell>
          <cell r="X91">
            <v>188.19110938852529</v>
          </cell>
          <cell r="Y91">
            <v>4.510146427646438</v>
          </cell>
          <cell r="Z91">
            <v>-3.0983109254446826E-2</v>
          </cell>
          <cell r="AA91">
            <v>1.033749712236502E-3</v>
          </cell>
          <cell r="AB91"/>
          <cell r="AC91">
            <v>4.9445063615437697</v>
          </cell>
          <cell r="AD91"/>
          <cell r="AE91"/>
          <cell r="AF91">
            <v>167.97189265940796</v>
          </cell>
          <cell r="AG91">
            <v>4.5553334788416082</v>
          </cell>
          <cell r="AH91">
            <v>-2.729528690254332E-2</v>
          </cell>
          <cell r="AI91">
            <v>9.1622527144952248E-4</v>
          </cell>
        </row>
        <row r="92">
          <cell r="B92">
            <v>2075</v>
          </cell>
          <cell r="D92">
            <v>119.31293970941111</v>
          </cell>
          <cell r="E92">
            <v>4.690640114577719</v>
          </cell>
          <cell r="F92">
            <v>-8.6749790967219492E-3</v>
          </cell>
          <cell r="G92">
            <v>2.6105733969199532E-4</v>
          </cell>
          <cell r="H92">
            <v>59.778888830106183</v>
          </cell>
          <cell r="I92">
            <v>7.5529867799445558</v>
          </cell>
          <cell r="J92">
            <v>-7.1784393894005219E-2</v>
          </cell>
          <cell r="K92">
            <v>5.6443859021205957E-4</v>
          </cell>
          <cell r="L92"/>
          <cell r="M92">
            <v>2.0114236456394412</v>
          </cell>
          <cell r="N92"/>
          <cell r="O92"/>
          <cell r="P92">
            <v>77.335073923893432</v>
          </cell>
          <cell r="Q92">
            <v>5.6054578461412623</v>
          </cell>
          <cell r="R92">
            <v>-3.5452899536194897E-2</v>
          </cell>
          <cell r="S92">
            <v>3.6102363884730983E-4</v>
          </cell>
          <cell r="T92">
            <v>238.455172453877</v>
          </cell>
          <cell r="U92">
            <v>4.2204412477990978</v>
          </cell>
          <cell r="V92">
            <v>8.3101918929376749E-3</v>
          </cell>
          <cell r="W92">
            <v>4.5408147514008033E-4</v>
          </cell>
          <cell r="X92">
            <v>189.02089236743046</v>
          </cell>
          <cell r="Y92">
            <v>4.5300328226530402</v>
          </cell>
          <cell r="Z92">
            <v>-3.1119721747866064E-2</v>
          </cell>
          <cell r="AA92">
            <v>1.0383077804600705E-3</v>
          </cell>
          <cell r="AB92"/>
          <cell r="AC92">
            <v>4.9445063615437697</v>
          </cell>
          <cell r="AD92"/>
          <cell r="AE92"/>
          <cell r="AF92">
            <v>168.71276971691196</v>
          </cell>
          <cell r="AG92">
            <v>4.5730379074062038</v>
          </cell>
          <cell r="AH92">
            <v>-2.7415630272938831E-2</v>
          </cell>
          <cell r="AI92">
            <v>9.2026561227544397E-4</v>
          </cell>
        </row>
        <row r="93">
          <cell r="B93">
            <v>2076</v>
          </cell>
          <cell r="D93">
            <v>119.85655754979442</v>
          </cell>
          <cell r="E93">
            <v>4.7120117751479178</v>
          </cell>
          <cell r="F93">
            <v>-8.71450434363495E-3</v>
          </cell>
          <cell r="G93">
            <v>2.6224677838628294E-4</v>
          </cell>
          <cell r="H93">
            <v>60.043107889399451</v>
          </cell>
          <cell r="I93">
            <v>7.5863705229499345</v>
          </cell>
          <cell r="J93">
            <v>-7.2101676556794683E-2</v>
          </cell>
          <cell r="K93">
            <v>5.6693337451222444E-4</v>
          </cell>
          <cell r="L93"/>
          <cell r="M93">
            <v>2.0114236456394412</v>
          </cell>
          <cell r="N93"/>
          <cell r="O93"/>
          <cell r="P93">
            <v>77.683826762007982</v>
          </cell>
          <cell r="Q93">
            <v>5.6293406472009089</v>
          </cell>
          <cell r="R93">
            <v>-3.561010353770714E-2</v>
          </cell>
          <cell r="S93">
            <v>3.626345185252121E-4</v>
          </cell>
          <cell r="T93">
            <v>239.54163035352576</v>
          </cell>
          <cell r="U93">
            <v>4.2396705716442815</v>
          </cell>
          <cell r="V93">
            <v>8.3480550834768765E-3</v>
          </cell>
          <cell r="W93">
            <v>4.5615037723464711E-4</v>
          </cell>
          <cell r="X93">
            <v>189.85635323573192</v>
          </cell>
          <cell r="Y93">
            <v>4.5500552926987901</v>
          </cell>
          <cell r="Z93">
            <v>-3.1257269028630311E-2</v>
          </cell>
          <cell r="AA93">
            <v>1.0428970378112692E-3</v>
          </cell>
          <cell r="AB93"/>
          <cell r="AC93">
            <v>4.9445063615437697</v>
          </cell>
          <cell r="AD93"/>
          <cell r="AE93"/>
          <cell r="AF93">
            <v>169.45871631439894</v>
          </cell>
          <cell r="AG93">
            <v>4.5908634806432866</v>
          </cell>
          <cell r="AH93">
            <v>-2.7536797107256903E-2</v>
          </cell>
          <cell r="AI93">
            <v>9.2433359961728134E-4</v>
          </cell>
        </row>
        <row r="94">
          <cell r="B94">
            <v>2077</v>
          </cell>
          <cell r="D94">
            <v>120.40389516034652</v>
          </cell>
          <cell r="E94">
            <v>4.7335296738647354</v>
          </cell>
          <cell r="F94">
            <v>-8.7543000467829365E-3</v>
          </cell>
          <cell r="G94">
            <v>2.6344435595726653E-4</v>
          </cell>
          <cell r="H94">
            <v>60.309134899245038</v>
          </cell>
          <cell r="I94">
            <v>7.6199826982143906</v>
          </cell>
          <cell r="J94">
            <v>-7.2421130264197539E-2</v>
          </cell>
          <cell r="K94">
            <v>5.6944522967270297E-4</v>
          </cell>
          <cell r="L94"/>
          <cell r="M94">
            <v>2.0114236456394412</v>
          </cell>
          <cell r="N94"/>
          <cell r="O94"/>
          <cell r="P94">
            <v>78.034965983179035</v>
          </cell>
          <cell r="Q94">
            <v>5.6533868691866704</v>
          </cell>
          <cell r="R94">
            <v>-3.5768383226424241E-2</v>
          </cell>
          <cell r="S94">
            <v>3.6425642084020641E-4</v>
          </cell>
          <cell r="T94">
            <v>240.63552247145171</v>
          </cell>
          <cell r="U94">
            <v>4.2590314744405084</v>
          </cell>
          <cell r="V94">
            <v>8.3861773574313032E-3</v>
          </cell>
          <cell r="W94">
            <v>4.5823343603953841E-4</v>
          </cell>
          <cell r="X94">
            <v>190.6975308450676</v>
          </cell>
          <cell r="Y94">
            <v>4.5702147688934343</v>
          </cell>
          <cell r="Z94">
            <v>-3.1395757493133891E-2</v>
          </cell>
          <cell r="AA94">
            <v>1.0475176977054372E-3</v>
          </cell>
          <cell r="AB94"/>
          <cell r="AC94">
            <v>4.9445063615437697</v>
          </cell>
          <cell r="AD94"/>
          <cell r="AE94"/>
          <cell r="AF94">
            <v>170.20976714080319</v>
          </cell>
          <cell r="AG94">
            <v>4.6088110274997822</v>
          </cell>
          <cell r="AH94">
            <v>-2.7658793040148014E-2</v>
          </cell>
          <cell r="AI94">
            <v>9.2842942264962931E-4</v>
          </cell>
        </row>
        <row r="95">
          <cell r="B95">
            <v>2078</v>
          </cell>
          <cell r="D95">
            <v>120.95497799404022</v>
          </cell>
          <cell r="E95">
            <v>4.7551948113802007</v>
          </cell>
          <cell r="F95">
            <v>-8.7943680567950811E-3</v>
          </cell>
          <cell r="G95">
            <v>2.6465012809618444E-4</v>
          </cell>
          <cell r="H95">
            <v>60.576982230761111</v>
          </cell>
          <cell r="I95">
            <v>7.6538248688130102</v>
          </cell>
          <cell r="J95">
            <v>-7.2742769871846538E-2</v>
          </cell>
          <cell r="K95">
            <v>5.7197427250290115E-4</v>
          </cell>
          <cell r="L95"/>
          <cell r="M95">
            <v>2.0114236456394412</v>
          </cell>
          <cell r="N95"/>
          <cell r="O95"/>
          <cell r="P95">
            <v>78.388507916518392</v>
          </cell>
          <cell r="Q95">
            <v>5.6775976303258036</v>
          </cell>
          <cell r="R95">
            <v>-3.5927745962864722E-2</v>
          </cell>
          <cell r="S95">
            <v>3.6588942121600705E-4</v>
          </cell>
          <cell r="T95">
            <v>241.73689967718352</v>
          </cell>
          <cell r="U95">
            <v>4.2785248565325045</v>
          </cell>
          <cell r="V95">
            <v>8.4245604876102449E-3</v>
          </cell>
          <cell r="W95">
            <v>4.6033074842373971E-4</v>
          </cell>
          <cell r="X95">
            <v>191.54446431292266</v>
          </cell>
          <cell r="Y95">
            <v>4.5905121887179519</v>
          </cell>
          <cell r="Z95">
            <v>-3.153519358153925E-2</v>
          </cell>
          <cell r="AA95">
            <v>1.0521699750182358E-3</v>
          </cell>
          <cell r="AB95"/>
          <cell r="AC95">
            <v>4.9445063615437697</v>
          </cell>
          <cell r="AD95"/>
          <cell r="AE95"/>
          <cell r="AF95">
            <v>170.96595712242225</v>
          </cell>
          <cell r="AG95">
            <v>4.6268813825947834</v>
          </cell>
          <cell r="AH95">
            <v>-2.7781623744818431E-2</v>
          </cell>
          <cell r="AI95">
            <v>9.3255327184153379E-4</v>
          </cell>
        </row>
        <row r="96">
          <cell r="B96">
            <v>2079</v>
          </cell>
          <cell r="D96">
            <v>121.50983167801341</v>
          </cell>
          <cell r="E96">
            <v>4.777008195193428</v>
          </cell>
          <cell r="F96">
            <v>-8.8347102369637151E-3</v>
          </cell>
          <cell r="G96">
            <v>2.6586415087534926E-4</v>
          </cell>
          <cell r="H96">
            <v>60.846662339716737</v>
          </cell>
          <cell r="I96">
            <v>7.6878986085164147</v>
          </cell>
          <cell r="J96">
            <v>-7.3066610337025925E-2</v>
          </cell>
          <cell r="K96">
            <v>5.7452062061150784E-4</v>
          </cell>
          <cell r="L96"/>
          <cell r="M96">
            <v>2.0114236456394412</v>
          </cell>
          <cell r="N96"/>
          <cell r="O96"/>
          <cell r="P96">
            <v>78.744469002871853</v>
          </cell>
          <cell r="Q96">
            <v>5.7019740564971721</v>
          </cell>
          <cell r="R96">
            <v>-3.6088199157912337E-2</v>
          </cell>
          <cell r="S96">
            <v>3.6753359559242447E-4</v>
          </cell>
          <cell r="T96">
            <v>242.84581318833105</v>
          </cell>
          <cell r="U96">
            <v>4.298151624425719</v>
          </cell>
          <cell r="V96">
            <v>8.463206258953658E-3</v>
          </cell>
          <cell r="W96">
            <v>4.6244241191907456E-4</v>
          </cell>
          <cell r="X96">
            <v>192.3971930244484</v>
          </cell>
          <cell r="Y96">
            <v>4.6109484960681542</v>
          </cell>
          <cell r="Z96">
            <v>-3.167558377807643E-2</v>
          </cell>
          <cell r="AA96">
            <v>1.0568540860956387E-3</v>
          </cell>
          <cell r="AB96"/>
          <cell r="AC96">
            <v>4.9445063615437697</v>
          </cell>
          <cell r="AD96"/>
          <cell r="AE96"/>
          <cell r="AF96">
            <v>171.72732142454129</v>
          </cell>
          <cell r="AG96">
            <v>4.6450753862583776</v>
          </cell>
          <cell r="AH96">
            <v>-2.7905294933294033E-2</v>
          </cell>
          <cell r="AI96">
            <v>9.3670533896534822E-4</v>
          </cell>
        </row>
        <row r="97">
          <cell r="B97">
            <v>2080</v>
          </cell>
          <cell r="D97">
            <v>122.06848201476055</v>
          </cell>
          <cell r="E97">
            <v>4.7989708396974571</v>
          </cell>
          <cell r="F97">
            <v>-8.8753284633309604E-3</v>
          </cell>
          <cell r="G97">
            <v>2.6708648075075456E-4</v>
          </cell>
          <cell r="H97">
            <v>61.118187767110925</v>
          </cell>
          <cell r="I97">
            <v>7.7222055018639253</v>
          </cell>
          <cell r="J97">
            <v>-7.3392666719366811E-2</v>
          </cell>
          <cell r="K97">
            <v>5.7708439241196193E-4</v>
          </cell>
          <cell r="L97"/>
          <cell r="M97">
            <v>2.0114236456394412</v>
          </cell>
          <cell r="N97"/>
          <cell r="O97"/>
          <cell r="P97">
            <v>79.102865795583497</v>
          </cell>
          <cell r="Q97">
            <v>5.7265172812835923</v>
          </cell>
          <cell r="R97">
            <v>-3.6249750273160651E-2</v>
          </cell>
          <cell r="S97">
            <v>3.691890204288953E-4</v>
          </cell>
          <cell r="T97">
            <v>243.96231457296628</v>
          </cell>
          <cell r="U97">
            <v>4.3179126908284653</v>
          </cell>
          <cell r="V97">
            <v>8.5021164686151576E-3</v>
          </cell>
          <cell r="W97">
            <v>4.6456852472473898E-4</v>
          </cell>
          <cell r="X97">
            <v>193.25575663429342</v>
          </cell>
          <cell r="Y97">
            <v>4.6315246412985598</v>
          </cell>
          <cell r="Z97">
            <v>-3.1816934611344549E-2</v>
          </cell>
          <cell r="AA97">
            <v>1.0615702487639911E-3</v>
          </cell>
          <cell r="AB97"/>
          <cell r="AC97">
            <v>4.9445063615437697</v>
          </cell>
          <cell r="AD97"/>
          <cell r="AE97"/>
          <cell r="AF97">
            <v>172.49389545306772</v>
          </cell>
          <cell r="AG97">
            <v>4.6633938845706924</v>
          </cell>
          <cell r="AH97">
            <v>-2.8029812356685887E-2</v>
          </cell>
          <cell r="AI97">
            <v>9.4088581710564977E-4</v>
          </cell>
        </row>
        <row r="98">
          <cell r="B98">
            <v>2081</v>
          </cell>
          <cell r="D98">
            <v>122.63095498333296</v>
          </cell>
          <cell r="E98">
            <v>4.8210837662264403</v>
          </cell>
          <cell r="F98">
            <v>-8.9162246247759848E-3</v>
          </cell>
          <cell r="G98">
            <v>2.683171745647013E-4</v>
          </cell>
          <cell r="H98">
            <v>61.391571139756124</v>
          </cell>
          <cell r="I98">
            <v>7.7567471442372753</v>
          </cell>
          <cell r="J98">
            <v>-7.3720954181547782E-2</v>
          </cell>
          <cell r="K98">
            <v>5.796657071279617E-4</v>
          </cell>
          <cell r="L98"/>
          <cell r="M98">
            <v>2.0114236456394412</v>
          </cell>
          <cell r="N98"/>
          <cell r="O98"/>
          <cell r="P98">
            <v>79.463714961265822</v>
          </cell>
          <cell r="Q98">
            <v>5.7512284460245633</v>
          </cell>
          <cell r="R98">
            <v>-3.6412406821260138E-2</v>
          </cell>
          <cell r="S98">
            <v>3.7085577270803998E-4</v>
          </cell>
          <cell r="T98">
            <v>245.08645575202223</v>
          </cell>
          <cell r="U98">
            <v>4.3378089746943775</v>
          </cell>
          <cell r="V98">
            <v>8.541292926045602E-3</v>
          </cell>
          <cell r="W98">
            <v>4.6670918571186927E-4</v>
          </cell>
          <cell r="X98">
            <v>194.12019506844823</v>
          </cell>
          <cell r="Y98">
            <v>4.6522415812666145</v>
          </cell>
          <cell r="Z98">
            <v>-3.1959252654615487E-2</v>
          </cell>
          <cell r="AA98">
            <v>1.0663186823401428E-3</v>
          </cell>
          <cell r="AB98"/>
          <cell r="AC98">
            <v>4.9445063615437697</v>
          </cell>
          <cell r="AD98"/>
          <cell r="AE98"/>
          <cell r="AF98">
            <v>173.26571485617839</v>
          </cell>
          <cell r="AG98">
            <v>4.6818377294012752</v>
          </cell>
          <cell r="AH98">
            <v>-2.8155181805457747E-2</v>
          </cell>
          <cell r="AI98">
            <v>9.4509490066822137E-4</v>
          </cell>
        </row>
        <row r="99">
          <cell r="B99">
            <v>2082</v>
          </cell>
          <cell r="D99">
            <v>123.19727674054666</v>
          </cell>
          <cell r="E99">
            <v>4.8433480031031326</v>
          </cell>
          <cell r="F99">
            <v>-8.9574006231028479E-3</v>
          </cell>
          <cell r="G99">
            <v>2.6955628954844051E-4</v>
          </cell>
          <cell r="H99">
            <v>61.66682517086516</v>
          </cell>
          <cell r="I99">
            <v>7.791525141934784</v>
          </cell>
          <cell r="J99">
            <v>-7.405148798999979E-2</v>
          </cell>
          <cell r="K99">
            <v>5.8226468479900752E-4</v>
          </cell>
          <cell r="L99"/>
          <cell r="M99">
            <v>2.0114236456394412</v>
          </cell>
          <cell r="N99"/>
          <cell r="O99"/>
          <cell r="P99">
            <v>79.827033280574526</v>
          </cell>
          <cell r="Q99">
            <v>5.7761086998693347</v>
          </cell>
          <cell r="R99">
            <v>-3.6576176366267442E-2</v>
          </cell>
          <cell r="S99">
            <v>3.7253392993924148E-4</v>
          </cell>
          <cell r="T99">
            <v>246.21828900170729</v>
          </cell>
          <cell r="U99">
            <v>4.3578414012651416</v>
          </cell>
          <cell r="V99">
            <v>8.5807374530772369E-3</v>
          </cell>
          <cell r="W99">
            <v>4.6886449442813964E-4</v>
          </cell>
          <cell r="X99">
            <v>194.99054852610166</v>
          </cell>
          <cell r="Y99">
            <v>4.6731002793771683</v>
          </cell>
          <cell r="Z99">
            <v>-3.2102544526139504E-2</v>
          </cell>
          <cell r="AA99">
            <v>1.0710996076416447E-3</v>
          </cell>
          <cell r="AB99"/>
          <cell r="AC99">
            <v>4.9445063615437697</v>
          </cell>
          <cell r="AD99"/>
          <cell r="AE99"/>
          <cell r="AF99">
            <v>174.04281552597706</v>
          </cell>
          <cell r="AG99">
            <v>4.7004077784486853</v>
          </cell>
          <cell r="AH99">
            <v>-2.8281409109695302E-2</v>
          </cell>
          <cell r="AI99">
            <v>9.4933278538909024E-4</v>
          </cell>
        </row>
        <row r="100">
          <cell r="B100">
            <v>2083</v>
          </cell>
          <cell r="D100">
            <v>123.76747362219872</v>
          </cell>
          <cell r="E100">
            <v>4.8657645856867004</v>
          </cell>
          <cell r="F100">
            <v>-8.9988583731289117E-3</v>
          </cell>
          <cell r="G100">
            <v>2.7080388332483473E-4</v>
          </cell>
          <cell r="H100">
            <v>61.94396266064259</v>
          </cell>
          <cell r="I100">
            <v>7.8265411122460575</v>
          </cell>
          <cell r="J100">
            <v>-7.4384283515616184E-2</v>
          </cell>
          <cell r="K100">
            <v>5.8488144628598417E-4</v>
          </cell>
          <cell r="L100"/>
          <cell r="M100">
            <v>2.0114236456394412</v>
          </cell>
          <cell r="N100"/>
          <cell r="O100"/>
          <cell r="P100">
            <v>80.192837648988942</v>
          </cell>
          <cell r="Q100">
            <v>5.8011591998303444</v>
          </cell>
          <cell r="R100">
            <v>-3.6741066523997182E-2</v>
          </cell>
          <cell r="S100">
            <v>3.7422357016224969E-4</v>
          </cell>
          <cell r="T100">
            <v>247.35786695593549</v>
          </cell>
          <cell r="U100">
            <v>4.3780109021135143</v>
          </cell>
          <cell r="V100">
            <v>8.6204518840083989E-3</v>
          </cell>
          <cell r="W100">
            <v>4.7103455110238991E-4</v>
          </cell>
          <cell r="X100">
            <v>195.86685748151029</v>
          </cell>
          <cell r="Y100">
            <v>4.6941017056272853</v>
          </cell>
          <cell r="Z100">
            <v>-3.2246816889453023E-2</v>
          </cell>
          <cell r="AA100">
            <v>1.0759132469970178E-3</v>
          </cell>
          <cell r="AB100"/>
          <cell r="AC100">
            <v>4.9445063615437697</v>
          </cell>
          <cell r="AD100"/>
          <cell r="AE100"/>
          <cell r="AF100">
            <v>174.82523360016336</v>
          </cell>
          <cell r="AG100">
            <v>4.7191048952803882</v>
          </cell>
          <cell r="AH100">
            <v>-2.8408500139377291E-2</v>
          </cell>
          <cell r="AI100">
            <v>9.5359966834363073E-4</v>
          </cell>
        </row>
        <row r="101">
          <cell r="B101">
            <v>2084</v>
          </cell>
          <cell r="D101">
            <v>124.34157214429223</v>
          </cell>
          <cell r="E101">
            <v>4.8883345564208911</v>
          </cell>
          <cell r="F101">
            <v>-9.0405998027739253E-3</v>
          </cell>
          <cell r="G101">
            <v>2.7206001391103814E-4</v>
          </cell>
          <cell r="H101">
            <v>62.222996496879873</v>
          </cell>
          <cell r="I101">
            <v>7.861796683527202</v>
          </cell>
          <cell r="J101">
            <v>-7.471935623446746E-2</v>
          </cell>
          <cell r="K101">
            <v>5.8751611327678168E-4</v>
          </cell>
          <cell r="L101"/>
          <cell r="M101">
            <v>2.0114236456394412</v>
          </cell>
          <cell r="N101"/>
          <cell r="O101"/>
          <cell r="P101">
            <v>80.561145077597786</v>
          </cell>
          <cell r="Q101">
            <v>5.8263811108370307</v>
          </cell>
          <cell r="R101">
            <v>-3.6907084962376088E-2</v>
          </cell>
          <cell r="S101">
            <v>3.7592477195081124E-4</v>
          </cell>
          <cell r="T101">
            <v>248.50524260877532</v>
          </cell>
          <cell r="U101">
            <v>4.3983184151866563</v>
          </cell>
          <cell r="V101">
            <v>8.6604380656888462E-3</v>
          </cell>
          <cell r="W101">
            <v>4.7321945664928927E-4</v>
          </cell>
          <cell r="X101">
            <v>196.74916268588063</v>
          </cell>
          <cell r="Y101">
            <v>4.7152468366513514</v>
          </cell>
          <cell r="Z101">
            <v>-3.2392076453688523E-2</v>
          </cell>
          <cell r="AA101">
            <v>1.0807598242560932E-3</v>
          </cell>
          <cell r="AB101"/>
          <cell r="AC101">
            <v>4.9445063615437697</v>
          </cell>
          <cell r="AD101"/>
          <cell r="AE101"/>
          <cell r="AF101">
            <v>175.61300546371356</v>
          </cell>
          <cell r="AG101">
            <v>4.737929949372913</v>
          </cell>
          <cell r="AH101">
            <v>-2.8536460804648497E-2</v>
          </cell>
          <cell r="AI101">
            <v>9.5789574795572877E-4</v>
          </cell>
        </row>
        <row r="102">
          <cell r="B102">
            <v>2085</v>
          </cell>
          <cell r="D102">
            <v>124.91959900426903</v>
          </cell>
          <cell r="E102">
            <v>4.9110589648824883</v>
          </cell>
          <cell r="F102">
            <v>-9.0826268531496463E-3</v>
          </cell>
          <cell r="G102">
            <v>2.7332473972119405E-4</v>
          </cell>
          <cell r="H102">
            <v>62.503939655554753</v>
          </cell>
          <cell r="I102">
            <v>7.8972934952765463</v>
          </cell>
          <cell r="J102">
            <v>-7.5056721728521056E-2</v>
          </cell>
          <cell r="K102">
            <v>5.9016880829195417E-4</v>
          </cell>
          <cell r="L102"/>
          <cell r="M102">
            <v>2.0114236456394412</v>
          </cell>
          <cell r="N102"/>
          <cell r="O102"/>
          <cell r="P102">
            <v>80.93197269389016</v>
          </cell>
          <cell r="Q102">
            <v>5.8517756057899994</v>
          </cell>
          <cell r="R102">
            <v>-3.7074239401799623E-2</v>
          </cell>
          <cell r="S102">
            <v>3.7763761441632284E-4</v>
          </cell>
          <cell r="T102">
            <v>249.66046931691309</v>
          </cell>
          <cell r="U102">
            <v>4.4187648848497414</v>
          </cell>
          <cell r="V102">
            <v>8.7006978576056222E-3</v>
          </cell>
          <cell r="W102">
            <v>4.7541931267402657E-4</v>
          </cell>
          <cell r="X102">
            <v>197.63750516926427</v>
          </cell>
          <cell r="Y102">
            <v>4.7365366557664919</v>
          </cell>
          <cell r="Z102">
            <v>-3.2538329973886546E-2</v>
          </cell>
          <cell r="AA102">
            <v>1.0856395648004215E-3</v>
          </cell>
          <cell r="AB102"/>
          <cell r="AC102">
            <v>4.9445063615437697</v>
          </cell>
          <cell r="AD102"/>
          <cell r="AE102"/>
          <cell r="AF102">
            <v>176.40616775057254</v>
          </cell>
          <cell r="AG102">
            <v>4.7568838161522882</v>
          </cell>
          <cell r="AH102">
            <v>-2.866529705609459E-2</v>
          </cell>
          <cell r="AI102">
            <v>9.6222122400701062E-4</v>
          </cell>
        </row>
        <row r="103">
          <cell r="B103">
            <v>2086</v>
          </cell>
          <cell r="D103">
            <v>125.50158108225159</v>
          </cell>
          <cell r="E103">
            <v>4.9339388678301397</v>
          </cell>
          <cell r="F103">
            <v>-9.1249414786501292E-3</v>
          </cell>
          <cell r="G103">
            <v>2.7459811956915165E-4</v>
          </cell>
          <cell r="H103">
            <v>62.786805201434653</v>
          </cell>
          <cell r="I103">
            <v>7.9330331982108824</v>
          </cell>
          <cell r="J103">
            <v>-7.5396395686365844E-2</v>
          </cell>
          <cell r="K103">
            <v>5.9283965469041717E-4</v>
          </cell>
          <cell r="L103"/>
          <cell r="M103">
            <v>2.0114236456394412</v>
          </cell>
          <cell r="N103"/>
          <cell r="O103"/>
          <cell r="P103">
            <v>81.305337742552112</v>
          </cell>
          <cell r="Q103">
            <v>5.8773438656155701</v>
          </cell>
          <cell r="R103">
            <v>-3.724253761549097E-2</v>
          </cell>
          <cell r="S103">
            <v>3.7936217721151055E-4</v>
          </cell>
          <cell r="T103">
            <v>250.82360080213499</v>
          </cell>
          <cell r="U103">
            <v>4.4393512619298772</v>
          </cell>
          <cell r="V103">
            <v>8.7412331319695318E-3</v>
          </cell>
          <cell r="W103">
            <v>4.7763422147703685E-4</v>
          </cell>
          <cell r="X103">
            <v>198.53192624246583</v>
          </cell>
          <cell r="Y103">
            <v>4.7579721530182955</v>
          </cell>
          <cell r="Z103">
            <v>-3.2685584251309768E-2</v>
          </cell>
          <cell r="AA103">
            <v>1.0905526955537531E-3</v>
          </cell>
          <cell r="AB103"/>
          <cell r="AC103">
            <v>4.9445063615437697</v>
          </cell>
          <cell r="AD103"/>
          <cell r="AE103"/>
          <cell r="AF103">
            <v>177.20475734535728</v>
          </cell>
          <cell r="AG103">
            <v>4.7759673770347488</v>
          </cell>
          <cell r="AH103">
            <v>-2.8795014885018799E-2</v>
          </cell>
          <cell r="AI103">
            <v>9.6657629764613107E-4</v>
          </cell>
        </row>
        <row r="104">
          <cell r="B104">
            <v>2087</v>
          </cell>
          <cell r="D104">
            <v>126.08754544229267</v>
          </cell>
          <cell r="E104">
            <v>4.9569753292534831</v>
          </cell>
          <cell r="F104">
            <v>-9.1675456470425992E-3</v>
          </cell>
          <cell r="G104">
            <v>2.7588021267120085E-4</v>
          </cell>
          <cell r="H104">
            <v>63.071606288684215</v>
          </cell>
          <cell r="I104">
            <v>7.969017454342227</v>
          </cell>
          <cell r="J104">
            <v>-7.5738393903941728E-2</v>
          </cell>
          <cell r="K104">
            <v>5.9552877667518457E-4</v>
          </cell>
          <cell r="L104"/>
          <cell r="M104">
            <v>2.0114236456394412</v>
          </cell>
          <cell r="N104"/>
          <cell r="O104"/>
          <cell r="P104">
            <v>81.68125758626843</v>
          </cell>
          <cell r="Q104">
            <v>5.9030870793206889</v>
          </cell>
          <cell r="R104">
            <v>-3.7411987429862514E-2</v>
          </cell>
          <cell r="S104">
            <v>3.8109854053413358E-4</v>
          </cell>
          <cell r="T104">
            <v>251.99469115382462</v>
          </cell>
          <cell r="U104">
            <v>4.4600785037603163</v>
          </cell>
          <cell r="V104">
            <v>8.7820457738022068E-3</v>
          </cell>
          <cell r="W104">
            <v>4.7986428605875778E-4</v>
          </cell>
          <cell r="X104">
            <v>199.43246749896397</v>
          </cell>
          <cell r="Y104">
            <v>4.7795543252268562</v>
          </cell>
          <cell r="Z104">
            <v>-3.2833846133759351E-2</v>
          </cell>
          <cell r="AA104">
            <v>1.0954994449925914E-3</v>
          </cell>
          <cell r="AB104"/>
          <cell r="AC104">
            <v>4.9445063615437697</v>
          </cell>
          <cell r="AD104"/>
          <cell r="AE104"/>
          <cell r="AF104">
            <v>178.00881138507214</v>
          </cell>
          <cell r="AG104">
            <v>4.7951815194677243</v>
          </cell>
          <cell r="AH104">
            <v>-2.8925620323720598E-2</v>
          </cell>
          <cell r="AI104">
            <v>9.7096117139812931E-4</v>
          </cell>
        </row>
        <row r="105">
          <cell r="B105">
            <v>2088</v>
          </cell>
          <cell r="D105">
            <v>126.67751933363408</v>
          </cell>
          <cell r="E105">
            <v>4.9801694204226346</v>
          </cell>
          <cell r="F105">
            <v>-9.210441339558964E-3</v>
          </cell>
          <cell r="G105">
            <v>2.7717107864882605E-4</v>
          </cell>
          <cell r="H105">
            <v>63.358356161477005</v>
          </cell>
          <cell r="I105">
            <v>8.0052479370551133</v>
          </cell>
          <cell r="J105">
            <v>-7.6082732285274221E-2</v>
          </cell>
          <cell r="K105">
            <v>5.9823629929914377E-4</v>
          </cell>
          <cell r="L105"/>
          <cell r="M105">
            <v>2.0114236456394412</v>
          </cell>
          <cell r="N105"/>
          <cell r="O105"/>
          <cell r="P105">
            <v>82.059749706530212</v>
          </cell>
          <cell r="Q105">
            <v>5.9290064440482277</v>
          </cell>
          <cell r="R105">
            <v>-3.7582596724879798E-2</v>
          </cell>
          <cell r="S105">
            <v>3.8284678513071386E-4</v>
          </cell>
          <cell r="T105">
            <v>253.17379483147886</v>
          </cell>
          <cell r="U105">
            <v>4.48094757422498</v>
          </cell>
          <cell r="V105">
            <v>8.8231376810237652E-3</v>
          </cell>
          <cell r="W105">
            <v>4.8210961012442005E-4</v>
          </cell>
          <cell r="X105">
            <v>200.33917081684569</v>
          </cell>
          <cell r="Y105">
            <v>4.8012841760331284</v>
          </cell>
          <cell r="Z105">
            <v>-3.2983122515893332E-2</v>
          </cell>
          <cell r="AA105">
            <v>1.1004800431568173E-3</v>
          </cell>
          <cell r="AB105"/>
          <cell r="AC105">
            <v>4.9445063615437697</v>
          </cell>
          <cell r="AD105"/>
          <cell r="AE105"/>
          <cell r="AF105">
            <v>178.81836726083574</v>
          </cell>
          <cell r="AG105">
            <v>4.81452713697111</v>
          </cell>
          <cell r="AH105">
            <v>-2.9057119445776169E-2</v>
          </cell>
          <cell r="AI105">
            <v>9.7537604917384568E-4</v>
          </cell>
        </row>
        <row r="106">
          <cell r="B106">
            <v>2089</v>
          </cell>
          <cell r="D106">
            <v>127.27153019197394</v>
          </cell>
          <cell r="E106">
            <v>5.0035222199380067</v>
          </cell>
          <cell r="F106">
            <v>-9.2536305509879537E-3</v>
          </cell>
          <cell r="G106">
            <v>2.7847077753147899E-4</v>
          </cell>
          <cell r="H106">
            <v>63.647068154611482</v>
          </cell>
          <cell r="I106">
            <v>8.0417263311844138</v>
          </cell>
          <cell r="J106">
            <v>-7.6429426843214077E-2</v>
          </cell>
          <cell r="K106">
            <v>6.0096234847087197E-4</v>
          </cell>
          <cell r="L106"/>
          <cell r="M106">
            <v>2.0114236456394412</v>
          </cell>
          <cell r="N106"/>
          <cell r="O106"/>
          <cell r="P106">
            <v>82.440831704447731</v>
          </cell>
          <cell r="Q106">
            <v>5.9551031651326509</v>
          </cell>
          <cell r="R106">
            <v>-3.7754373434427987E-2</v>
          </cell>
          <cell r="S106">
            <v>3.8460699230029126E-4</v>
          </cell>
          <cell r="T106">
            <v>254.36096666724018</v>
          </cell>
          <cell r="U106">
            <v>4.5019594438032824</v>
          </cell>
          <cell r="V106">
            <v>8.8645107645410701E-3</v>
          </cell>
          <cell r="W106">
            <v>4.8437029808886975E-4</v>
          </cell>
          <cell r="X106">
            <v>201.25207836075398</v>
          </cell>
          <cell r="Y106">
            <v>4.8231627159456023</v>
          </cell>
          <cell r="Z106">
            <v>-3.3133420339547297E-2</v>
          </cell>
          <cell r="AA106">
            <v>1.1054947216603877E-3</v>
          </cell>
          <cell r="AB106"/>
          <cell r="AC106">
            <v>4.9445063615437697</v>
          </cell>
          <cell r="AD106"/>
          <cell r="AE106"/>
          <cell r="AF106">
            <v>179.63346261962027</v>
          </cell>
          <cell r="AG106">
            <v>4.8340051291788209</v>
          </cell>
          <cell r="AH106">
            <v>-2.9189518366320881E-2</v>
          </cell>
          <cell r="AI106">
            <v>9.7982113627940559E-4</v>
          </cell>
        </row>
      </sheetData>
      <sheetData sheetId="25" refreshError="1"/>
      <sheetData sheetId="26">
        <row r="26">
          <cell r="B26">
            <v>2010</v>
          </cell>
          <cell r="D26">
            <v>4.9660000000000002</v>
          </cell>
          <cell r="E26">
            <v>135.946</v>
          </cell>
          <cell r="F26">
            <v>3.8460000000000001</v>
          </cell>
          <cell r="G26">
            <v>0</v>
          </cell>
          <cell r="H26">
            <v>3.9810635461934734</v>
          </cell>
          <cell r="I26">
            <v>16.394061473944575</v>
          </cell>
        </row>
        <row r="27">
          <cell r="B27">
            <v>2011</v>
          </cell>
          <cell r="D27">
            <v>4.9658120619504071</v>
          </cell>
          <cell r="E27">
            <v>135.94599999999997</v>
          </cell>
          <cell r="F27">
            <v>3.8458673233354279</v>
          </cell>
          <cell r="G27">
            <v>0</v>
          </cell>
          <cell r="H27">
            <v>3.980924205422983</v>
          </cell>
          <cell r="I27">
            <v>16.394061473944568</v>
          </cell>
        </row>
        <row r="28">
          <cell r="B28">
            <v>2012</v>
          </cell>
          <cell r="D28">
            <v>4.9654801212966788</v>
          </cell>
          <cell r="E28">
            <v>135.946</v>
          </cell>
          <cell r="F28">
            <v>3.8456329866544419</v>
          </cell>
          <cell r="G28">
            <v>0</v>
          </cell>
          <cell r="H28">
            <v>3.9806780984396033</v>
          </cell>
          <cell r="I28">
            <v>16.394061473944575</v>
          </cell>
        </row>
        <row r="29">
          <cell r="B29">
            <v>2013</v>
          </cell>
          <cell r="D29">
            <v>4.9650415356628033</v>
          </cell>
          <cell r="E29">
            <v>135.946</v>
          </cell>
          <cell r="F29">
            <v>3.845323362929189</v>
          </cell>
          <cell r="G29">
            <v>0</v>
          </cell>
          <cell r="H29">
            <v>3.9803529228815804</v>
          </cell>
          <cell r="I29">
            <v>16.394061473944575</v>
          </cell>
        </row>
        <row r="30">
          <cell r="B30">
            <v>2014</v>
          </cell>
          <cell r="D30">
            <v>4.9634026965695552</v>
          </cell>
          <cell r="E30">
            <v>135.946</v>
          </cell>
          <cell r="F30">
            <v>3.8441664087885359</v>
          </cell>
          <cell r="G30">
            <v>0</v>
          </cell>
          <cell r="H30">
            <v>3.9791378570529319</v>
          </cell>
          <cell r="I30">
            <v>16.394061473944575</v>
          </cell>
        </row>
        <row r="31">
          <cell r="B31">
            <v>2015</v>
          </cell>
          <cell r="D31">
            <v>4.9604664401457512</v>
          </cell>
          <cell r="E31">
            <v>135.946</v>
          </cell>
          <cell r="F31">
            <v>3.8420935304678192</v>
          </cell>
          <cell r="G31">
            <v>0</v>
          </cell>
          <cell r="H31">
            <v>3.9769608618497969</v>
          </cell>
          <cell r="I31">
            <v>16.394061473944575</v>
          </cell>
        </row>
        <row r="32">
          <cell r="B32">
            <v>2016</v>
          </cell>
          <cell r="D32">
            <v>4.9529213060731747</v>
          </cell>
          <cell r="E32">
            <v>135.946</v>
          </cell>
          <cell r="F32">
            <v>3.8367669708665706</v>
          </cell>
          <cell r="G32">
            <v>0</v>
          </cell>
          <cell r="H32">
            <v>3.9713667589131982</v>
          </cell>
          <cell r="I32">
            <v>16.394061473944575</v>
          </cell>
        </row>
        <row r="33">
          <cell r="B33">
            <v>2017</v>
          </cell>
          <cell r="D33">
            <v>4.9491587239769563</v>
          </cell>
          <cell r="E33">
            <v>135.946</v>
          </cell>
          <cell r="F33">
            <v>3.8341107400299386</v>
          </cell>
          <cell r="G33">
            <v>0</v>
          </cell>
          <cell r="H33">
            <v>3.968577110465445</v>
          </cell>
          <cell r="I33">
            <v>16.394061473944575</v>
          </cell>
        </row>
        <row r="34">
          <cell r="B34">
            <v>2018</v>
          </cell>
          <cell r="D34">
            <v>4.9441981396423911</v>
          </cell>
          <cell r="E34">
            <v>135.946</v>
          </cell>
          <cell r="F34">
            <v>3.830608768048934</v>
          </cell>
          <cell r="G34">
            <v>0</v>
          </cell>
          <cell r="H34">
            <v>3.964899240844268</v>
          </cell>
          <cell r="I34">
            <v>16.394061473944575</v>
          </cell>
        </row>
        <row r="35">
          <cell r="B35">
            <v>2019</v>
          </cell>
          <cell r="D35">
            <v>4.9374790708858898</v>
          </cell>
          <cell r="E35">
            <v>135.94600000000003</v>
          </cell>
          <cell r="F35">
            <v>3.8258653771625513</v>
          </cell>
          <cell r="G35">
            <v>0</v>
          </cell>
          <cell r="H35">
            <v>3.9599175981192474</v>
          </cell>
          <cell r="I35">
            <v>16.394061473944575</v>
          </cell>
        </row>
        <row r="36">
          <cell r="B36">
            <v>2020</v>
          </cell>
          <cell r="D36">
            <v>4.9301413849090618</v>
          </cell>
          <cell r="E36">
            <v>135.946</v>
          </cell>
          <cell r="F36">
            <v>3.8206852675296581</v>
          </cell>
          <cell r="G36">
            <v>0</v>
          </cell>
          <cell r="H36">
            <v>3.9544773010647516</v>
          </cell>
          <cell r="I36">
            <v>16.394061473944575</v>
          </cell>
        </row>
        <row r="37">
          <cell r="B37">
            <v>2021</v>
          </cell>
          <cell r="D37">
            <v>4.9193667756882844</v>
          </cell>
          <cell r="E37">
            <v>135.94599999999997</v>
          </cell>
          <cell r="F37">
            <v>3.8130788290432651</v>
          </cell>
          <cell r="G37">
            <v>0</v>
          </cell>
          <cell r="H37">
            <v>3.9464888051012759</v>
          </cell>
          <cell r="I37">
            <v>16.394061473944568</v>
          </cell>
        </row>
        <row r="38">
          <cell r="B38">
            <v>2022</v>
          </cell>
          <cell r="D38">
            <v>4.9043435227976477</v>
          </cell>
          <cell r="E38">
            <v>135.94600000000003</v>
          </cell>
          <cell r="F38">
            <v>3.8024730199009911</v>
          </cell>
          <cell r="G38">
            <v>0</v>
          </cell>
          <cell r="H38">
            <v>3.935350285585999</v>
          </cell>
          <cell r="I38">
            <v>16.394061473944575</v>
          </cell>
        </row>
        <row r="39">
          <cell r="B39">
            <v>2023</v>
          </cell>
          <cell r="D39">
            <v>4.8867167546724621</v>
          </cell>
          <cell r="E39">
            <v>135.946</v>
          </cell>
          <cell r="F39">
            <v>3.7900292342647024</v>
          </cell>
          <cell r="G39">
            <v>0</v>
          </cell>
          <cell r="H39">
            <v>3.9222814713829162</v>
          </cell>
          <cell r="I39">
            <v>16.394061473944575</v>
          </cell>
        </row>
        <row r="40">
          <cell r="B40">
            <v>2024</v>
          </cell>
          <cell r="D40">
            <v>4.8648544132949718</v>
          </cell>
          <cell r="E40">
            <v>135.946</v>
          </cell>
          <cell r="F40">
            <v>3.7745953051588814</v>
          </cell>
          <cell r="G40">
            <v>0</v>
          </cell>
          <cell r="H40">
            <v>3.9060723242790543</v>
          </cell>
          <cell r="I40">
            <v>16.394061473944575</v>
          </cell>
        </row>
        <row r="41">
          <cell r="B41">
            <v>2025</v>
          </cell>
          <cell r="D41">
            <v>4.8324953708082949</v>
          </cell>
          <cell r="E41">
            <v>135.946</v>
          </cell>
          <cell r="F41">
            <v>3.7517511294574706</v>
          </cell>
          <cell r="G41">
            <v>0</v>
          </cell>
          <cell r="H41">
            <v>3.8820807274619504</v>
          </cell>
          <cell r="I41">
            <v>16.394061473944575</v>
          </cell>
        </row>
        <row r="42">
          <cell r="B42">
            <v>2026</v>
          </cell>
          <cell r="D42">
            <v>4.798510606204859</v>
          </cell>
          <cell r="E42">
            <v>135.946</v>
          </cell>
          <cell r="F42">
            <v>3.7277592596704818</v>
          </cell>
          <cell r="G42">
            <v>0</v>
          </cell>
          <cell r="H42">
            <v>3.8568837899868837</v>
          </cell>
          <cell r="I42">
            <v>16.394061473944575</v>
          </cell>
        </row>
        <row r="43">
          <cell r="B43">
            <v>2027</v>
          </cell>
          <cell r="D43">
            <v>4.7633844129966558</v>
          </cell>
          <cell r="E43">
            <v>135.94600000000003</v>
          </cell>
          <cell r="F43">
            <v>3.7029615874371244</v>
          </cell>
          <cell r="G43">
            <v>0</v>
          </cell>
          <cell r="H43">
            <v>3.8308405760840651</v>
          </cell>
          <cell r="I43">
            <v>16.394061473944575</v>
          </cell>
        </row>
        <row r="44">
          <cell r="B44">
            <v>2028</v>
          </cell>
          <cell r="D44">
            <v>4.7277049732413756</v>
          </cell>
          <cell r="E44">
            <v>135.94599999999997</v>
          </cell>
          <cell r="F44">
            <v>3.6777733455095976</v>
          </cell>
          <cell r="G44">
            <v>0</v>
          </cell>
          <cell r="H44">
            <v>3.8043871748865081</v>
          </cell>
          <cell r="I44">
            <v>16.394061473944568</v>
          </cell>
        </row>
        <row r="45">
          <cell r="B45">
            <v>2029</v>
          </cell>
          <cell r="D45">
            <v>4.6910248228897888</v>
          </cell>
          <cell r="E45">
            <v>135.946</v>
          </cell>
          <cell r="F45">
            <v>3.651878642360368</v>
          </cell>
          <cell r="G45">
            <v>0</v>
          </cell>
          <cell r="H45">
            <v>3.7771918282136778</v>
          </cell>
          <cell r="I45">
            <v>16.394061473944575</v>
          </cell>
        </row>
        <row r="46">
          <cell r="B46">
            <v>2030</v>
          </cell>
          <cell r="D46">
            <v>4.6547303088709597</v>
          </cell>
          <cell r="E46">
            <v>135.946</v>
          </cell>
          <cell r="F46">
            <v>3.6262561828705731</v>
          </cell>
          <cell r="G46">
            <v>0</v>
          </cell>
          <cell r="H46">
            <v>3.7502823995007923</v>
          </cell>
          <cell r="I46">
            <v>16.394061473944575</v>
          </cell>
        </row>
        <row r="47">
          <cell r="B47">
            <v>2031</v>
          </cell>
          <cell r="D47">
            <v>4.6175717733561461</v>
          </cell>
          <cell r="E47">
            <v>135.946</v>
          </cell>
          <cell r="F47">
            <v>3.6000237591374833</v>
          </cell>
          <cell r="G47">
            <v>0</v>
          </cell>
          <cell r="H47">
            <v>3.7227323691575722</v>
          </cell>
          <cell r="I47">
            <v>16.394061473944575</v>
          </cell>
        </row>
        <row r="48">
          <cell r="B48">
            <v>2032</v>
          </cell>
          <cell r="D48">
            <v>4.5802281769575623</v>
          </cell>
          <cell r="E48">
            <v>135.946</v>
          </cell>
          <cell r="F48">
            <v>3.5736606899025687</v>
          </cell>
          <cell r="G48">
            <v>0</v>
          </cell>
          <cell r="H48">
            <v>3.6950451312281944</v>
          </cell>
          <cell r="I48">
            <v>16.394061473944575</v>
          </cell>
        </row>
        <row r="49">
          <cell r="B49">
            <v>2033</v>
          </cell>
          <cell r="D49">
            <v>4.5426164029274796</v>
          </cell>
          <cell r="E49">
            <v>135.946</v>
          </cell>
          <cell r="F49">
            <v>3.5471082981023869</v>
          </cell>
          <cell r="G49">
            <v>0</v>
          </cell>
          <cell r="H49">
            <v>3.6671590614077632</v>
          </cell>
          <cell r="I49">
            <v>16.394061473944575</v>
          </cell>
        </row>
        <row r="50">
          <cell r="B50">
            <v>2034</v>
          </cell>
          <cell r="D50">
            <v>4.504593579960483</v>
          </cell>
          <cell r="E50">
            <v>135.946</v>
          </cell>
          <cell r="F50">
            <v>3.5202657223716822</v>
          </cell>
          <cell r="G50">
            <v>0</v>
          </cell>
          <cell r="H50">
            <v>3.6389682322493324</v>
          </cell>
          <cell r="I50">
            <v>16.394061473944575</v>
          </cell>
        </row>
        <row r="51">
          <cell r="B51">
            <v>2035</v>
          </cell>
          <cell r="D51">
            <v>4.4665737408512172</v>
          </cell>
          <cell r="E51">
            <v>135.946</v>
          </cell>
          <cell r="F51">
            <v>3.4934252531238972</v>
          </cell>
          <cell r="G51">
            <v>0</v>
          </cell>
          <cell r="H51">
            <v>3.6107796153786005</v>
          </cell>
          <cell r="I51">
            <v>16.394061473944575</v>
          </cell>
        </row>
      </sheetData>
      <sheetData sheetId="27">
        <row r="26">
          <cell r="B26" t="str">
            <v>Year</v>
          </cell>
          <cell r="D26" t="str">
            <v>Kg CO2e/l</v>
          </cell>
          <cell r="E26" t="str">
            <v>Kg CO2e/l</v>
          </cell>
        </row>
        <row r="27">
          <cell r="B27">
            <v>2010</v>
          </cell>
          <cell r="D27">
            <v>2.2299199768831395</v>
          </cell>
          <cell r="E27">
            <v>2.5617129175583555</v>
          </cell>
        </row>
        <row r="28">
          <cell r="B28">
            <v>2011</v>
          </cell>
          <cell r="D28">
            <v>2.2111007756537502</v>
          </cell>
          <cell r="E28">
            <v>2.5665344417062501</v>
          </cell>
        </row>
        <row r="29">
          <cell r="B29">
            <v>2012</v>
          </cell>
          <cell r="D29">
            <v>2.210582655733675</v>
          </cell>
          <cell r="E29">
            <v>2.6087021457169537</v>
          </cell>
        </row>
        <row r="30">
          <cell r="B30">
            <v>2013</v>
          </cell>
          <cell r="D30">
            <v>2.2009017860009048</v>
          </cell>
          <cell r="E30">
            <v>2.5973386501148656</v>
          </cell>
        </row>
        <row r="31">
          <cell r="B31">
            <v>2014</v>
          </cell>
          <cell r="D31">
            <v>2.1890887342243337</v>
          </cell>
          <cell r="E31">
            <v>2.6013091383329261</v>
          </cell>
        </row>
        <row r="32">
          <cell r="B32">
            <v>2015</v>
          </cell>
          <cell r="D32">
            <v>2.1890887342243337</v>
          </cell>
          <cell r="E32">
            <v>2.6014175797454899</v>
          </cell>
        </row>
        <row r="33">
          <cell r="B33">
            <v>2016</v>
          </cell>
          <cell r="D33">
            <v>2.1890887342243337</v>
          </cell>
          <cell r="E33">
            <v>2.6015089173819628</v>
          </cell>
        </row>
        <row r="34">
          <cell r="B34">
            <v>2017</v>
          </cell>
          <cell r="D34">
            <v>2.1595005987432501</v>
          </cell>
          <cell r="E34">
            <v>2.5561288764705132</v>
          </cell>
        </row>
        <row r="35">
          <cell r="B35">
            <v>2018</v>
          </cell>
          <cell r="D35">
            <v>2.1299124632621669</v>
          </cell>
          <cell r="E35">
            <v>2.5107488355590641</v>
          </cell>
        </row>
        <row r="36">
          <cell r="B36">
            <v>2019</v>
          </cell>
          <cell r="D36">
            <v>2.1003243277810837</v>
          </cell>
          <cell r="E36">
            <v>2.4653687946476155</v>
          </cell>
        </row>
        <row r="37">
          <cell r="B37">
            <v>2020</v>
          </cell>
          <cell r="D37">
            <v>2.0707361923000001</v>
          </cell>
          <cell r="E37">
            <v>2.4199887537361664</v>
          </cell>
        </row>
        <row r="38">
          <cell r="B38">
            <v>2021</v>
          </cell>
          <cell r="D38">
            <v>2.0707361923000001</v>
          </cell>
          <cell r="E38">
            <v>2.4199887537361664</v>
          </cell>
        </row>
        <row r="39">
          <cell r="B39">
            <v>2022</v>
          </cell>
          <cell r="D39">
            <v>2.0707361923000001</v>
          </cell>
          <cell r="E39">
            <v>2.4199887537361664</v>
          </cell>
        </row>
        <row r="40">
          <cell r="B40">
            <v>2023</v>
          </cell>
          <cell r="D40">
            <v>2.0707361923000001</v>
          </cell>
          <cell r="E40">
            <v>2.4199887537361664</v>
          </cell>
        </row>
        <row r="41">
          <cell r="B41">
            <v>2024</v>
          </cell>
          <cell r="D41">
            <v>2.0707361923000001</v>
          </cell>
          <cell r="E41">
            <v>2.4199887537361664</v>
          </cell>
        </row>
        <row r="42">
          <cell r="B42">
            <v>2025</v>
          </cell>
          <cell r="D42">
            <v>2.0707361923000001</v>
          </cell>
          <cell r="E42">
            <v>2.4199887537361664</v>
          </cell>
        </row>
        <row r="43">
          <cell r="B43">
            <v>2026</v>
          </cell>
          <cell r="D43">
            <v>2.0707361923000001</v>
          </cell>
          <cell r="E43">
            <v>2.4199887537361664</v>
          </cell>
        </row>
        <row r="44">
          <cell r="B44">
            <v>2027</v>
          </cell>
          <cell r="D44">
            <v>2.0707361923000001</v>
          </cell>
          <cell r="E44">
            <v>2.4199887537361664</v>
          </cell>
        </row>
        <row r="45">
          <cell r="B45">
            <v>2028</v>
          </cell>
          <cell r="D45">
            <v>2.0707361923000001</v>
          </cell>
          <cell r="E45">
            <v>2.4199887537361664</v>
          </cell>
        </row>
        <row r="46">
          <cell r="B46">
            <v>2029</v>
          </cell>
          <cell r="D46">
            <v>2.0707361923000001</v>
          </cell>
          <cell r="E46">
            <v>2.4199887537361664</v>
          </cell>
        </row>
        <row r="47">
          <cell r="B47">
            <v>2030</v>
          </cell>
          <cell r="D47">
            <v>2.0707361923000001</v>
          </cell>
          <cell r="E47">
            <v>2.4199887537361664</v>
          </cell>
        </row>
        <row r="48">
          <cell r="B48">
            <v>2031</v>
          </cell>
          <cell r="D48">
            <v>2.0707361923000001</v>
          </cell>
          <cell r="E48">
            <v>2.4199887537361664</v>
          </cell>
        </row>
        <row r="49">
          <cell r="B49">
            <v>2032</v>
          </cell>
          <cell r="D49">
            <v>2.0707361923000001</v>
          </cell>
          <cell r="E49">
            <v>2.4199887537361664</v>
          </cell>
        </row>
        <row r="50">
          <cell r="B50">
            <v>2033</v>
          </cell>
          <cell r="D50">
            <v>2.0707361923000001</v>
          </cell>
          <cell r="E50">
            <v>2.4199887537361664</v>
          </cell>
        </row>
        <row r="51">
          <cell r="B51">
            <v>2034</v>
          </cell>
          <cell r="D51">
            <v>2.0707361923000001</v>
          </cell>
          <cell r="E51">
            <v>2.4199887537361664</v>
          </cell>
        </row>
        <row r="52">
          <cell r="B52">
            <v>2035</v>
          </cell>
          <cell r="D52">
            <v>2.0707361923000001</v>
          </cell>
          <cell r="E52">
            <v>2.4199887537361664</v>
          </cell>
        </row>
        <row r="53">
          <cell r="B53">
            <v>2036</v>
          </cell>
          <cell r="D53">
            <v>2.0707361923000001</v>
          </cell>
          <cell r="E53">
            <v>2.4199887537361664</v>
          </cell>
        </row>
        <row r="54">
          <cell r="B54">
            <v>2037</v>
          </cell>
          <cell r="D54">
            <v>2.0707361923000001</v>
          </cell>
          <cell r="E54">
            <v>2.4199887537361664</v>
          </cell>
        </row>
        <row r="55">
          <cell r="B55">
            <v>2038</v>
          </cell>
          <cell r="D55">
            <v>2.0707361923000001</v>
          </cell>
          <cell r="E55">
            <v>2.4199887537361664</v>
          </cell>
        </row>
        <row r="56">
          <cell r="B56">
            <v>2039</v>
          </cell>
          <cell r="D56">
            <v>2.0707361923000001</v>
          </cell>
          <cell r="E56">
            <v>2.4199887537361664</v>
          </cell>
        </row>
        <row r="57">
          <cell r="B57">
            <v>2040</v>
          </cell>
          <cell r="D57">
            <v>2.0707361923000001</v>
          </cell>
          <cell r="E57">
            <v>2.4199887537361664</v>
          </cell>
        </row>
        <row r="58">
          <cell r="B58">
            <v>2041</v>
          </cell>
          <cell r="D58">
            <v>2.0707361923000001</v>
          </cell>
          <cell r="E58">
            <v>2.4199887537361664</v>
          </cell>
        </row>
        <row r="59">
          <cell r="B59">
            <v>2042</v>
          </cell>
          <cell r="D59">
            <v>2.0707361923000001</v>
          </cell>
          <cell r="E59">
            <v>2.4199887537361664</v>
          </cell>
        </row>
        <row r="60">
          <cell r="B60">
            <v>2043</v>
          </cell>
          <cell r="D60">
            <v>2.0707361923000001</v>
          </cell>
          <cell r="E60">
            <v>2.4199887537361664</v>
          </cell>
        </row>
        <row r="61">
          <cell r="B61">
            <v>2044</v>
          </cell>
          <cell r="D61">
            <v>2.0707361923000001</v>
          </cell>
          <cell r="E61">
            <v>2.4199887537361664</v>
          </cell>
        </row>
        <row r="62">
          <cell r="B62">
            <v>2045</v>
          </cell>
          <cell r="D62">
            <v>2.0707361923000001</v>
          </cell>
          <cell r="E62">
            <v>2.4199887537361664</v>
          </cell>
        </row>
        <row r="63">
          <cell r="B63">
            <v>2046</v>
          </cell>
          <cell r="D63">
            <v>2.0707361923000001</v>
          </cell>
          <cell r="E63">
            <v>2.4199887537361664</v>
          </cell>
        </row>
        <row r="64">
          <cell r="B64">
            <v>2047</v>
          </cell>
          <cell r="D64">
            <v>2.0707361923000001</v>
          </cell>
          <cell r="E64">
            <v>2.4199887537361664</v>
          </cell>
        </row>
        <row r="65">
          <cell r="B65">
            <v>2048</v>
          </cell>
          <cell r="D65">
            <v>2.0707361923000001</v>
          </cell>
          <cell r="E65">
            <v>2.4199887537361664</v>
          </cell>
        </row>
        <row r="66">
          <cell r="B66">
            <v>2049</v>
          </cell>
          <cell r="D66">
            <v>2.0707361923000001</v>
          </cell>
          <cell r="E66">
            <v>2.4199887537361664</v>
          </cell>
        </row>
        <row r="67">
          <cell r="B67">
            <v>2050</v>
          </cell>
          <cell r="D67">
            <v>2.0707361923000001</v>
          </cell>
          <cell r="E67">
            <v>2.4199887537361664</v>
          </cell>
        </row>
        <row r="68">
          <cell r="B68">
            <v>2051</v>
          </cell>
          <cell r="D68">
            <v>2.0707361923000001</v>
          </cell>
          <cell r="E68">
            <v>2.4199887537361664</v>
          </cell>
        </row>
        <row r="69">
          <cell r="B69">
            <v>2052</v>
          </cell>
          <cell r="D69">
            <v>2.0707361923000001</v>
          </cell>
          <cell r="E69">
            <v>2.4199887537361664</v>
          </cell>
        </row>
        <row r="70">
          <cell r="B70">
            <v>2053</v>
          </cell>
          <cell r="D70">
            <v>2.0707361923000001</v>
          </cell>
          <cell r="E70">
            <v>2.4199887537361664</v>
          </cell>
        </row>
        <row r="71">
          <cell r="B71">
            <v>2054</v>
          </cell>
          <cell r="D71">
            <v>2.0707361923000001</v>
          </cell>
          <cell r="E71">
            <v>2.4199887537361664</v>
          </cell>
        </row>
        <row r="72">
          <cell r="B72">
            <v>2055</v>
          </cell>
          <cell r="D72">
            <v>2.0707361923000001</v>
          </cell>
          <cell r="E72">
            <v>2.4199887537361664</v>
          </cell>
        </row>
        <row r="73">
          <cell r="B73">
            <v>2056</v>
          </cell>
          <cell r="D73">
            <v>2.0707361923000001</v>
          </cell>
          <cell r="E73">
            <v>2.4199887537361664</v>
          </cell>
        </row>
        <row r="74">
          <cell r="B74">
            <v>2057</v>
          </cell>
          <cell r="D74">
            <v>2.0707361923000001</v>
          </cell>
          <cell r="E74">
            <v>2.4199887537361664</v>
          </cell>
        </row>
        <row r="75">
          <cell r="B75">
            <v>2058</v>
          </cell>
          <cell r="D75">
            <v>2.0707361923000001</v>
          </cell>
          <cell r="E75">
            <v>2.4199887537361664</v>
          </cell>
        </row>
        <row r="76">
          <cell r="B76">
            <v>2059</v>
          </cell>
          <cell r="D76">
            <v>2.0707361923000001</v>
          </cell>
          <cell r="E76">
            <v>2.4199887537361664</v>
          </cell>
        </row>
        <row r="77">
          <cell r="B77">
            <v>2060</v>
          </cell>
          <cell r="D77">
            <v>2.0707361923000001</v>
          </cell>
          <cell r="E77">
            <v>2.4199887537361664</v>
          </cell>
        </row>
        <row r="78">
          <cell r="B78">
            <v>2061</v>
          </cell>
          <cell r="D78">
            <v>2.0707361923000001</v>
          </cell>
          <cell r="E78">
            <v>2.4199887537361664</v>
          </cell>
        </row>
        <row r="79">
          <cell r="B79">
            <v>2062</v>
          </cell>
          <cell r="D79">
            <v>2.0707361923000001</v>
          </cell>
          <cell r="E79">
            <v>2.4199887537361664</v>
          </cell>
        </row>
        <row r="80">
          <cell r="B80">
            <v>2063</v>
          </cell>
          <cell r="D80">
            <v>2.0707361923000001</v>
          </cell>
          <cell r="E80">
            <v>2.4199887537361664</v>
          </cell>
        </row>
        <row r="81">
          <cell r="B81">
            <v>2064</v>
          </cell>
          <cell r="D81">
            <v>2.0707361923000001</v>
          </cell>
          <cell r="E81">
            <v>2.4199887537361664</v>
          </cell>
        </row>
        <row r="82">
          <cell r="B82">
            <v>2065</v>
          </cell>
          <cell r="D82">
            <v>2.0707361923000001</v>
          </cell>
          <cell r="E82">
            <v>2.4199887537361664</v>
          </cell>
        </row>
        <row r="83">
          <cell r="B83">
            <v>2066</v>
          </cell>
          <cell r="D83">
            <v>2.0707361923000001</v>
          </cell>
          <cell r="E83">
            <v>2.4199887537361664</v>
          </cell>
        </row>
        <row r="84">
          <cell r="B84">
            <v>2067</v>
          </cell>
          <cell r="D84">
            <v>2.0707361923000001</v>
          </cell>
          <cell r="E84">
            <v>2.4199887537361664</v>
          </cell>
        </row>
        <row r="85">
          <cell r="B85">
            <v>2068</v>
          </cell>
          <cell r="D85">
            <v>2.0707361923000001</v>
          </cell>
          <cell r="E85">
            <v>2.4199887537361664</v>
          </cell>
        </row>
        <row r="86">
          <cell r="B86">
            <v>2069</v>
          </cell>
          <cell r="D86">
            <v>2.0707361923000001</v>
          </cell>
          <cell r="E86">
            <v>2.4199887537361664</v>
          </cell>
        </row>
        <row r="87">
          <cell r="B87">
            <v>2070</v>
          </cell>
          <cell r="D87">
            <v>2.0707361923000001</v>
          </cell>
          <cell r="E87">
            <v>2.4199887537361664</v>
          </cell>
        </row>
        <row r="88">
          <cell r="B88">
            <v>2071</v>
          </cell>
          <cell r="D88">
            <v>2.0707361923000001</v>
          </cell>
          <cell r="E88">
            <v>2.4199887537361664</v>
          </cell>
        </row>
        <row r="89">
          <cell r="B89">
            <v>2072</v>
          </cell>
          <cell r="D89">
            <v>2.0707361923000001</v>
          </cell>
          <cell r="E89">
            <v>2.4199887537361664</v>
          </cell>
        </row>
        <row r="90">
          <cell r="B90">
            <v>2073</v>
          </cell>
          <cell r="D90">
            <v>2.0707361923000001</v>
          </cell>
          <cell r="E90">
            <v>2.4199887537361664</v>
          </cell>
        </row>
        <row r="91">
          <cell r="B91">
            <v>2074</v>
          </cell>
          <cell r="D91">
            <v>2.0707361923000001</v>
          </cell>
          <cell r="E91">
            <v>2.4199887537361664</v>
          </cell>
        </row>
        <row r="92">
          <cell r="B92">
            <v>2075</v>
          </cell>
          <cell r="D92">
            <v>2.0707361923000001</v>
          </cell>
          <cell r="E92">
            <v>2.4199887537361664</v>
          </cell>
        </row>
        <row r="93">
          <cell r="B93">
            <v>2076</v>
          </cell>
          <cell r="D93">
            <v>2.0707361923000001</v>
          </cell>
          <cell r="E93">
            <v>2.4199887537361664</v>
          </cell>
        </row>
        <row r="94">
          <cell r="B94">
            <v>2077</v>
          </cell>
          <cell r="D94">
            <v>2.0707361923000001</v>
          </cell>
          <cell r="E94">
            <v>2.4199887537361664</v>
          </cell>
        </row>
        <row r="95">
          <cell r="B95">
            <v>2078</v>
          </cell>
          <cell r="D95">
            <v>2.0707361923000001</v>
          </cell>
          <cell r="E95">
            <v>2.4199887537361664</v>
          </cell>
        </row>
        <row r="96">
          <cell r="B96">
            <v>2079</v>
          </cell>
          <cell r="D96">
            <v>2.0707361923000001</v>
          </cell>
          <cell r="E96">
            <v>2.4199887537361664</v>
          </cell>
        </row>
        <row r="97">
          <cell r="B97">
            <v>2080</v>
          </cell>
          <cell r="D97">
            <v>2.0707361923000001</v>
          </cell>
          <cell r="E97">
            <v>2.4199887537361664</v>
          </cell>
        </row>
        <row r="98">
          <cell r="B98">
            <v>2081</v>
          </cell>
          <cell r="D98">
            <v>2.0707361923000001</v>
          </cell>
          <cell r="E98">
            <v>2.4199887537361664</v>
          </cell>
        </row>
        <row r="99">
          <cell r="B99">
            <v>2082</v>
          </cell>
          <cell r="D99">
            <v>2.0707361923000001</v>
          </cell>
          <cell r="E99">
            <v>2.4199887537361664</v>
          </cell>
        </row>
        <row r="100">
          <cell r="B100">
            <v>2083</v>
          </cell>
          <cell r="D100">
            <v>2.0707361923000001</v>
          </cell>
          <cell r="E100">
            <v>2.4199887537361664</v>
          </cell>
        </row>
        <row r="101">
          <cell r="B101">
            <v>2084</v>
          </cell>
          <cell r="D101">
            <v>2.0707361923000001</v>
          </cell>
          <cell r="E101">
            <v>2.4199887537361664</v>
          </cell>
        </row>
        <row r="102">
          <cell r="B102">
            <v>2085</v>
          </cell>
          <cell r="D102">
            <v>2.0707361923000001</v>
          </cell>
          <cell r="E102">
            <v>2.4199887537361664</v>
          </cell>
        </row>
        <row r="103">
          <cell r="B103">
            <v>2086</v>
          </cell>
          <cell r="D103">
            <v>2.0707361923000001</v>
          </cell>
          <cell r="E103">
            <v>2.4199887537361664</v>
          </cell>
        </row>
        <row r="104">
          <cell r="B104">
            <v>2087</v>
          </cell>
          <cell r="D104">
            <v>2.0707361923000001</v>
          </cell>
          <cell r="E104">
            <v>2.4199887537361664</v>
          </cell>
        </row>
        <row r="105">
          <cell r="B105">
            <v>2088</v>
          </cell>
          <cell r="D105">
            <v>2.0707361923000001</v>
          </cell>
          <cell r="E105">
            <v>2.4199887537361664</v>
          </cell>
        </row>
        <row r="106">
          <cell r="B106">
            <v>2089</v>
          </cell>
          <cell r="D106">
            <v>2.0707361923000001</v>
          </cell>
          <cell r="E106">
            <v>2.4199887537361664</v>
          </cell>
        </row>
      </sheetData>
      <sheetData sheetId="28">
        <row r="24">
          <cell r="B24" t="str">
            <v>Year</v>
          </cell>
          <cell r="D24" t="str">
            <v>Low</v>
          </cell>
          <cell r="E24" t="str">
            <v>Central</v>
          </cell>
          <cell r="F24" t="str">
            <v>High </v>
          </cell>
        </row>
        <row r="25">
          <cell r="B25">
            <v>2010</v>
          </cell>
          <cell r="D25">
            <v>26.073493053016051</v>
          </cell>
          <cell r="E25">
            <v>52.146986106032102</v>
          </cell>
          <cell r="F25">
            <v>78.220479159048139</v>
          </cell>
        </row>
        <row r="26">
          <cell r="B26">
            <v>2011</v>
          </cell>
          <cell r="D26">
            <v>26.464595448811284</v>
          </cell>
          <cell r="E26">
            <v>52.929190897622568</v>
          </cell>
          <cell r="F26">
            <v>79.393786346433856</v>
          </cell>
        </row>
        <row r="27">
          <cell r="B27">
            <v>2012</v>
          </cell>
          <cell r="D27">
            <v>26.861564380543452</v>
          </cell>
          <cell r="E27">
            <v>53.723128761086905</v>
          </cell>
          <cell r="F27">
            <v>80.584693141630353</v>
          </cell>
        </row>
        <row r="28">
          <cell r="B28">
            <v>2013</v>
          </cell>
          <cell r="D28">
            <v>27.264487846251601</v>
          </cell>
          <cell r="E28">
            <v>54.528975692503202</v>
          </cell>
          <cell r="F28">
            <v>81.793463538754793</v>
          </cell>
        </row>
        <row r="29">
          <cell r="B29">
            <v>2014</v>
          </cell>
          <cell r="D29">
            <v>27.673455163945373</v>
          </cell>
          <cell r="E29">
            <v>55.346910327890747</v>
          </cell>
          <cell r="F29">
            <v>83.020365491836117</v>
          </cell>
        </row>
        <row r="30">
          <cell r="B30">
            <v>2015</v>
          </cell>
          <cell r="D30">
            <v>28.088556991404545</v>
          </cell>
          <cell r="E30">
            <v>56.17711398280909</v>
          </cell>
          <cell r="F30">
            <v>84.265670974213663</v>
          </cell>
        </row>
        <row r="31">
          <cell r="B31">
            <v>2016</v>
          </cell>
          <cell r="D31">
            <v>28.509885346275617</v>
          </cell>
          <cell r="E31">
            <v>57.019770692551234</v>
          </cell>
          <cell r="F31">
            <v>85.529656038826857</v>
          </cell>
        </row>
        <row r="32">
          <cell r="B32">
            <v>2017</v>
          </cell>
          <cell r="D32">
            <v>28.937533626469751</v>
          </cell>
          <cell r="E32">
            <v>57.875067252939502</v>
          </cell>
          <cell r="F32">
            <v>86.81260087940926</v>
          </cell>
        </row>
        <row r="33">
          <cell r="B33">
            <v>2018</v>
          </cell>
          <cell r="D33">
            <v>29.37159663086679</v>
          </cell>
          <cell r="E33">
            <v>58.74319326173358</v>
          </cell>
          <cell r="F33">
            <v>88.114789892600399</v>
          </cell>
        </row>
        <row r="34">
          <cell r="B34">
            <v>2019</v>
          </cell>
          <cell r="D34">
            <v>29.812170580329791</v>
          </cell>
          <cell r="E34">
            <v>59.624341160659583</v>
          </cell>
          <cell r="F34">
            <v>89.436511740989388</v>
          </cell>
        </row>
        <row r="35">
          <cell r="B35">
            <v>2020</v>
          </cell>
          <cell r="D35">
            <v>30.259353139034737</v>
          </cell>
          <cell r="E35">
            <v>60.518706278069473</v>
          </cell>
          <cell r="F35">
            <v>90.778059417104217</v>
          </cell>
        </row>
        <row r="36">
          <cell r="B36">
            <v>2021</v>
          </cell>
          <cell r="D36">
            <v>30.763675691351981</v>
          </cell>
          <cell r="E36">
            <v>61.527351382703962</v>
          </cell>
          <cell r="F36">
            <v>92.291027074055933</v>
          </cell>
        </row>
        <row r="37">
          <cell r="B37">
            <v>2022</v>
          </cell>
          <cell r="D37">
            <v>31.267998243669229</v>
          </cell>
          <cell r="E37">
            <v>62.535996487338458</v>
          </cell>
          <cell r="F37">
            <v>93.803994731007677</v>
          </cell>
        </row>
        <row r="38">
          <cell r="B38">
            <v>2023</v>
          </cell>
          <cell r="D38">
            <v>31.772320795986477</v>
          </cell>
          <cell r="E38">
            <v>63.544641591972955</v>
          </cell>
          <cell r="F38">
            <v>95.316962387959407</v>
          </cell>
        </row>
        <row r="39">
          <cell r="B39">
            <v>2024</v>
          </cell>
          <cell r="D39">
            <v>32.276643348303722</v>
          </cell>
          <cell r="E39">
            <v>64.553286696607444</v>
          </cell>
          <cell r="F39">
            <v>96.829930044911151</v>
          </cell>
        </row>
        <row r="40">
          <cell r="B40">
            <v>2025</v>
          </cell>
          <cell r="D40">
            <v>32.78096590062097</v>
          </cell>
          <cell r="E40">
            <v>65.56193180124194</v>
          </cell>
          <cell r="F40">
            <v>98.34289770186291</v>
          </cell>
        </row>
        <row r="41">
          <cell r="B41">
            <v>2026</v>
          </cell>
          <cell r="D41">
            <v>33.285288452938218</v>
          </cell>
          <cell r="E41">
            <v>66.570576905876436</v>
          </cell>
          <cell r="F41">
            <v>99.855865358814626</v>
          </cell>
        </row>
        <row r="42">
          <cell r="B42">
            <v>2027</v>
          </cell>
          <cell r="D42">
            <v>33.789611005255452</v>
          </cell>
          <cell r="E42">
            <v>67.579222010510904</v>
          </cell>
          <cell r="F42">
            <v>101.36883301576637</v>
          </cell>
        </row>
        <row r="43">
          <cell r="B43">
            <v>2028</v>
          </cell>
          <cell r="D43">
            <v>34.2939335575727</v>
          </cell>
          <cell r="E43">
            <v>68.5878671151454</v>
          </cell>
          <cell r="F43">
            <v>102.88180067271813</v>
          </cell>
        </row>
        <row r="44">
          <cell r="B44">
            <v>2029</v>
          </cell>
          <cell r="D44">
            <v>34.798256109889948</v>
          </cell>
          <cell r="E44">
            <v>69.596512219779896</v>
          </cell>
          <cell r="F44">
            <v>104.39476832966986</v>
          </cell>
        </row>
        <row r="45">
          <cell r="B45">
            <v>2030</v>
          </cell>
          <cell r="D45">
            <v>35.302578662207182</v>
          </cell>
          <cell r="E45">
            <v>70.605157324414364</v>
          </cell>
          <cell r="F45">
            <v>105.90773598662159</v>
          </cell>
        </row>
        <row r="46">
          <cell r="B46">
            <v>2031</v>
          </cell>
          <cell r="D46">
            <v>38.58067525226928</v>
          </cell>
          <cell r="E46">
            <v>77.161350504538561</v>
          </cell>
          <cell r="F46">
            <v>115.74202575680789</v>
          </cell>
        </row>
        <row r="47">
          <cell r="B47">
            <v>2032</v>
          </cell>
          <cell r="D47">
            <v>41.858771842331386</v>
          </cell>
          <cell r="E47">
            <v>83.717543684662772</v>
          </cell>
          <cell r="F47">
            <v>125.57631552699418</v>
          </cell>
        </row>
        <row r="48">
          <cell r="B48">
            <v>2033</v>
          </cell>
          <cell r="D48">
            <v>45.136868432393484</v>
          </cell>
          <cell r="E48">
            <v>90.273736864786969</v>
          </cell>
          <cell r="F48">
            <v>135.41060529718044</v>
          </cell>
        </row>
        <row r="49">
          <cell r="B49">
            <v>2034</v>
          </cell>
          <cell r="D49">
            <v>48.414965022455576</v>
          </cell>
          <cell r="E49">
            <v>96.829930044911151</v>
          </cell>
          <cell r="F49">
            <v>145.24489506736674</v>
          </cell>
        </row>
        <row r="50">
          <cell r="B50">
            <v>2035</v>
          </cell>
          <cell r="D50">
            <v>51.693061612517688</v>
          </cell>
          <cell r="E50">
            <v>103.38612322503538</v>
          </cell>
          <cell r="F50">
            <v>155.07918483755302</v>
          </cell>
        </row>
        <row r="51">
          <cell r="B51">
            <v>2036</v>
          </cell>
          <cell r="D51">
            <v>54.971158202579772</v>
          </cell>
          <cell r="E51">
            <v>109.94231640515954</v>
          </cell>
          <cell r="F51">
            <v>164.91347460773935</v>
          </cell>
        </row>
        <row r="52">
          <cell r="B52">
            <v>2037</v>
          </cell>
          <cell r="D52">
            <v>58.249254792641871</v>
          </cell>
          <cell r="E52">
            <v>116.49850958528374</v>
          </cell>
          <cell r="F52">
            <v>174.74776437792562</v>
          </cell>
        </row>
        <row r="53">
          <cell r="B53">
            <v>2038</v>
          </cell>
          <cell r="D53">
            <v>61.527351382703962</v>
          </cell>
          <cell r="E53">
            <v>123.05470276540792</v>
          </cell>
          <cell r="F53">
            <v>184.58205414811187</v>
          </cell>
        </row>
        <row r="54">
          <cell r="B54">
            <v>2039</v>
          </cell>
          <cell r="D54">
            <v>64.805447972766061</v>
          </cell>
          <cell r="E54">
            <v>129.61089594553212</v>
          </cell>
          <cell r="F54">
            <v>194.4163439182982</v>
          </cell>
        </row>
        <row r="55">
          <cell r="B55">
            <v>2040</v>
          </cell>
          <cell r="D55">
            <v>68.083544562828152</v>
          </cell>
          <cell r="E55">
            <v>136.1670891256563</v>
          </cell>
          <cell r="F55">
            <v>204.2506336884845</v>
          </cell>
        </row>
        <row r="56">
          <cell r="B56">
            <v>2041</v>
          </cell>
          <cell r="D56">
            <v>71.361641152890257</v>
          </cell>
          <cell r="E56">
            <v>142.72328230578051</v>
          </cell>
          <cell r="F56">
            <v>214.08492345867077</v>
          </cell>
        </row>
        <row r="57">
          <cell r="B57">
            <v>2042</v>
          </cell>
          <cell r="D57">
            <v>74.639737742952363</v>
          </cell>
          <cell r="E57">
            <v>149.27947548590473</v>
          </cell>
          <cell r="F57">
            <v>223.91921322885705</v>
          </cell>
        </row>
        <row r="58">
          <cell r="B58">
            <v>2043</v>
          </cell>
          <cell r="D58">
            <v>77.91783433301444</v>
          </cell>
          <cell r="E58">
            <v>155.83566866602888</v>
          </cell>
          <cell r="F58">
            <v>233.75350299904338</v>
          </cell>
        </row>
        <row r="59">
          <cell r="B59">
            <v>2044</v>
          </cell>
          <cell r="D59">
            <v>81.195930923076546</v>
          </cell>
          <cell r="E59">
            <v>162.39186184615309</v>
          </cell>
          <cell r="F59">
            <v>243.58779276922965</v>
          </cell>
        </row>
        <row r="60">
          <cell r="B60">
            <v>2045</v>
          </cell>
          <cell r="D60">
            <v>84.474027513138637</v>
          </cell>
          <cell r="E60">
            <v>168.94805502627727</v>
          </cell>
          <cell r="F60">
            <v>253.42208253941592</v>
          </cell>
        </row>
        <row r="61">
          <cell r="B61">
            <v>2046</v>
          </cell>
          <cell r="D61">
            <v>87.752124103200757</v>
          </cell>
          <cell r="E61">
            <v>175.50424820640151</v>
          </cell>
          <cell r="F61">
            <v>263.25637230960223</v>
          </cell>
        </row>
        <row r="62">
          <cell r="B62">
            <v>2047</v>
          </cell>
          <cell r="D62">
            <v>91.030220693262834</v>
          </cell>
          <cell r="E62">
            <v>182.06044138652567</v>
          </cell>
          <cell r="F62">
            <v>273.0906620797885</v>
          </cell>
        </row>
        <row r="63">
          <cell r="B63">
            <v>2048</v>
          </cell>
          <cell r="D63">
            <v>94.308317283324939</v>
          </cell>
          <cell r="E63">
            <v>188.61663456664988</v>
          </cell>
          <cell r="F63">
            <v>282.92495184997478</v>
          </cell>
        </row>
        <row r="64">
          <cell r="B64">
            <v>2049</v>
          </cell>
          <cell r="D64">
            <v>97.586413873387031</v>
          </cell>
          <cell r="E64">
            <v>195.17282774677406</v>
          </cell>
          <cell r="F64">
            <v>292.75924162016105</v>
          </cell>
        </row>
        <row r="65">
          <cell r="B65">
            <v>2050</v>
          </cell>
          <cell r="D65">
            <v>100.86451046344914</v>
          </cell>
          <cell r="E65">
            <v>201.72902092689827</v>
          </cell>
          <cell r="F65">
            <v>302.59353139034738</v>
          </cell>
        </row>
        <row r="66">
          <cell r="B66">
            <v>2051</v>
          </cell>
          <cell r="D66">
            <v>103.38716581845176</v>
          </cell>
          <cell r="E66">
            <v>208.86296124939756</v>
          </cell>
          <cell r="F66">
            <v>314.33875668034329</v>
          </cell>
        </row>
        <row r="67">
          <cell r="B67">
            <v>2052</v>
          </cell>
          <cell r="D67">
            <v>105.72924594009802</v>
          </cell>
          <cell r="E67">
            <v>215.77397130632247</v>
          </cell>
          <cell r="F67">
            <v>325.81869667254699</v>
          </cell>
        </row>
        <row r="68">
          <cell r="B68">
            <v>2053</v>
          </cell>
          <cell r="D68">
            <v>108.01852048542693</v>
          </cell>
          <cell r="E68">
            <v>222.71859893902462</v>
          </cell>
          <cell r="F68">
            <v>337.41867739262227</v>
          </cell>
        </row>
        <row r="69">
          <cell r="B69">
            <v>2054</v>
          </cell>
          <cell r="D69">
            <v>110.23951294205366</v>
          </cell>
          <cell r="E69">
            <v>229.66565196261178</v>
          </cell>
          <cell r="F69">
            <v>349.09179098316991</v>
          </cell>
        </row>
        <row r="70">
          <cell r="B70">
            <v>2055</v>
          </cell>
          <cell r="D70">
            <v>112.28585172496068</v>
          </cell>
          <cell r="E70">
            <v>236.39126678939098</v>
          </cell>
          <cell r="F70">
            <v>360.49668185382114</v>
          </cell>
        </row>
        <row r="71">
          <cell r="B71">
            <v>2056</v>
          </cell>
          <cell r="D71">
            <v>114.28369299013707</v>
          </cell>
          <cell r="E71">
            <v>243.15679359603638</v>
          </cell>
          <cell r="F71">
            <v>372.02989420193569</v>
          </cell>
        </row>
        <row r="72">
          <cell r="B72">
            <v>2057</v>
          </cell>
          <cell r="D72">
            <v>116.09936578702268</v>
          </cell>
          <cell r="E72">
            <v>249.67605545596274</v>
          </cell>
          <cell r="F72">
            <v>383.25274512490279</v>
          </cell>
        </row>
        <row r="73">
          <cell r="B73">
            <v>2058</v>
          </cell>
          <cell r="D73">
            <v>117.77852276108894</v>
          </cell>
          <cell r="E73">
            <v>256.04026687193237</v>
          </cell>
          <cell r="F73">
            <v>394.30201098277593</v>
          </cell>
        </row>
        <row r="74">
          <cell r="B74">
            <v>2059</v>
          </cell>
          <cell r="D74">
            <v>119.34544822237379</v>
          </cell>
          <cell r="E74">
            <v>262.29768840082153</v>
          </cell>
          <cell r="F74">
            <v>405.24992857926918</v>
          </cell>
        </row>
        <row r="75">
          <cell r="B75">
            <v>2060</v>
          </cell>
          <cell r="D75">
            <v>120.77899551011897</v>
          </cell>
          <cell r="E75">
            <v>268.39776780026443</v>
          </cell>
          <cell r="F75">
            <v>416.01654009040988</v>
          </cell>
        </row>
        <row r="76">
          <cell r="B76">
            <v>2061</v>
          </cell>
          <cell r="D76">
            <v>121.59150615384948</v>
          </cell>
          <cell r="E76">
            <v>273.23933967157188</v>
          </cell>
          <cell r="F76">
            <v>424.88717318929423</v>
          </cell>
        </row>
        <row r="77">
          <cell r="B77">
            <v>2062</v>
          </cell>
          <cell r="D77">
            <v>122.34273646630781</v>
          </cell>
          <cell r="E77">
            <v>278.05167378706335</v>
          </cell>
          <cell r="F77">
            <v>433.76061110781876</v>
          </cell>
        </row>
        <row r="78">
          <cell r="B78">
            <v>2063</v>
          </cell>
          <cell r="D78">
            <v>122.83378145722224</v>
          </cell>
          <cell r="E78">
            <v>282.37650909706269</v>
          </cell>
          <cell r="F78">
            <v>441.91923673690303</v>
          </cell>
        </row>
        <row r="79">
          <cell r="B79">
            <v>2064</v>
          </cell>
          <cell r="D79">
            <v>123.18183007242196</v>
          </cell>
          <cell r="E79">
            <v>286.46937226144644</v>
          </cell>
          <cell r="F79">
            <v>449.75691445047102</v>
          </cell>
        </row>
        <row r="80">
          <cell r="B80">
            <v>2065</v>
          </cell>
          <cell r="D80">
            <v>123.27934641128671</v>
          </cell>
          <cell r="E80">
            <v>290.06905037949826</v>
          </cell>
          <cell r="F80">
            <v>456.85875434770975</v>
          </cell>
        </row>
        <row r="81">
          <cell r="B81">
            <v>2066</v>
          </cell>
          <cell r="D81">
            <v>123.32004392764874</v>
          </cell>
          <cell r="E81">
            <v>293.61915220868752</v>
          </cell>
          <cell r="F81">
            <v>463.91826048972632</v>
          </cell>
        </row>
        <row r="82">
          <cell r="B82">
            <v>2067</v>
          </cell>
          <cell r="D82">
            <v>123.08201027196748</v>
          </cell>
          <cell r="E82">
            <v>296.58315728184931</v>
          </cell>
          <cell r="F82">
            <v>470.0843042917312</v>
          </cell>
        </row>
        <row r="83">
          <cell r="B83">
            <v>2068</v>
          </cell>
          <cell r="D83">
            <v>122.71041409702201</v>
          </cell>
          <cell r="E83">
            <v>299.2936929195659</v>
          </cell>
          <cell r="F83">
            <v>475.87697174210979</v>
          </cell>
        </row>
        <row r="84">
          <cell r="B84">
            <v>2069</v>
          </cell>
          <cell r="D84">
            <v>122.14510516032978</v>
          </cell>
          <cell r="E84">
            <v>301.59285224772782</v>
          </cell>
          <cell r="F84">
            <v>481.04059933512593</v>
          </cell>
        </row>
        <row r="85">
          <cell r="B85">
            <v>2070</v>
          </cell>
          <cell r="D85">
            <v>121.43030519152218</v>
          </cell>
          <cell r="E85">
            <v>303.57576297880541</v>
          </cell>
          <cell r="F85">
            <v>485.72122076608872</v>
          </cell>
        </row>
        <row r="86">
          <cell r="B86">
            <v>2071</v>
          </cell>
          <cell r="D86">
            <v>120.69041406433803</v>
          </cell>
          <cell r="E86">
            <v>305.54535206161518</v>
          </cell>
          <cell r="F86">
            <v>490.40029005889267</v>
          </cell>
        </row>
        <row r="87">
          <cell r="B87">
            <v>2072</v>
          </cell>
          <cell r="D87">
            <v>119.79930974927547</v>
          </cell>
          <cell r="E87">
            <v>307.17771730583451</v>
          </cell>
          <cell r="F87">
            <v>494.55612486239363</v>
          </cell>
        </row>
        <row r="88">
          <cell r="B88">
            <v>2073</v>
          </cell>
          <cell r="D88">
            <v>118.79711086564932</v>
          </cell>
          <cell r="E88">
            <v>308.56392432636187</v>
          </cell>
          <cell r="F88">
            <v>498.33073778707427</v>
          </cell>
        </row>
        <row r="89">
          <cell r="B89">
            <v>2074</v>
          </cell>
          <cell r="D89">
            <v>117.5701240340502</v>
          </cell>
          <cell r="E89">
            <v>309.39506324750056</v>
          </cell>
          <cell r="F89">
            <v>501.22000246095104</v>
          </cell>
        </row>
        <row r="90">
          <cell r="B90">
            <v>2075</v>
          </cell>
          <cell r="D90">
            <v>116.35045238153369</v>
          </cell>
          <cell r="E90">
            <v>310.26787301742314</v>
          </cell>
          <cell r="F90">
            <v>504.18529365331256</v>
          </cell>
        </row>
        <row r="91">
          <cell r="B91">
            <v>2076</v>
          </cell>
          <cell r="D91">
            <v>114.82673186784727</v>
          </cell>
          <cell r="E91">
            <v>310.34251856174939</v>
          </cell>
          <cell r="F91">
            <v>505.85830525565166</v>
          </cell>
        </row>
        <row r="92">
          <cell r="B92">
            <v>2077</v>
          </cell>
          <cell r="D92">
            <v>113.31576626060152</v>
          </cell>
          <cell r="E92">
            <v>310.45415413863429</v>
          </cell>
          <cell r="F92">
            <v>507.59254201666704</v>
          </cell>
        </row>
        <row r="93">
          <cell r="B93">
            <v>2078</v>
          </cell>
          <cell r="D93">
            <v>111.62429990600972</v>
          </cell>
          <cell r="E93">
            <v>310.0674997389159</v>
          </cell>
          <cell r="F93">
            <v>508.51069957182199</v>
          </cell>
        </row>
        <row r="94">
          <cell r="B94">
            <v>2079</v>
          </cell>
          <cell r="D94">
            <v>109.87075301950922</v>
          </cell>
          <cell r="E94">
            <v>309.49507892819508</v>
          </cell>
          <cell r="F94">
            <v>509.11940483688102</v>
          </cell>
        </row>
        <row r="95">
          <cell r="B95">
            <v>2080</v>
          </cell>
          <cell r="D95">
            <v>107.92737464250517</v>
          </cell>
          <cell r="E95">
            <v>308.36392755001481</v>
          </cell>
          <cell r="F95">
            <v>508.80048045752437</v>
          </cell>
        </row>
        <row r="96">
          <cell r="B96">
            <v>2081</v>
          </cell>
          <cell r="D96">
            <v>106.3317296507233</v>
          </cell>
          <cell r="E96">
            <v>308.20791203108212</v>
          </cell>
          <cell r="F96">
            <v>510.0840944114409</v>
          </cell>
        </row>
        <row r="97">
          <cell r="B97">
            <v>2082</v>
          </cell>
          <cell r="D97">
            <v>104.55357267613557</v>
          </cell>
          <cell r="E97">
            <v>307.510507870987</v>
          </cell>
          <cell r="F97">
            <v>510.46744306583855</v>
          </cell>
        </row>
        <row r="98">
          <cell r="B98">
            <v>2083</v>
          </cell>
          <cell r="D98">
            <v>102.70412599299394</v>
          </cell>
          <cell r="E98">
            <v>306.57948057610128</v>
          </cell>
          <cell r="F98">
            <v>510.45483515920864</v>
          </cell>
        </row>
        <row r="99">
          <cell r="B99">
            <v>2084</v>
          </cell>
          <cell r="D99">
            <v>100.79993349097636</v>
          </cell>
          <cell r="E99">
            <v>305.45434391204958</v>
          </cell>
          <cell r="F99">
            <v>510.10875433312287</v>
          </cell>
        </row>
        <row r="100">
          <cell r="B100">
            <v>2085</v>
          </cell>
          <cell r="D100">
            <v>98.950992810823067</v>
          </cell>
          <cell r="E100">
            <v>304.46459326407097</v>
          </cell>
          <cell r="F100">
            <v>509.97819371731896</v>
          </cell>
        </row>
        <row r="101">
          <cell r="B101">
            <v>2086</v>
          </cell>
          <cell r="D101">
            <v>96.922665949196357</v>
          </cell>
          <cell r="E101">
            <v>302.88333109123863</v>
          </cell>
          <cell r="F101">
            <v>508.84399623328096</v>
          </cell>
        </row>
        <row r="102">
          <cell r="B102">
            <v>2087</v>
          </cell>
          <cell r="D102">
            <v>94.83455350526944</v>
          </cell>
          <cell r="E102">
            <v>301.06207461990306</v>
          </cell>
          <cell r="F102">
            <v>507.28959573453659</v>
          </cell>
        </row>
        <row r="103">
          <cell r="B103">
            <v>2088</v>
          </cell>
          <cell r="D103">
            <v>92.749945064860682</v>
          </cell>
          <cell r="E103">
            <v>299.19337117696989</v>
          </cell>
          <cell r="F103">
            <v>505.6367972890792</v>
          </cell>
        </row>
        <row r="104">
          <cell r="B104">
            <v>2089</v>
          </cell>
          <cell r="D104">
            <v>90.597129379464448</v>
          </cell>
          <cell r="E104">
            <v>297.03976845726044</v>
          </cell>
          <cell r="F104">
            <v>503.48240753505661</v>
          </cell>
        </row>
        <row r="105">
          <cell r="B105">
            <v>2090</v>
          </cell>
          <cell r="D105">
            <v>88.459675670036816</v>
          </cell>
          <cell r="E105">
            <v>294.86558556678955</v>
          </cell>
          <cell r="F105">
            <v>501.27149546354246</v>
          </cell>
        </row>
        <row r="106">
          <cell r="B106">
            <v>2091</v>
          </cell>
          <cell r="D106">
            <v>86.443323976162674</v>
          </cell>
          <cell r="E106">
            <v>293.02821686834801</v>
          </cell>
          <cell r="F106">
            <v>499.61310976053352</v>
          </cell>
        </row>
        <row r="107">
          <cell r="B107">
            <v>2092</v>
          </cell>
          <cell r="D107">
            <v>84.430756182686963</v>
          </cell>
          <cell r="E107">
            <v>291.14053856098957</v>
          </cell>
          <cell r="F107">
            <v>497.85032093929243</v>
          </cell>
        </row>
        <row r="108">
          <cell r="B108">
            <v>2093</v>
          </cell>
          <cell r="D108">
            <v>82.302632697691024</v>
          </cell>
          <cell r="E108">
            <v>288.78116736031939</v>
          </cell>
          <cell r="F108">
            <v>495.25970202294775</v>
          </cell>
        </row>
        <row r="109">
          <cell r="B109">
            <v>2094</v>
          </cell>
          <cell r="D109">
            <v>80.181922728763112</v>
          </cell>
          <cell r="E109">
            <v>286.36400974558251</v>
          </cell>
          <cell r="F109">
            <v>492.54609676240187</v>
          </cell>
        </row>
        <row r="110">
          <cell r="B110">
            <v>2095</v>
          </cell>
          <cell r="D110">
            <v>78.057716003771617</v>
          </cell>
          <cell r="E110">
            <v>283.84624001371509</v>
          </cell>
          <cell r="F110">
            <v>489.63476402365859</v>
          </cell>
        </row>
        <row r="111">
          <cell r="B111">
            <v>2096</v>
          </cell>
          <cell r="D111">
            <v>75.940820464220948</v>
          </cell>
          <cell r="E111">
            <v>281.26229801563318</v>
          </cell>
          <cell r="F111">
            <v>486.58377556704551</v>
          </cell>
        </row>
        <row r="112">
          <cell r="B112">
            <v>2097</v>
          </cell>
          <cell r="D112">
            <v>73.878678978416517</v>
          </cell>
          <cell r="E112">
            <v>278.78746784308129</v>
          </cell>
          <cell r="F112">
            <v>483.69625670774593</v>
          </cell>
        </row>
        <row r="113">
          <cell r="B113">
            <v>2098</v>
          </cell>
          <cell r="D113">
            <v>71.724764468438948</v>
          </cell>
          <cell r="E113">
            <v>275.86447872476526</v>
          </cell>
          <cell r="F113">
            <v>480.00419298109176</v>
          </cell>
        </row>
        <row r="114">
          <cell r="B114">
            <v>2099</v>
          </cell>
          <cell r="D114">
            <v>69.669950725694989</v>
          </cell>
          <cell r="E114">
            <v>273.21549304194133</v>
          </cell>
          <cell r="F114">
            <v>476.76103535818766</v>
          </cell>
        </row>
        <row r="115">
          <cell r="B115">
            <v>2100</v>
          </cell>
          <cell r="D115">
            <v>67.572316136658898</v>
          </cell>
          <cell r="E115">
            <v>270.28926454663559</v>
          </cell>
          <cell r="F115">
            <v>473.00621295661227</v>
          </cell>
        </row>
      </sheetData>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s>
    <definedNames>
      <definedName name="Dialog"/>
      <definedName name="dialog2"/>
    </definedNames>
    <sheetDataSet>
      <sheetData sheetId="0"/>
      <sheetData sheetId="1"/>
      <sheetData sheetId="2">
        <row r="10">
          <cell r="M10" t="str">
            <v>At purchasing power parity</v>
          </cell>
        </row>
        <row r="19">
          <cell r="M19" t="str">
            <v>..</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3"/>
      <sheetName val="T24"/>
      <sheetName val="Sheet1"/>
      <sheetName val="Sheet2"/>
      <sheetName val="Sheet3"/>
    </sheetNames>
    <sheetDataSet>
      <sheetData sheetId="0">
        <row r="1">
          <cell r="A1" t="str">
            <v>Table 23  Goods vehicle stock at end of year: 1988 - 1998: by gross vehicle weight</v>
          </cell>
        </row>
        <row r="3">
          <cell r="M3" t="str">
            <v xml:space="preserve">   Thousands</v>
          </cell>
        </row>
        <row r="5">
          <cell r="A5" t="str">
            <v>Over</v>
          </cell>
          <cell r="B5" t="str">
            <v>Not over</v>
          </cell>
          <cell r="C5">
            <v>1988</v>
          </cell>
          <cell r="D5">
            <v>1989</v>
          </cell>
          <cell r="E5">
            <v>1990</v>
          </cell>
          <cell r="F5">
            <v>1991</v>
          </cell>
          <cell r="G5">
            <v>1992</v>
          </cell>
          <cell r="H5">
            <v>1993</v>
          </cell>
          <cell r="I5">
            <v>1994</v>
          </cell>
          <cell r="J5">
            <v>1995</v>
          </cell>
          <cell r="K5">
            <v>1996</v>
          </cell>
          <cell r="L5">
            <v>1997</v>
          </cell>
          <cell r="M5">
            <v>1998</v>
          </cell>
        </row>
        <row r="7">
          <cell r="A7" t="str">
            <v>Rigid vehicles</v>
          </cell>
        </row>
        <row r="9">
          <cell r="A9" t="str">
            <v>3.5 t</v>
          </cell>
          <cell r="B9" t="str">
            <v>7.5 t</v>
          </cell>
          <cell r="C9">
            <v>161.9</v>
          </cell>
          <cell r="D9">
            <v>169.5</v>
          </cell>
          <cell r="E9">
            <v>166.2</v>
          </cell>
          <cell r="F9">
            <v>157.80000000000001</v>
          </cell>
          <cell r="G9">
            <v>152.03200000000001</v>
          </cell>
          <cell r="H9">
            <v>151.4</v>
          </cell>
          <cell r="I9">
            <v>150208</v>
          </cell>
          <cell r="J9">
            <v>150802</v>
          </cell>
          <cell r="K9">
            <v>153272</v>
          </cell>
          <cell r="L9">
            <v>153942</v>
          </cell>
          <cell r="M9">
            <v>155786</v>
          </cell>
        </row>
        <row r="10">
          <cell r="A10" t="str">
            <v>7.5 t</v>
          </cell>
          <cell r="B10" t="str">
            <v>12 t</v>
          </cell>
          <cell r="C10">
            <v>23.3</v>
          </cell>
          <cell r="D10">
            <v>22</v>
          </cell>
          <cell r="E10">
            <v>20.100000000000001</v>
          </cell>
          <cell r="F10">
            <v>18.5</v>
          </cell>
          <cell r="G10">
            <v>17.193000000000001</v>
          </cell>
          <cell r="H10">
            <v>16.600000000000001</v>
          </cell>
          <cell r="I10">
            <v>15944</v>
          </cell>
          <cell r="J10">
            <v>15989</v>
          </cell>
          <cell r="K10">
            <v>15749</v>
          </cell>
          <cell r="L10">
            <v>15385</v>
          </cell>
          <cell r="M10">
            <v>14646</v>
          </cell>
        </row>
        <row r="11">
          <cell r="A11" t="str">
            <v>12 t</v>
          </cell>
          <cell r="B11" t="str">
            <v>16 t</v>
          </cell>
          <cell r="C11">
            <v>34.5</v>
          </cell>
          <cell r="D11">
            <v>32.200000000000003</v>
          </cell>
          <cell r="E11">
            <v>29.2</v>
          </cell>
          <cell r="F11">
            <v>26</v>
          </cell>
          <cell r="G11">
            <v>24.297999999999998</v>
          </cell>
          <cell r="H11">
            <v>23.5</v>
          </cell>
          <cell r="I11">
            <v>22684</v>
          </cell>
          <cell r="J11">
            <v>23076</v>
          </cell>
          <cell r="K11">
            <v>22188</v>
          </cell>
          <cell r="L11">
            <v>21522</v>
          </cell>
          <cell r="M11">
            <v>20709</v>
          </cell>
        </row>
        <row r="12">
          <cell r="A12" t="str">
            <v>16 t</v>
          </cell>
          <cell r="B12" t="str">
            <v>20 t</v>
          </cell>
          <cell r="C12">
            <v>86.7</v>
          </cell>
          <cell r="D12">
            <v>89.9</v>
          </cell>
          <cell r="E12">
            <v>87.1</v>
          </cell>
          <cell r="F12">
            <v>80.900000000000006</v>
          </cell>
          <cell r="G12">
            <v>77.869</v>
          </cell>
          <cell r="H12">
            <v>75.599999999999994</v>
          </cell>
          <cell r="I12">
            <v>75703</v>
          </cell>
          <cell r="J12">
            <v>74040</v>
          </cell>
          <cell r="K12">
            <v>73064</v>
          </cell>
          <cell r="L12">
            <v>71307</v>
          </cell>
          <cell r="M12">
            <v>69009</v>
          </cell>
        </row>
        <row r="13">
          <cell r="A13" t="str">
            <v>20 t</v>
          </cell>
          <cell r="B13" t="str">
            <v>24 t</v>
          </cell>
          <cell r="C13">
            <v>1.8</v>
          </cell>
          <cell r="D13">
            <v>2.1</v>
          </cell>
          <cell r="E13">
            <v>2.4</v>
          </cell>
          <cell r="F13">
            <v>2.5</v>
          </cell>
          <cell r="G13">
            <v>2.718</v>
          </cell>
          <cell r="H13">
            <v>3</v>
          </cell>
          <cell r="I13">
            <v>3421</v>
          </cell>
          <cell r="J13">
            <v>3942</v>
          </cell>
          <cell r="K13">
            <v>4670</v>
          </cell>
          <cell r="L13">
            <v>5403</v>
          </cell>
          <cell r="M13">
            <v>6313</v>
          </cell>
        </row>
        <row r="14">
          <cell r="A14" t="str">
            <v>24 t</v>
          </cell>
          <cell r="B14" t="str">
            <v>28 t</v>
          </cell>
          <cell r="C14">
            <v>27.2</v>
          </cell>
          <cell r="D14">
            <v>28.3</v>
          </cell>
          <cell r="E14">
            <v>26.6</v>
          </cell>
          <cell r="F14">
            <v>24.5</v>
          </cell>
          <cell r="G14">
            <v>23.329000000000001</v>
          </cell>
          <cell r="H14">
            <v>23.2</v>
          </cell>
          <cell r="I14">
            <v>23964</v>
          </cell>
          <cell r="J14">
            <v>23414</v>
          </cell>
          <cell r="K14">
            <v>23585</v>
          </cell>
          <cell r="L14">
            <v>23926</v>
          </cell>
          <cell r="M14">
            <v>24538</v>
          </cell>
        </row>
        <row r="15">
          <cell r="A15" t="str">
            <v>28 t</v>
          </cell>
          <cell r="B15" t="str">
            <v>32 t</v>
          </cell>
          <cell r="C15">
            <v>21.6</v>
          </cell>
          <cell r="D15">
            <v>23.5</v>
          </cell>
          <cell r="E15">
            <v>21.5</v>
          </cell>
          <cell r="F15">
            <v>19.5</v>
          </cell>
          <cell r="G15">
            <v>18.585000000000001</v>
          </cell>
          <cell r="H15">
            <v>18.5</v>
          </cell>
          <cell r="I15">
            <v>19855</v>
          </cell>
          <cell r="J15">
            <v>19119</v>
          </cell>
          <cell r="K15">
            <v>18435</v>
          </cell>
          <cell r="L15">
            <v>18737</v>
          </cell>
          <cell r="M15">
            <v>18890</v>
          </cell>
        </row>
        <row r="16">
          <cell r="A16" t="str">
            <v>32 t</v>
          </cell>
          <cell r="C16">
            <v>0.1</v>
          </cell>
          <cell r="D16">
            <v>0.2</v>
          </cell>
          <cell r="E16">
            <v>0.2</v>
          </cell>
          <cell r="F16">
            <v>0.2</v>
          </cell>
          <cell r="G16">
            <v>0.17599999999999999</v>
          </cell>
          <cell r="H16">
            <v>0.6</v>
          </cell>
          <cell r="I16">
            <v>608</v>
          </cell>
          <cell r="J16">
            <v>34</v>
          </cell>
          <cell r="K16">
            <v>1</v>
          </cell>
          <cell r="L16">
            <v>1</v>
          </cell>
          <cell r="M16">
            <v>3</v>
          </cell>
        </row>
        <row r="18">
          <cell r="A18" t="str">
            <v>All weights</v>
          </cell>
          <cell r="C18">
            <v>357</v>
          </cell>
          <cell r="D18">
            <v>367.6</v>
          </cell>
          <cell r="E18">
            <v>353.3</v>
          </cell>
          <cell r="F18">
            <v>329.9</v>
          </cell>
          <cell r="G18">
            <v>316.19600000000003</v>
          </cell>
          <cell r="H18">
            <v>312.5</v>
          </cell>
          <cell r="I18">
            <v>312387</v>
          </cell>
          <cell r="J18">
            <v>310534</v>
          </cell>
          <cell r="K18">
            <v>310964</v>
          </cell>
          <cell r="L18">
            <v>310223</v>
          </cell>
          <cell r="M18">
            <v>309905</v>
          </cell>
        </row>
        <row r="21">
          <cell r="A21" t="str">
            <v>Articulated vehicles</v>
          </cell>
        </row>
        <row r="23">
          <cell r="A23" t="str">
            <v>3.5 t</v>
          </cell>
          <cell r="B23" t="str">
            <v>16 t</v>
          </cell>
          <cell r="C23">
            <v>0.5</v>
          </cell>
          <cell r="D23">
            <v>0.5</v>
          </cell>
          <cell r="E23">
            <v>0.5</v>
          </cell>
          <cell r="F23">
            <v>0.4</v>
          </cell>
          <cell r="G23">
            <v>0.311</v>
          </cell>
          <cell r="H23">
            <v>0.3</v>
          </cell>
          <cell r="I23">
            <v>294</v>
          </cell>
          <cell r="J23">
            <v>350</v>
          </cell>
          <cell r="K23">
            <v>340</v>
          </cell>
          <cell r="L23">
            <v>292</v>
          </cell>
          <cell r="M23">
            <v>267</v>
          </cell>
        </row>
        <row r="24">
          <cell r="A24" t="str">
            <v>16 t</v>
          </cell>
          <cell r="B24" t="str">
            <v>20 t</v>
          </cell>
          <cell r="C24">
            <v>3.1</v>
          </cell>
          <cell r="D24">
            <v>2.8</v>
          </cell>
          <cell r="E24">
            <v>2.4</v>
          </cell>
          <cell r="F24">
            <v>2.1</v>
          </cell>
          <cell r="G24">
            <v>1.9370000000000001</v>
          </cell>
          <cell r="H24">
            <v>1.7</v>
          </cell>
          <cell r="I24">
            <v>1503</v>
          </cell>
          <cell r="J24">
            <v>1418</v>
          </cell>
          <cell r="K24">
            <v>1326</v>
          </cell>
          <cell r="L24">
            <v>1110</v>
          </cell>
          <cell r="M24">
            <v>811</v>
          </cell>
        </row>
        <row r="25">
          <cell r="A25" t="str">
            <v>20 t</v>
          </cell>
          <cell r="B25" t="str">
            <v>24 t</v>
          </cell>
          <cell r="C25">
            <v>1.1000000000000001</v>
          </cell>
          <cell r="D25">
            <v>1</v>
          </cell>
          <cell r="E25">
            <v>1.1000000000000001</v>
          </cell>
          <cell r="F25">
            <v>1</v>
          </cell>
          <cell r="G25">
            <v>1.0529999999999999</v>
          </cell>
          <cell r="H25">
            <v>1.1000000000000001</v>
          </cell>
          <cell r="I25">
            <v>1214</v>
          </cell>
          <cell r="J25">
            <v>1298</v>
          </cell>
          <cell r="K25">
            <v>1393</v>
          </cell>
          <cell r="L25">
            <v>1502</v>
          </cell>
          <cell r="M25">
            <v>1780</v>
          </cell>
        </row>
        <row r="26">
          <cell r="A26" t="str">
            <v>24 t</v>
          </cell>
          <cell r="B26" t="str">
            <v>28 t</v>
          </cell>
          <cell r="C26">
            <v>9.1</v>
          </cell>
          <cell r="D26">
            <v>9.6999999999999993</v>
          </cell>
          <cell r="E26">
            <v>9.6999999999999993</v>
          </cell>
          <cell r="F26">
            <v>9.1999999999999993</v>
          </cell>
          <cell r="G26">
            <v>9.3439999999999994</v>
          </cell>
          <cell r="H26">
            <v>9.3000000000000007</v>
          </cell>
          <cell r="I26">
            <v>9576</v>
          </cell>
          <cell r="J26">
            <v>9967</v>
          </cell>
          <cell r="K26">
            <v>10203</v>
          </cell>
          <cell r="L26">
            <v>10183</v>
          </cell>
          <cell r="M26">
            <v>10183</v>
          </cell>
        </row>
        <row r="27">
          <cell r="A27" t="str">
            <v>28 t</v>
          </cell>
          <cell r="B27" t="str">
            <v>32 t</v>
          </cell>
          <cell r="C27">
            <v>1.1000000000000001</v>
          </cell>
          <cell r="D27">
            <v>1.1000000000000001</v>
          </cell>
          <cell r="E27">
            <v>0.9</v>
          </cell>
          <cell r="F27">
            <v>0.9</v>
          </cell>
          <cell r="G27">
            <v>0.95299999999999996</v>
          </cell>
          <cell r="H27">
            <v>1.1000000000000001</v>
          </cell>
          <cell r="I27">
            <v>1715</v>
          </cell>
          <cell r="J27">
            <v>2203</v>
          </cell>
          <cell r="K27">
            <v>2449</v>
          </cell>
          <cell r="L27">
            <v>2727</v>
          </cell>
          <cell r="M27">
            <v>2867</v>
          </cell>
        </row>
        <row r="28">
          <cell r="A28" t="str">
            <v>32 t</v>
          </cell>
          <cell r="B28" t="str">
            <v>33 t</v>
          </cell>
          <cell r="C28">
            <v>37.299999999999997</v>
          </cell>
          <cell r="D28">
            <v>33.5</v>
          </cell>
          <cell r="E28">
            <v>28.1</v>
          </cell>
          <cell r="F28">
            <v>23.2</v>
          </cell>
          <cell r="G28">
            <v>19.939</v>
          </cell>
          <cell r="H28">
            <v>18.100000000000001</v>
          </cell>
          <cell r="I28">
            <v>17035</v>
          </cell>
          <cell r="J28">
            <v>14751</v>
          </cell>
          <cell r="K28">
            <v>12952</v>
          </cell>
          <cell r="L28">
            <v>11601</v>
          </cell>
          <cell r="M28">
            <v>10065</v>
          </cell>
        </row>
        <row r="29">
          <cell r="A29" t="str">
            <v>33 t</v>
          </cell>
          <cell r="B29" t="str">
            <v>37 t</v>
          </cell>
          <cell r="C29">
            <v>1.2</v>
          </cell>
          <cell r="D29">
            <v>1.5</v>
          </cell>
          <cell r="E29">
            <v>1.4</v>
          </cell>
          <cell r="F29">
            <v>1.5</v>
          </cell>
          <cell r="G29">
            <v>1.728</v>
          </cell>
          <cell r="H29">
            <v>1.5</v>
          </cell>
          <cell r="I29">
            <v>1341</v>
          </cell>
          <cell r="J29">
            <v>1437</v>
          </cell>
          <cell r="K29">
            <v>1529</v>
          </cell>
          <cell r="L29">
            <v>1664</v>
          </cell>
          <cell r="M29">
            <v>1798</v>
          </cell>
        </row>
        <row r="30">
          <cell r="A30" t="str">
            <v>37 t</v>
          </cell>
          <cell r="B30" t="str">
            <v>38 t</v>
          </cell>
          <cell r="C30">
            <v>51.1</v>
          </cell>
          <cell r="D30">
            <v>60.3</v>
          </cell>
          <cell r="E30">
            <v>62.5</v>
          </cell>
          <cell r="F30">
            <v>61.3</v>
          </cell>
          <cell r="G30">
            <v>63.475999999999999</v>
          </cell>
          <cell r="H30">
            <v>64.400000000000006</v>
          </cell>
          <cell r="I30">
            <v>70407</v>
          </cell>
          <cell r="J30">
            <v>75268</v>
          </cell>
          <cell r="K30">
            <v>78226</v>
          </cell>
          <cell r="L30">
            <v>81199</v>
          </cell>
          <cell r="M30">
            <v>80165</v>
          </cell>
        </row>
        <row r="31">
          <cell r="A31" t="str">
            <v>38 t</v>
          </cell>
          <cell r="C31" t="str">
            <v>-</v>
          </cell>
          <cell r="D31" t="str">
            <v>-</v>
          </cell>
          <cell r="E31" t="str">
            <v>-</v>
          </cell>
          <cell r="F31" t="str">
            <v>-</v>
          </cell>
          <cell r="G31" t="str">
            <v>-</v>
          </cell>
          <cell r="H31" t="str">
            <v>-</v>
          </cell>
          <cell r="I31">
            <v>204</v>
          </cell>
          <cell r="J31">
            <v>720</v>
          </cell>
          <cell r="K31">
            <v>1216</v>
          </cell>
          <cell r="L31">
            <v>1914</v>
          </cell>
          <cell r="M31">
            <v>3327</v>
          </cell>
        </row>
        <row r="33">
          <cell r="A33" t="str">
            <v>All weights</v>
          </cell>
          <cell r="C33">
            <v>104.6</v>
          </cell>
          <cell r="D33">
            <v>110.4</v>
          </cell>
          <cell r="E33">
            <v>106.5</v>
          </cell>
          <cell r="F33">
            <v>99.7</v>
          </cell>
          <cell r="G33">
            <v>98.745000000000005</v>
          </cell>
          <cell r="H33">
            <v>97.5</v>
          </cell>
          <cell r="I33">
            <v>103289</v>
          </cell>
          <cell r="J33">
            <v>107412</v>
          </cell>
          <cell r="K33">
            <v>109634</v>
          </cell>
          <cell r="L33">
            <v>112192</v>
          </cell>
          <cell r="M33">
            <v>111263</v>
          </cell>
        </row>
        <row r="36">
          <cell r="A36" t="str">
            <v>Rigid and articulated vehicles</v>
          </cell>
        </row>
        <row r="38">
          <cell r="A38" t="str">
            <v>3.5 t</v>
          </cell>
          <cell r="B38" t="str">
            <v>7.5 t</v>
          </cell>
          <cell r="C38">
            <v>162.1</v>
          </cell>
          <cell r="D38">
            <v>169.8</v>
          </cell>
          <cell r="E38">
            <v>166.4</v>
          </cell>
          <cell r="F38">
            <v>158.1</v>
          </cell>
          <cell r="G38">
            <v>152.21799999999999</v>
          </cell>
          <cell r="H38">
            <v>151.6</v>
          </cell>
          <cell r="I38">
            <v>150399</v>
          </cell>
          <cell r="J38">
            <v>151001</v>
          </cell>
          <cell r="K38">
            <v>153485</v>
          </cell>
          <cell r="L38">
            <v>154137</v>
          </cell>
          <cell r="M38">
            <v>155975</v>
          </cell>
        </row>
        <row r="39">
          <cell r="A39" t="str">
            <v>7.5 t</v>
          </cell>
          <cell r="B39" t="str">
            <v>12 t</v>
          </cell>
          <cell r="C39">
            <v>23.4</v>
          </cell>
          <cell r="D39">
            <v>22.1</v>
          </cell>
          <cell r="E39">
            <v>20.2</v>
          </cell>
          <cell r="F39">
            <v>18.5</v>
          </cell>
          <cell r="G39">
            <v>17.234000000000002</v>
          </cell>
          <cell r="H39">
            <v>16.600000000000001</v>
          </cell>
          <cell r="I39">
            <v>15977</v>
          </cell>
          <cell r="J39">
            <v>16049</v>
          </cell>
          <cell r="K39">
            <v>15796</v>
          </cell>
          <cell r="L39">
            <v>15425</v>
          </cell>
          <cell r="M39">
            <v>14683</v>
          </cell>
        </row>
        <row r="40">
          <cell r="A40" t="str">
            <v>12 t</v>
          </cell>
          <cell r="B40" t="str">
            <v>16 t</v>
          </cell>
          <cell r="C40">
            <v>34.6</v>
          </cell>
          <cell r="D40">
            <v>32.4</v>
          </cell>
          <cell r="E40">
            <v>29.3</v>
          </cell>
          <cell r="F40">
            <v>26.1</v>
          </cell>
          <cell r="G40">
            <v>24.382000000000001</v>
          </cell>
          <cell r="H40">
            <v>23.6</v>
          </cell>
          <cell r="I40">
            <v>22754</v>
          </cell>
          <cell r="J40">
            <v>23167</v>
          </cell>
          <cell r="K40">
            <v>22268</v>
          </cell>
          <cell r="L40">
            <v>21579</v>
          </cell>
          <cell r="M40">
            <v>20760</v>
          </cell>
        </row>
        <row r="41">
          <cell r="A41" t="str">
            <v>16 t</v>
          </cell>
          <cell r="B41" t="str">
            <v>20 t</v>
          </cell>
          <cell r="C41">
            <v>89.8</v>
          </cell>
          <cell r="D41">
            <v>92.6</v>
          </cell>
          <cell r="E41">
            <v>89.5</v>
          </cell>
          <cell r="F41">
            <v>83</v>
          </cell>
          <cell r="G41">
            <v>79.805999999999997</v>
          </cell>
          <cell r="H41">
            <v>77.2</v>
          </cell>
          <cell r="I41">
            <v>77206</v>
          </cell>
          <cell r="J41">
            <v>75458</v>
          </cell>
          <cell r="K41">
            <v>74390</v>
          </cell>
          <cell r="L41">
            <v>72417</v>
          </cell>
          <cell r="M41">
            <v>69826</v>
          </cell>
        </row>
        <row r="42">
          <cell r="A42" t="str">
            <v>20 t</v>
          </cell>
          <cell r="B42" t="str">
            <v>24 t</v>
          </cell>
          <cell r="C42">
            <v>2.8</v>
          </cell>
          <cell r="D42">
            <v>3.1</v>
          </cell>
          <cell r="E42">
            <v>3.4</v>
          </cell>
          <cell r="F42">
            <v>3.5</v>
          </cell>
          <cell r="G42">
            <v>3.7709999999999999</v>
          </cell>
          <cell r="H42">
            <v>4.0999999999999996</v>
          </cell>
          <cell r="I42">
            <v>4635</v>
          </cell>
          <cell r="J42">
            <v>5240</v>
          </cell>
          <cell r="K42">
            <v>6063</v>
          </cell>
          <cell r="L42">
            <v>6905</v>
          </cell>
          <cell r="M42">
            <v>8096</v>
          </cell>
        </row>
        <row r="43">
          <cell r="A43" t="str">
            <v>24 t</v>
          </cell>
          <cell r="B43" t="str">
            <v>28 t</v>
          </cell>
          <cell r="C43">
            <v>36.299999999999997</v>
          </cell>
          <cell r="D43">
            <v>38.1</v>
          </cell>
          <cell r="E43">
            <v>36.299999999999997</v>
          </cell>
          <cell r="F43">
            <v>33.700000000000003</v>
          </cell>
          <cell r="G43">
            <v>32.673000000000002</v>
          </cell>
          <cell r="H43">
            <v>32.5</v>
          </cell>
          <cell r="I43">
            <v>33540</v>
          </cell>
          <cell r="J43">
            <v>33381</v>
          </cell>
          <cell r="K43">
            <v>33788</v>
          </cell>
          <cell r="L43">
            <v>34109</v>
          </cell>
          <cell r="M43">
            <v>34726</v>
          </cell>
        </row>
        <row r="44">
          <cell r="A44" t="str">
            <v>28 t</v>
          </cell>
          <cell r="B44" t="str">
            <v>32 t</v>
          </cell>
          <cell r="C44">
            <v>22.7</v>
          </cell>
          <cell r="D44">
            <v>24.6</v>
          </cell>
          <cell r="E44">
            <v>22.4</v>
          </cell>
          <cell r="F44">
            <v>20.399999999999999</v>
          </cell>
          <cell r="G44">
            <v>19.538</v>
          </cell>
          <cell r="H44">
            <v>19.600000000000001</v>
          </cell>
          <cell r="I44">
            <v>21570</v>
          </cell>
          <cell r="J44">
            <v>21322</v>
          </cell>
          <cell r="K44">
            <v>20884</v>
          </cell>
          <cell r="L44">
            <v>21464</v>
          </cell>
          <cell r="M44">
            <v>21761</v>
          </cell>
        </row>
        <row r="45">
          <cell r="A45" t="str">
            <v>32 t</v>
          </cell>
          <cell r="B45" t="str">
            <v>38 t</v>
          </cell>
          <cell r="C45">
            <v>89.7</v>
          </cell>
          <cell r="D45">
            <v>95.5</v>
          </cell>
          <cell r="E45">
            <v>92.2</v>
          </cell>
          <cell r="F45">
            <v>86.2</v>
          </cell>
          <cell r="G45">
            <v>85.319000000000003</v>
          </cell>
          <cell r="H45">
            <v>84.6</v>
          </cell>
          <cell r="I45">
            <v>89204</v>
          </cell>
          <cell r="J45">
            <v>91489</v>
          </cell>
          <cell r="K45">
            <v>92708</v>
          </cell>
          <cell r="L45">
            <v>94464</v>
          </cell>
          <cell r="M45">
            <v>0</v>
          </cell>
        </row>
        <row r="46">
          <cell r="A46" t="str">
            <v>38 t</v>
          </cell>
          <cell r="C46" t="str">
            <v xml:space="preserve">     -</v>
          </cell>
          <cell r="D46" t="str">
            <v xml:space="preserve">     -</v>
          </cell>
          <cell r="E46" t="str">
            <v xml:space="preserve">     -</v>
          </cell>
          <cell r="F46" t="str">
            <v xml:space="preserve">     -</v>
          </cell>
          <cell r="G46" t="str">
            <v xml:space="preserve">     -</v>
          </cell>
          <cell r="H46">
            <v>0.2</v>
          </cell>
          <cell r="I46">
            <v>391</v>
          </cell>
          <cell r="J46">
            <v>721</v>
          </cell>
          <cell r="K46">
            <v>1216</v>
          </cell>
          <cell r="L46">
            <v>1915</v>
          </cell>
          <cell r="M46">
            <v>3329</v>
          </cell>
        </row>
        <row r="48">
          <cell r="A48" t="str">
            <v>All weights</v>
          </cell>
          <cell r="C48">
            <v>461.6</v>
          </cell>
          <cell r="D48">
            <v>478</v>
          </cell>
          <cell r="E48">
            <v>459.7</v>
          </cell>
          <cell r="F48">
            <v>429.6</v>
          </cell>
          <cell r="G48">
            <v>414.94099999999997</v>
          </cell>
          <cell r="H48">
            <v>410.1</v>
          </cell>
          <cell r="I48">
            <v>415676</v>
          </cell>
          <cell r="J48">
            <v>417946</v>
          </cell>
          <cell r="K48">
            <v>420598</v>
          </cell>
          <cell r="L48">
            <v>422415</v>
          </cell>
          <cell r="M48">
            <v>421243</v>
          </cell>
        </row>
        <row r="170">
          <cell r="A170" t="str">
            <v>CheckArtic</v>
          </cell>
          <cell r="C170">
            <v>98</v>
          </cell>
          <cell r="D170">
            <v>104.5</v>
          </cell>
          <cell r="E170">
            <v>110.4</v>
          </cell>
          <cell r="F170">
            <v>106.6</v>
          </cell>
          <cell r="G170">
            <v>99.6</v>
          </cell>
          <cell r="H170">
            <v>98.741</v>
          </cell>
        </row>
        <row r="171">
          <cell r="C171">
            <v>346.5</v>
          </cell>
          <cell r="D171">
            <v>357.1</v>
          </cell>
          <cell r="E171">
            <v>367.7</v>
          </cell>
          <cell r="F171">
            <v>353.3</v>
          </cell>
          <cell r="G171">
            <v>329.9</v>
          </cell>
          <cell r="H171">
            <v>316.2</v>
          </cell>
        </row>
      </sheetData>
      <sheetData sheetId="1">
        <row r="1">
          <cell r="B1" t="str">
            <v>Table 24 Goods vehicle stock at end of year: 1993 -1998:</v>
          </cell>
        </row>
        <row r="2">
          <cell r="B2" t="str">
            <v xml:space="preserve">               by gross vehicle weight and axle configuration</v>
          </cell>
        </row>
        <row r="4">
          <cell r="P4" t="str">
            <v xml:space="preserve">  Thousands</v>
          </cell>
        </row>
        <row r="6">
          <cell r="D6" t="str">
            <v>Over</v>
          </cell>
          <cell r="E6" t="str">
            <v>3.5 t</v>
          </cell>
          <cell r="F6" t="str">
            <v>7.5 t</v>
          </cell>
          <cell r="G6" t="str">
            <v>12 t</v>
          </cell>
          <cell r="H6" t="str">
            <v>16 t</v>
          </cell>
          <cell r="I6" t="str">
            <v>20 t</v>
          </cell>
          <cell r="J6" t="str">
            <v>24 t</v>
          </cell>
          <cell r="K6" t="str">
            <v>28 t</v>
          </cell>
          <cell r="L6" t="str">
            <v>32 t</v>
          </cell>
          <cell r="M6" t="str">
            <v>33 t</v>
          </cell>
          <cell r="N6" t="str">
            <v>37 t</v>
          </cell>
          <cell r="O6" t="str">
            <v>38 t</v>
          </cell>
          <cell r="P6" t="str">
            <v>All</v>
          </cell>
        </row>
        <row r="7">
          <cell r="B7" t="str">
            <v>Axles</v>
          </cell>
          <cell r="C7" t="str">
            <v>Year</v>
          </cell>
          <cell r="D7" t="str">
            <v xml:space="preserve">Not over </v>
          </cell>
          <cell r="E7" t="str">
            <v>7.5 t</v>
          </cell>
          <cell r="F7" t="str">
            <v>12 t</v>
          </cell>
          <cell r="G7" t="str">
            <v>16 t</v>
          </cell>
          <cell r="H7" t="str">
            <v>20 t</v>
          </cell>
          <cell r="I7" t="str">
            <v>24 t</v>
          </cell>
          <cell r="J7" t="str">
            <v>28 t</v>
          </cell>
          <cell r="K7" t="str">
            <v>32 t</v>
          </cell>
          <cell r="L7" t="str">
            <v>33 t</v>
          </cell>
          <cell r="M7" t="str">
            <v>37 t</v>
          </cell>
          <cell r="N7" t="str">
            <v>38 t</v>
          </cell>
          <cell r="O7" t="str">
            <v xml:space="preserve">       </v>
          </cell>
          <cell r="P7" t="str">
            <v>weights</v>
          </cell>
        </row>
        <row r="9">
          <cell r="B9" t="str">
            <v>Rigid vehicles</v>
          </cell>
        </row>
        <row r="11">
          <cell r="B11" t="str">
            <v>2 Axle</v>
          </cell>
          <cell r="C11" t="str">
            <v>1993</v>
          </cell>
          <cell r="E11">
            <v>151.30000000000001</v>
          </cell>
          <cell r="F11">
            <v>16.600000000000001</v>
          </cell>
          <cell r="G11">
            <v>23.5</v>
          </cell>
          <cell r="H11">
            <v>75.400000000000006</v>
          </cell>
          <cell r="I11">
            <v>0.1</v>
          </cell>
          <cell r="J11">
            <v>0.2</v>
          </cell>
          <cell r="K11">
            <v>0.2</v>
          </cell>
          <cell r="L11">
            <v>0.2</v>
          </cell>
          <cell r="M11">
            <v>0.3</v>
          </cell>
          <cell r="N11" t="str">
            <v>-</v>
          </cell>
          <cell r="O11">
            <v>0.2</v>
          </cell>
          <cell r="P11">
            <v>268</v>
          </cell>
        </row>
        <row r="12">
          <cell r="C12" t="str">
            <v>1994</v>
          </cell>
          <cell r="E12">
            <v>150119</v>
          </cell>
          <cell r="F12">
            <v>15912</v>
          </cell>
          <cell r="G12">
            <v>22647</v>
          </cell>
          <cell r="H12">
            <v>75273</v>
          </cell>
          <cell r="I12">
            <v>54</v>
          </cell>
          <cell r="J12">
            <v>205</v>
          </cell>
          <cell r="K12">
            <v>145</v>
          </cell>
          <cell r="L12">
            <v>163</v>
          </cell>
          <cell r="M12">
            <v>232</v>
          </cell>
          <cell r="N12">
            <v>14</v>
          </cell>
          <cell r="O12">
            <v>178</v>
          </cell>
          <cell r="P12">
            <v>264942</v>
          </cell>
        </row>
        <row r="13">
          <cell r="C13" t="str">
            <v>1995</v>
          </cell>
          <cell r="E13">
            <v>150683</v>
          </cell>
          <cell r="F13">
            <v>15926</v>
          </cell>
          <cell r="G13">
            <v>22783</v>
          </cell>
          <cell r="H13">
            <v>73542</v>
          </cell>
          <cell r="I13">
            <v>2</v>
          </cell>
          <cell r="J13">
            <v>5</v>
          </cell>
          <cell r="K13">
            <v>8</v>
          </cell>
          <cell r="L13">
            <v>21</v>
          </cell>
          <cell r="M13">
            <v>0</v>
          </cell>
          <cell r="N13">
            <v>3</v>
          </cell>
          <cell r="O13">
            <v>1</v>
          </cell>
          <cell r="P13">
            <v>263087</v>
          </cell>
        </row>
        <row r="14">
          <cell r="C14">
            <v>1996</v>
          </cell>
          <cell r="E14">
            <v>153099</v>
          </cell>
          <cell r="F14">
            <v>15655</v>
          </cell>
          <cell r="G14">
            <v>21917</v>
          </cell>
          <cell r="H14">
            <v>72560</v>
          </cell>
          <cell r="I14">
            <v>1</v>
          </cell>
          <cell r="J14">
            <v>0</v>
          </cell>
          <cell r="K14">
            <v>0</v>
          </cell>
          <cell r="L14">
            <v>1</v>
          </cell>
          <cell r="M14">
            <v>0</v>
          </cell>
          <cell r="N14">
            <v>0</v>
          </cell>
          <cell r="O14">
            <v>0</v>
          </cell>
          <cell r="P14">
            <v>263233</v>
          </cell>
        </row>
        <row r="15">
          <cell r="C15">
            <v>1997</v>
          </cell>
          <cell r="E15">
            <v>153758</v>
          </cell>
          <cell r="F15">
            <v>15285</v>
          </cell>
          <cell r="G15">
            <v>21297</v>
          </cell>
          <cell r="H15">
            <v>70796</v>
          </cell>
          <cell r="I15">
            <v>0</v>
          </cell>
          <cell r="J15">
            <v>0</v>
          </cell>
          <cell r="K15">
            <v>0</v>
          </cell>
          <cell r="L15">
            <v>0</v>
          </cell>
          <cell r="M15">
            <v>0</v>
          </cell>
          <cell r="N15">
            <v>0</v>
          </cell>
          <cell r="O15">
            <v>1</v>
          </cell>
          <cell r="P15">
            <v>261137</v>
          </cell>
        </row>
        <row r="16">
          <cell r="C16">
            <v>1998</v>
          </cell>
          <cell r="E16">
            <v>155589</v>
          </cell>
          <cell r="F16">
            <v>14549</v>
          </cell>
          <cell r="G16">
            <v>20493</v>
          </cell>
          <cell r="H16">
            <v>0</v>
          </cell>
          <cell r="I16">
            <v>68434</v>
          </cell>
          <cell r="J16">
            <v>1</v>
          </cell>
          <cell r="K16">
            <v>0</v>
          </cell>
          <cell r="L16">
            <v>0</v>
          </cell>
          <cell r="M16">
            <v>0</v>
          </cell>
          <cell r="N16">
            <v>1</v>
          </cell>
          <cell r="O16">
            <v>0</v>
          </cell>
          <cell r="P16">
            <v>259069</v>
          </cell>
        </row>
        <row r="18">
          <cell r="B18" t="str">
            <v>3 Axles</v>
          </cell>
          <cell r="C18" t="str">
            <v>1993</v>
          </cell>
          <cell r="E18">
            <v>0.1</v>
          </cell>
          <cell r="F18" t="str">
            <v>-</v>
          </cell>
          <cell r="G18" t="str">
            <v>-</v>
          </cell>
          <cell r="H18">
            <v>0.2</v>
          </cell>
          <cell r="I18">
            <v>2.9</v>
          </cell>
          <cell r="J18">
            <v>22.8</v>
          </cell>
          <cell r="K18" t="str">
            <v>-</v>
          </cell>
          <cell r="L18" t="str">
            <v>-</v>
          </cell>
          <cell r="M18" t="str">
            <v>-</v>
          </cell>
          <cell r="N18" t="str">
            <v>-</v>
          </cell>
          <cell r="O18" t="str">
            <v>-</v>
          </cell>
          <cell r="P18">
            <v>26.1</v>
          </cell>
        </row>
        <row r="19">
          <cell r="C19" t="str">
            <v>1994</v>
          </cell>
          <cell r="E19">
            <v>57</v>
          </cell>
          <cell r="F19">
            <v>24</v>
          </cell>
          <cell r="G19">
            <v>33</v>
          </cell>
          <cell r="H19">
            <v>414</v>
          </cell>
          <cell r="I19">
            <v>3336</v>
          </cell>
          <cell r="J19">
            <v>23582</v>
          </cell>
          <cell r="K19">
            <v>4</v>
          </cell>
          <cell r="L19">
            <v>5</v>
          </cell>
          <cell r="M19">
            <v>0</v>
          </cell>
          <cell r="N19">
            <v>4</v>
          </cell>
          <cell r="O19">
            <v>9</v>
          </cell>
          <cell r="P19">
            <v>27468</v>
          </cell>
        </row>
        <row r="20">
          <cell r="C20" t="str">
            <v>1995</v>
          </cell>
          <cell r="E20">
            <v>72</v>
          </cell>
          <cell r="F20">
            <v>52</v>
          </cell>
          <cell r="G20">
            <v>63</v>
          </cell>
          <cell r="H20">
            <v>441</v>
          </cell>
          <cell r="I20">
            <v>3916</v>
          </cell>
          <cell r="J20">
            <v>23283</v>
          </cell>
          <cell r="K20">
            <v>0</v>
          </cell>
          <cell r="L20">
            <v>4</v>
          </cell>
          <cell r="M20">
            <v>0</v>
          </cell>
          <cell r="N20">
            <v>4</v>
          </cell>
          <cell r="O20">
            <v>0</v>
          </cell>
          <cell r="P20">
            <v>27839</v>
          </cell>
        </row>
        <row r="21">
          <cell r="C21">
            <v>1996</v>
          </cell>
          <cell r="E21">
            <v>117</v>
          </cell>
          <cell r="F21">
            <v>77</v>
          </cell>
          <cell r="G21">
            <v>61</v>
          </cell>
          <cell r="H21">
            <v>449</v>
          </cell>
          <cell r="I21">
            <v>4646</v>
          </cell>
          <cell r="J21">
            <v>23458</v>
          </cell>
          <cell r="K21">
            <v>0</v>
          </cell>
          <cell r="L21">
            <v>0</v>
          </cell>
          <cell r="M21">
            <v>0</v>
          </cell>
          <cell r="N21">
            <v>0</v>
          </cell>
          <cell r="O21">
            <v>0</v>
          </cell>
          <cell r="P21">
            <v>28808</v>
          </cell>
        </row>
        <row r="22">
          <cell r="C22">
            <v>1997</v>
          </cell>
          <cell r="E22">
            <v>129</v>
          </cell>
          <cell r="F22">
            <v>79</v>
          </cell>
          <cell r="G22">
            <v>62</v>
          </cell>
          <cell r="H22">
            <v>457</v>
          </cell>
          <cell r="I22">
            <v>5375</v>
          </cell>
          <cell r="J22">
            <v>23756</v>
          </cell>
          <cell r="K22">
            <v>0</v>
          </cell>
          <cell r="L22">
            <v>0</v>
          </cell>
          <cell r="M22">
            <v>0</v>
          </cell>
          <cell r="N22">
            <v>0</v>
          </cell>
          <cell r="O22">
            <v>0</v>
          </cell>
          <cell r="P22">
            <v>29858</v>
          </cell>
        </row>
        <row r="23">
          <cell r="C23">
            <v>1998</v>
          </cell>
          <cell r="E23">
            <v>138</v>
          </cell>
          <cell r="F23">
            <v>78</v>
          </cell>
          <cell r="G23">
            <v>67</v>
          </cell>
          <cell r="H23">
            <v>522</v>
          </cell>
          <cell r="I23">
            <v>6286</v>
          </cell>
          <cell r="J23">
            <v>24352</v>
          </cell>
          <cell r="K23">
            <v>0</v>
          </cell>
          <cell r="L23">
            <v>0</v>
          </cell>
          <cell r="M23">
            <v>0</v>
          </cell>
          <cell r="N23">
            <v>0</v>
          </cell>
          <cell r="O23">
            <v>0</v>
          </cell>
          <cell r="P23">
            <v>31443</v>
          </cell>
        </row>
        <row r="25">
          <cell r="B25" t="str">
            <v>4 Axles</v>
          </cell>
          <cell r="C25" t="str">
            <v>1993</v>
          </cell>
          <cell r="E25" t="str">
            <v>-</v>
          </cell>
          <cell r="F25" t="str">
            <v>-</v>
          </cell>
          <cell r="G25" t="str">
            <v>-</v>
          </cell>
          <cell r="H25" t="str">
            <v>-</v>
          </cell>
          <cell r="I25" t="str">
            <v>-</v>
          </cell>
          <cell r="J25">
            <v>0.1</v>
          </cell>
          <cell r="K25">
            <v>18.3</v>
          </cell>
          <cell r="L25" t="str">
            <v>-</v>
          </cell>
          <cell r="M25" t="str">
            <v>-</v>
          </cell>
          <cell r="N25" t="str">
            <v>-</v>
          </cell>
          <cell r="O25" t="str">
            <v>-</v>
          </cell>
          <cell r="P25">
            <v>18.5</v>
          </cell>
        </row>
        <row r="26">
          <cell r="C26" t="str">
            <v>1994</v>
          </cell>
          <cell r="E26">
            <v>32</v>
          </cell>
          <cell r="F26">
            <v>8</v>
          </cell>
          <cell r="G26">
            <v>4</v>
          </cell>
          <cell r="H26">
            <v>16</v>
          </cell>
          <cell r="I26">
            <v>31</v>
          </cell>
          <cell r="J26">
            <v>177</v>
          </cell>
          <cell r="K26">
            <v>19706</v>
          </cell>
          <cell r="L26">
            <v>3</v>
          </cell>
          <cell r="M26">
            <v>0</v>
          </cell>
          <cell r="N26">
            <v>0</v>
          </cell>
          <cell r="O26">
            <v>0</v>
          </cell>
          <cell r="P26">
            <v>19977</v>
          </cell>
        </row>
        <row r="27">
          <cell r="C27" t="str">
            <v>1995</v>
          </cell>
          <cell r="E27">
            <v>47</v>
          </cell>
          <cell r="F27">
            <v>11</v>
          </cell>
          <cell r="G27">
            <v>230</v>
          </cell>
          <cell r="H27">
            <v>57</v>
          </cell>
          <cell r="I27">
            <v>24</v>
          </cell>
          <cell r="J27">
            <v>126</v>
          </cell>
          <cell r="K27">
            <v>19111</v>
          </cell>
          <cell r="L27">
            <v>1</v>
          </cell>
          <cell r="M27">
            <v>0</v>
          </cell>
          <cell r="N27">
            <v>0</v>
          </cell>
          <cell r="O27">
            <v>0</v>
          </cell>
          <cell r="P27">
            <v>19608</v>
          </cell>
        </row>
        <row r="28">
          <cell r="C28">
            <v>1996</v>
          </cell>
          <cell r="E28">
            <v>56</v>
          </cell>
          <cell r="F28">
            <v>17</v>
          </cell>
          <cell r="G28">
            <v>210</v>
          </cell>
          <cell r="H28">
            <v>55</v>
          </cell>
          <cell r="I28">
            <v>23</v>
          </cell>
          <cell r="J28">
            <v>127</v>
          </cell>
          <cell r="K28">
            <v>18435</v>
          </cell>
          <cell r="L28">
            <v>0</v>
          </cell>
          <cell r="M28">
            <v>0</v>
          </cell>
          <cell r="N28">
            <v>0</v>
          </cell>
          <cell r="O28">
            <v>0</v>
          </cell>
          <cell r="P28">
            <v>18923</v>
          </cell>
        </row>
        <row r="29">
          <cell r="C29">
            <v>1997</v>
          </cell>
          <cell r="E29">
            <v>55</v>
          </cell>
          <cell r="F29">
            <v>21</v>
          </cell>
          <cell r="G29">
            <v>163</v>
          </cell>
          <cell r="H29">
            <v>54</v>
          </cell>
          <cell r="I29">
            <v>28</v>
          </cell>
          <cell r="J29">
            <v>170</v>
          </cell>
          <cell r="K29">
            <v>18737</v>
          </cell>
          <cell r="L29">
            <v>0</v>
          </cell>
          <cell r="M29">
            <v>0</v>
          </cell>
          <cell r="N29">
            <v>0</v>
          </cell>
          <cell r="O29">
            <v>0</v>
          </cell>
          <cell r="P29">
            <v>19228</v>
          </cell>
        </row>
        <row r="30">
          <cell r="C30">
            <v>1998</v>
          </cell>
          <cell r="E30">
            <v>59</v>
          </cell>
          <cell r="F30">
            <v>19</v>
          </cell>
          <cell r="G30">
            <v>149</v>
          </cell>
          <cell r="H30">
            <v>53</v>
          </cell>
          <cell r="I30">
            <v>26</v>
          </cell>
          <cell r="J30">
            <v>186</v>
          </cell>
          <cell r="K30">
            <v>18890</v>
          </cell>
          <cell r="L30">
            <v>0</v>
          </cell>
          <cell r="M30">
            <v>0</v>
          </cell>
          <cell r="N30">
            <v>0</v>
          </cell>
          <cell r="O30">
            <v>0</v>
          </cell>
          <cell r="P30">
            <v>19382</v>
          </cell>
        </row>
        <row r="32">
          <cell r="B32" t="str">
            <v>All</v>
          </cell>
          <cell r="C32" t="str">
            <v>1993</v>
          </cell>
          <cell r="E32">
            <v>151.4</v>
          </cell>
          <cell r="F32">
            <v>16.600000000000001</v>
          </cell>
          <cell r="G32">
            <v>23.5</v>
          </cell>
          <cell r="H32">
            <v>75.599999999999994</v>
          </cell>
          <cell r="I32">
            <v>3</v>
          </cell>
          <cell r="J32">
            <v>23.2</v>
          </cell>
          <cell r="K32">
            <v>18.5</v>
          </cell>
          <cell r="L32">
            <v>0.2</v>
          </cell>
          <cell r="M32">
            <v>0.3</v>
          </cell>
          <cell r="N32" t="str">
            <v>-</v>
          </cell>
          <cell r="O32">
            <v>0.2</v>
          </cell>
          <cell r="P32">
            <v>312.5</v>
          </cell>
        </row>
        <row r="33">
          <cell r="C33" t="str">
            <v>1994</v>
          </cell>
          <cell r="E33">
            <v>150208</v>
          </cell>
          <cell r="F33">
            <v>15944</v>
          </cell>
          <cell r="G33">
            <v>22684</v>
          </cell>
          <cell r="H33">
            <v>75703</v>
          </cell>
          <cell r="I33">
            <v>3421</v>
          </cell>
          <cell r="J33">
            <v>23964</v>
          </cell>
          <cell r="K33">
            <v>19855</v>
          </cell>
          <cell r="L33">
            <v>171</v>
          </cell>
          <cell r="M33">
            <v>232</v>
          </cell>
          <cell r="N33">
            <v>18</v>
          </cell>
          <cell r="O33">
            <v>187</v>
          </cell>
          <cell r="P33">
            <v>312387</v>
          </cell>
        </row>
        <row r="34">
          <cell r="C34" t="str">
            <v>1995</v>
          </cell>
          <cell r="E34">
            <v>150802</v>
          </cell>
          <cell r="F34">
            <v>15989</v>
          </cell>
          <cell r="G34">
            <v>23076</v>
          </cell>
          <cell r="H34">
            <v>74040</v>
          </cell>
          <cell r="I34">
            <v>3942</v>
          </cell>
          <cell r="J34">
            <v>23414</v>
          </cell>
          <cell r="K34">
            <v>19119</v>
          </cell>
          <cell r="L34">
            <v>26</v>
          </cell>
          <cell r="M34">
            <v>0</v>
          </cell>
          <cell r="N34">
            <v>7</v>
          </cell>
          <cell r="O34">
            <v>1</v>
          </cell>
          <cell r="P34">
            <v>310534</v>
          </cell>
        </row>
        <row r="35">
          <cell r="C35">
            <v>1996</v>
          </cell>
          <cell r="E35">
            <v>153272</v>
          </cell>
          <cell r="F35">
            <v>15749</v>
          </cell>
          <cell r="G35">
            <v>22188</v>
          </cell>
          <cell r="H35">
            <v>73064</v>
          </cell>
          <cell r="I35">
            <v>4670</v>
          </cell>
          <cell r="J35">
            <v>23585</v>
          </cell>
          <cell r="K35">
            <v>18435</v>
          </cell>
          <cell r="L35">
            <v>1</v>
          </cell>
          <cell r="M35">
            <v>0</v>
          </cell>
          <cell r="N35">
            <v>0</v>
          </cell>
          <cell r="O35">
            <v>0</v>
          </cell>
          <cell r="P35">
            <v>310964</v>
          </cell>
        </row>
        <row r="36">
          <cell r="C36">
            <v>1997</v>
          </cell>
          <cell r="E36">
            <v>153942</v>
          </cell>
          <cell r="F36">
            <v>15385</v>
          </cell>
          <cell r="G36">
            <v>21522</v>
          </cell>
          <cell r="H36">
            <v>71307</v>
          </cell>
          <cell r="I36">
            <v>5403</v>
          </cell>
          <cell r="J36">
            <v>23926</v>
          </cell>
          <cell r="K36">
            <v>18737</v>
          </cell>
          <cell r="L36">
            <v>0</v>
          </cell>
          <cell r="M36">
            <v>0</v>
          </cell>
          <cell r="N36">
            <v>0</v>
          </cell>
          <cell r="O36">
            <v>1</v>
          </cell>
          <cell r="P36">
            <v>310223</v>
          </cell>
        </row>
        <row r="37">
          <cell r="C37">
            <v>1998</v>
          </cell>
          <cell r="E37">
            <v>155786</v>
          </cell>
          <cell r="F37">
            <v>14646</v>
          </cell>
          <cell r="G37">
            <v>20709</v>
          </cell>
          <cell r="H37">
            <v>69009</v>
          </cell>
          <cell r="I37">
            <v>6313</v>
          </cell>
          <cell r="J37">
            <v>24538</v>
          </cell>
          <cell r="K37">
            <v>18890</v>
          </cell>
          <cell r="L37">
            <v>1</v>
          </cell>
          <cell r="M37">
            <v>0</v>
          </cell>
          <cell r="N37">
            <v>2</v>
          </cell>
          <cell r="O37">
            <v>0</v>
          </cell>
          <cell r="P37">
            <v>309894</v>
          </cell>
        </row>
        <row r="39">
          <cell r="B39" t="str">
            <v>Articulated vehicles</v>
          </cell>
        </row>
        <row r="40">
          <cell r="B40" t="str">
            <v>2 Axle</v>
          </cell>
          <cell r="C40" t="str">
            <v>1993</v>
          </cell>
          <cell r="F40">
            <v>0.3</v>
          </cell>
          <cell r="H40">
            <v>1.7</v>
          </cell>
          <cell r="I40">
            <v>1.1000000000000001</v>
          </cell>
          <cell r="J40">
            <v>9.1</v>
          </cell>
          <cell r="K40">
            <v>1.1000000000000001</v>
          </cell>
          <cell r="L40">
            <v>17.7</v>
          </cell>
          <cell r="M40">
            <v>1.3</v>
          </cell>
          <cell r="N40">
            <v>35.9</v>
          </cell>
          <cell r="O40" t="str">
            <v>-</v>
          </cell>
          <cell r="P40">
            <v>68.3</v>
          </cell>
        </row>
        <row r="41">
          <cell r="B41" t="str">
            <v>tractive</v>
          </cell>
          <cell r="C41" t="str">
            <v>1994</v>
          </cell>
          <cell r="E41">
            <v>171</v>
          </cell>
          <cell r="F41">
            <v>29</v>
          </cell>
          <cell r="G41">
            <v>70</v>
          </cell>
          <cell r="H41">
            <v>1494</v>
          </cell>
          <cell r="I41">
            <v>1192</v>
          </cell>
          <cell r="J41">
            <v>9434</v>
          </cell>
          <cell r="K41">
            <v>1674</v>
          </cell>
          <cell r="L41">
            <v>16604</v>
          </cell>
          <cell r="M41">
            <v>1146</v>
          </cell>
          <cell r="N41">
            <v>39185</v>
          </cell>
          <cell r="O41">
            <v>0</v>
          </cell>
          <cell r="P41">
            <v>70999</v>
          </cell>
        </row>
        <row r="42">
          <cell r="B42" t="str">
            <v>units</v>
          </cell>
          <cell r="C42" t="str">
            <v>1995</v>
          </cell>
          <cell r="E42">
            <v>154</v>
          </cell>
          <cell r="F42">
            <v>28</v>
          </cell>
          <cell r="G42">
            <v>65</v>
          </cell>
          <cell r="H42">
            <v>1355</v>
          </cell>
          <cell r="I42">
            <v>1248</v>
          </cell>
          <cell r="J42">
            <v>9638</v>
          </cell>
          <cell r="K42">
            <v>2125</v>
          </cell>
          <cell r="L42">
            <v>14244</v>
          </cell>
          <cell r="M42">
            <v>1235</v>
          </cell>
          <cell r="N42">
            <v>42194</v>
          </cell>
          <cell r="O42">
            <v>2</v>
          </cell>
          <cell r="P42">
            <v>72288</v>
          </cell>
        </row>
        <row r="43">
          <cell r="C43">
            <v>1996</v>
          </cell>
          <cell r="E43">
            <v>151</v>
          </cell>
          <cell r="F43">
            <v>21</v>
          </cell>
          <cell r="G43">
            <v>48</v>
          </cell>
          <cell r="H43">
            <v>1264</v>
          </cell>
          <cell r="I43">
            <v>1328</v>
          </cell>
          <cell r="J43">
            <v>9686</v>
          </cell>
          <cell r="K43">
            <v>2354</v>
          </cell>
          <cell r="L43">
            <v>12477</v>
          </cell>
          <cell r="M43">
            <v>1324</v>
          </cell>
          <cell r="N43">
            <v>44199</v>
          </cell>
          <cell r="O43">
            <v>1</v>
          </cell>
          <cell r="P43">
            <v>72853</v>
          </cell>
        </row>
        <row r="44">
          <cell r="C44">
            <v>1997</v>
          </cell>
          <cell r="E44">
            <v>141</v>
          </cell>
          <cell r="F44">
            <v>24</v>
          </cell>
          <cell r="G44">
            <v>39</v>
          </cell>
          <cell r="H44">
            <v>1078</v>
          </cell>
          <cell r="I44">
            <v>1445</v>
          </cell>
          <cell r="J44">
            <v>9777</v>
          </cell>
          <cell r="K44">
            <v>2622</v>
          </cell>
          <cell r="L44">
            <v>11219</v>
          </cell>
          <cell r="M44">
            <v>1394</v>
          </cell>
          <cell r="N44">
            <v>46236</v>
          </cell>
          <cell r="O44">
            <v>2</v>
          </cell>
          <cell r="P44">
            <v>73977</v>
          </cell>
        </row>
        <row r="45">
          <cell r="C45">
            <v>1998</v>
          </cell>
          <cell r="E45">
            <v>139</v>
          </cell>
          <cell r="F45">
            <v>25</v>
          </cell>
          <cell r="G45">
            <v>36</v>
          </cell>
          <cell r="H45">
            <v>793</v>
          </cell>
          <cell r="I45">
            <v>1728</v>
          </cell>
          <cell r="J45">
            <v>9836</v>
          </cell>
          <cell r="K45">
            <v>2745</v>
          </cell>
          <cell r="L45">
            <v>9618</v>
          </cell>
          <cell r="M45">
            <v>1481</v>
          </cell>
          <cell r="N45">
            <v>45331</v>
          </cell>
          <cell r="O45">
            <v>323</v>
          </cell>
          <cell r="P45">
            <v>72255</v>
          </cell>
        </row>
        <row r="47">
          <cell r="B47" t="str">
            <v>3 Axles</v>
          </cell>
          <cell r="C47" t="str">
            <v>1993</v>
          </cell>
          <cell r="F47" t="str">
            <v>-</v>
          </cell>
          <cell r="H47" t="str">
            <v>-</v>
          </cell>
          <cell r="I47" t="str">
            <v>-</v>
          </cell>
          <cell r="J47">
            <v>0.2</v>
          </cell>
          <cell r="K47" t="str">
            <v>-</v>
          </cell>
          <cell r="L47">
            <v>0.4</v>
          </cell>
          <cell r="M47">
            <v>0.2</v>
          </cell>
          <cell r="N47">
            <v>28.5</v>
          </cell>
          <cell r="O47" t="str">
            <v>-</v>
          </cell>
          <cell r="P47">
            <v>29.3</v>
          </cell>
        </row>
        <row r="48">
          <cell r="B48" t="str">
            <v>tractive</v>
          </cell>
          <cell r="C48" t="str">
            <v>1994</v>
          </cell>
          <cell r="E48">
            <v>20</v>
          </cell>
          <cell r="F48">
            <v>4</v>
          </cell>
          <cell r="G48">
            <v>0</v>
          </cell>
          <cell r="H48">
            <v>9</v>
          </cell>
          <cell r="I48">
            <v>22</v>
          </cell>
          <cell r="J48">
            <v>142</v>
          </cell>
          <cell r="K48">
            <v>41</v>
          </cell>
          <cell r="L48">
            <v>431</v>
          </cell>
          <cell r="M48">
            <v>194</v>
          </cell>
          <cell r="N48">
            <v>31221</v>
          </cell>
          <cell r="O48">
            <v>204</v>
          </cell>
          <cell r="P48">
            <v>32288</v>
          </cell>
        </row>
        <row r="49">
          <cell r="B49" t="str">
            <v>units</v>
          </cell>
          <cell r="C49" t="str">
            <v>1995</v>
          </cell>
          <cell r="E49">
            <v>38</v>
          </cell>
          <cell r="F49">
            <v>24</v>
          </cell>
          <cell r="G49">
            <v>23</v>
          </cell>
          <cell r="H49">
            <v>59</v>
          </cell>
          <cell r="I49">
            <v>49</v>
          </cell>
          <cell r="J49">
            <v>328</v>
          </cell>
          <cell r="K49">
            <v>78</v>
          </cell>
          <cell r="L49">
            <v>506</v>
          </cell>
          <cell r="M49">
            <v>202</v>
          </cell>
          <cell r="N49">
            <v>33070</v>
          </cell>
          <cell r="O49">
            <v>718</v>
          </cell>
          <cell r="P49">
            <v>35095</v>
          </cell>
        </row>
        <row r="50">
          <cell r="C50">
            <v>1996</v>
          </cell>
          <cell r="E50">
            <v>62</v>
          </cell>
          <cell r="F50">
            <v>26</v>
          </cell>
          <cell r="G50">
            <v>32</v>
          </cell>
          <cell r="H50">
            <v>62</v>
          </cell>
          <cell r="I50">
            <v>65</v>
          </cell>
          <cell r="J50">
            <v>516</v>
          </cell>
          <cell r="K50">
            <v>90</v>
          </cell>
          <cell r="L50">
            <v>475</v>
          </cell>
          <cell r="M50">
            <v>204</v>
          </cell>
          <cell r="N50">
            <v>34027</v>
          </cell>
          <cell r="O50">
            <v>1215</v>
          </cell>
          <cell r="P50">
            <v>36774</v>
          </cell>
        </row>
        <row r="51">
          <cell r="C51">
            <v>1997</v>
          </cell>
          <cell r="E51">
            <v>53</v>
          </cell>
          <cell r="F51">
            <v>16</v>
          </cell>
          <cell r="G51">
            <v>18</v>
          </cell>
          <cell r="H51">
            <v>32</v>
          </cell>
          <cell r="I51">
            <v>57</v>
          </cell>
          <cell r="J51">
            <v>404</v>
          </cell>
          <cell r="K51">
            <v>104</v>
          </cell>
          <cell r="L51">
            <v>382</v>
          </cell>
          <cell r="M51">
            <v>270</v>
          </cell>
          <cell r="N51">
            <v>34963</v>
          </cell>
          <cell r="O51">
            <v>1912</v>
          </cell>
          <cell r="P51">
            <v>38211</v>
          </cell>
        </row>
        <row r="52">
          <cell r="C52">
            <v>1998</v>
          </cell>
          <cell r="E52">
            <v>48</v>
          </cell>
          <cell r="F52">
            <v>12</v>
          </cell>
          <cell r="G52">
            <v>15</v>
          </cell>
          <cell r="H52">
            <v>24</v>
          </cell>
          <cell r="I52">
            <v>55</v>
          </cell>
          <cell r="J52">
            <v>0</v>
          </cell>
          <cell r="K52">
            <v>126</v>
          </cell>
          <cell r="L52">
            <v>477</v>
          </cell>
          <cell r="M52">
            <v>318</v>
          </cell>
          <cell r="N52">
            <v>34848</v>
          </cell>
          <cell r="O52">
            <v>3006</v>
          </cell>
          <cell r="P52">
            <v>39355</v>
          </cell>
        </row>
        <row r="54">
          <cell r="B54" t="str">
            <v>All</v>
          </cell>
          <cell r="C54" t="str">
            <v>1993</v>
          </cell>
          <cell r="F54">
            <v>0.3</v>
          </cell>
          <cell r="H54">
            <v>1.7</v>
          </cell>
          <cell r="I54">
            <v>1.1000000000000001</v>
          </cell>
          <cell r="J54">
            <v>9.3000000000000007</v>
          </cell>
          <cell r="K54">
            <v>1.1000000000000001</v>
          </cell>
          <cell r="L54">
            <v>18.100000000000001</v>
          </cell>
          <cell r="M54">
            <v>1.5</v>
          </cell>
          <cell r="N54">
            <v>64.400000000000006</v>
          </cell>
          <cell r="O54" t="str">
            <v>-</v>
          </cell>
          <cell r="P54">
            <v>97.5</v>
          </cell>
        </row>
        <row r="55">
          <cell r="C55" t="str">
            <v>1994</v>
          </cell>
          <cell r="E55">
            <v>191</v>
          </cell>
          <cell r="F55">
            <v>33</v>
          </cell>
          <cell r="G55">
            <v>70</v>
          </cell>
          <cell r="H55">
            <v>1503</v>
          </cell>
          <cell r="I55">
            <v>1214</v>
          </cell>
          <cell r="J55">
            <v>9576</v>
          </cell>
          <cell r="K55">
            <v>1715</v>
          </cell>
          <cell r="L55">
            <v>17035</v>
          </cell>
          <cell r="M55">
            <v>1340</v>
          </cell>
          <cell r="N55">
            <v>70406</v>
          </cell>
          <cell r="O55">
            <v>204</v>
          </cell>
          <cell r="P55">
            <v>103287</v>
          </cell>
        </row>
        <row r="56">
          <cell r="C56" t="str">
            <v>1995</v>
          </cell>
          <cell r="E56">
            <v>199</v>
          </cell>
          <cell r="F56">
            <v>60</v>
          </cell>
          <cell r="G56">
            <v>91</v>
          </cell>
          <cell r="H56">
            <v>1418</v>
          </cell>
          <cell r="I56">
            <v>1298</v>
          </cell>
          <cell r="J56">
            <v>9967</v>
          </cell>
          <cell r="K56">
            <v>2203</v>
          </cell>
          <cell r="L56">
            <v>14751</v>
          </cell>
          <cell r="M56">
            <v>1437</v>
          </cell>
          <cell r="N56">
            <v>75268</v>
          </cell>
          <cell r="O56">
            <v>720</v>
          </cell>
          <cell r="P56">
            <v>107412</v>
          </cell>
        </row>
        <row r="57">
          <cell r="C57">
            <v>1996</v>
          </cell>
          <cell r="E57">
            <v>213</v>
          </cell>
          <cell r="F57">
            <v>47</v>
          </cell>
          <cell r="G57">
            <v>80</v>
          </cell>
          <cell r="H57">
            <v>1326</v>
          </cell>
          <cell r="I57">
            <v>1393</v>
          </cell>
          <cell r="J57">
            <v>10202</v>
          </cell>
          <cell r="K57">
            <v>2444</v>
          </cell>
          <cell r="L57">
            <v>12952</v>
          </cell>
          <cell r="M57">
            <v>1528</v>
          </cell>
          <cell r="N57">
            <v>78226</v>
          </cell>
          <cell r="O57">
            <v>1216</v>
          </cell>
          <cell r="P57">
            <v>109627</v>
          </cell>
        </row>
        <row r="58">
          <cell r="C58">
            <v>1997</v>
          </cell>
          <cell r="E58">
            <v>194</v>
          </cell>
          <cell r="F58">
            <v>40</v>
          </cell>
          <cell r="G58">
            <v>57</v>
          </cell>
          <cell r="H58">
            <v>1110</v>
          </cell>
          <cell r="I58">
            <v>1502</v>
          </cell>
          <cell r="J58">
            <v>10181</v>
          </cell>
          <cell r="K58">
            <v>2726</v>
          </cell>
          <cell r="L58">
            <v>11601</v>
          </cell>
          <cell r="M58">
            <v>1664</v>
          </cell>
          <cell r="N58">
            <v>81199</v>
          </cell>
          <cell r="O58">
            <v>1914</v>
          </cell>
          <cell r="P58">
            <v>112188</v>
          </cell>
        </row>
        <row r="59">
          <cell r="C59">
            <v>1998</v>
          </cell>
          <cell r="E59">
            <v>187</v>
          </cell>
          <cell r="F59">
            <v>37</v>
          </cell>
          <cell r="G59">
            <v>51</v>
          </cell>
          <cell r="H59">
            <v>817</v>
          </cell>
          <cell r="I59">
            <v>1783</v>
          </cell>
          <cell r="J59">
            <v>10187</v>
          </cell>
          <cell r="K59">
            <v>2871</v>
          </cell>
          <cell r="L59">
            <v>10095</v>
          </cell>
          <cell r="M59">
            <v>1799</v>
          </cell>
          <cell r="N59">
            <v>80179</v>
          </cell>
          <cell r="O59">
            <v>3329</v>
          </cell>
          <cell r="P59">
            <v>111335</v>
          </cell>
        </row>
        <row r="72">
          <cell r="E72">
            <v>3</v>
          </cell>
          <cell r="F72">
            <v>0</v>
          </cell>
          <cell r="G72">
            <v>3</v>
          </cell>
          <cell r="H72">
            <v>112</v>
          </cell>
          <cell r="I72">
            <v>366</v>
          </cell>
          <cell r="J72">
            <v>3645</v>
          </cell>
          <cell r="K72">
            <v>14</v>
          </cell>
          <cell r="L72">
            <v>29</v>
          </cell>
          <cell r="M72">
            <v>2</v>
          </cell>
          <cell r="N72">
            <v>40</v>
          </cell>
          <cell r="O72">
            <v>0</v>
          </cell>
          <cell r="P72">
            <v>4214</v>
          </cell>
        </row>
        <row r="73">
          <cell r="E73">
            <v>1</v>
          </cell>
          <cell r="F73">
            <v>0</v>
          </cell>
          <cell r="G73">
            <v>1</v>
          </cell>
          <cell r="H73">
            <v>25</v>
          </cell>
          <cell r="I73">
            <v>65</v>
          </cell>
          <cell r="J73">
            <v>332</v>
          </cell>
          <cell r="K73">
            <v>172</v>
          </cell>
          <cell r="L73">
            <v>601</v>
          </cell>
          <cell r="M73">
            <v>1166</v>
          </cell>
          <cell r="N73">
            <v>41213</v>
          </cell>
          <cell r="O73">
            <v>1</v>
          </cell>
          <cell r="P73">
            <v>43577</v>
          </cell>
        </row>
        <row r="74">
          <cell r="E74">
            <v>150</v>
          </cell>
          <cell r="F74">
            <v>28</v>
          </cell>
          <cell r="G74">
            <v>61</v>
          </cell>
          <cell r="H74">
            <v>1218</v>
          </cell>
          <cell r="I74">
            <v>817</v>
          </cell>
          <cell r="J74">
            <v>5661</v>
          </cell>
          <cell r="K74">
            <v>1939</v>
          </cell>
          <cell r="L74">
            <v>13614</v>
          </cell>
          <cell r="M74">
            <v>67</v>
          </cell>
          <cell r="N74">
            <v>941</v>
          </cell>
          <cell r="O74">
            <v>1</v>
          </cell>
          <cell r="P74">
            <v>24497</v>
          </cell>
        </row>
        <row r="78">
          <cell r="E78">
            <v>2</v>
          </cell>
          <cell r="F78">
            <v>1</v>
          </cell>
          <cell r="G78">
            <v>0</v>
          </cell>
          <cell r="H78">
            <v>0</v>
          </cell>
          <cell r="I78">
            <v>1</v>
          </cell>
          <cell r="J78">
            <v>40</v>
          </cell>
          <cell r="K78">
            <v>26</v>
          </cell>
          <cell r="L78">
            <v>266</v>
          </cell>
          <cell r="M78">
            <v>128</v>
          </cell>
          <cell r="N78">
            <v>30</v>
          </cell>
          <cell r="O78">
            <v>2</v>
          </cell>
          <cell r="P78">
            <v>496</v>
          </cell>
        </row>
        <row r="79">
          <cell r="E79">
            <v>0</v>
          </cell>
          <cell r="F79">
            <v>0</v>
          </cell>
          <cell r="G79">
            <v>1</v>
          </cell>
          <cell r="H79">
            <v>2</v>
          </cell>
          <cell r="I79">
            <v>5</v>
          </cell>
          <cell r="J79">
            <v>19</v>
          </cell>
          <cell r="K79">
            <v>4</v>
          </cell>
          <cell r="L79">
            <v>97</v>
          </cell>
          <cell r="M79">
            <v>50</v>
          </cell>
          <cell r="N79">
            <v>18199</v>
          </cell>
          <cell r="O79">
            <v>406</v>
          </cell>
          <cell r="P79">
            <v>18783</v>
          </cell>
        </row>
        <row r="80">
          <cell r="E80">
            <v>36</v>
          </cell>
          <cell r="F80">
            <v>23</v>
          </cell>
          <cell r="G80">
            <v>22</v>
          </cell>
          <cell r="H80">
            <v>57</v>
          </cell>
          <cell r="I80">
            <v>43</v>
          </cell>
          <cell r="J80">
            <v>269</v>
          </cell>
          <cell r="K80">
            <v>48</v>
          </cell>
          <cell r="L80">
            <v>143</v>
          </cell>
          <cell r="M80">
            <v>24</v>
          </cell>
          <cell r="N80">
            <v>14841</v>
          </cell>
          <cell r="O80">
            <v>310</v>
          </cell>
          <cell r="P80">
            <v>15816</v>
          </cell>
        </row>
        <row r="84">
          <cell r="E84">
            <v>5</v>
          </cell>
          <cell r="F84">
            <v>1</v>
          </cell>
          <cell r="G84">
            <v>3</v>
          </cell>
          <cell r="H84">
            <v>112</v>
          </cell>
          <cell r="I84">
            <v>367</v>
          </cell>
          <cell r="J84">
            <v>3685</v>
          </cell>
          <cell r="K84">
            <v>40</v>
          </cell>
          <cell r="L84">
            <v>295</v>
          </cell>
          <cell r="M84">
            <v>130</v>
          </cell>
          <cell r="N84">
            <v>70</v>
          </cell>
          <cell r="O84">
            <v>2</v>
          </cell>
          <cell r="P84">
            <v>4710</v>
          </cell>
        </row>
        <row r="85">
          <cell r="E85">
            <v>1</v>
          </cell>
          <cell r="F85">
            <v>0</v>
          </cell>
          <cell r="G85">
            <v>2</v>
          </cell>
          <cell r="H85">
            <v>27</v>
          </cell>
          <cell r="I85">
            <v>70</v>
          </cell>
          <cell r="J85">
            <v>351</v>
          </cell>
          <cell r="K85">
            <v>176</v>
          </cell>
          <cell r="L85">
            <v>698</v>
          </cell>
          <cell r="M85">
            <v>1216</v>
          </cell>
          <cell r="N85">
            <v>59412</v>
          </cell>
          <cell r="O85">
            <v>407</v>
          </cell>
          <cell r="P85">
            <v>62360</v>
          </cell>
        </row>
        <row r="86">
          <cell r="E86">
            <v>186</v>
          </cell>
          <cell r="F86">
            <v>51</v>
          </cell>
          <cell r="G86">
            <v>83</v>
          </cell>
          <cell r="H86">
            <v>1275</v>
          </cell>
          <cell r="I86">
            <v>860</v>
          </cell>
          <cell r="J86">
            <v>5930</v>
          </cell>
          <cell r="K86">
            <v>1987</v>
          </cell>
          <cell r="L86">
            <v>13757</v>
          </cell>
          <cell r="M86">
            <v>91</v>
          </cell>
          <cell r="N86">
            <v>15782</v>
          </cell>
          <cell r="O86">
            <v>311</v>
          </cell>
          <cell r="P86">
            <v>40313</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esa"/>
      <sheetName val="Sheet5"/>
    </sheetNames>
    <sheetDataSet>
      <sheetData sheetId="0"/>
      <sheetData sheetId="1">
        <row r="4">
          <cell r="Q4">
            <v>13367</v>
          </cell>
        </row>
        <row r="5">
          <cell r="Q5">
            <v>316</v>
          </cell>
        </row>
        <row r="6">
          <cell r="Q6">
            <v>155</v>
          </cell>
        </row>
        <row r="7">
          <cell r="Q7">
            <v>430</v>
          </cell>
        </row>
        <row r="8">
          <cell r="Q8">
            <v>694</v>
          </cell>
        </row>
        <row r="9">
          <cell r="Q9">
            <v>593</v>
          </cell>
        </row>
        <row r="10">
          <cell r="Q10">
            <v>1304</v>
          </cell>
        </row>
        <row r="11">
          <cell r="Q11">
            <v>1149</v>
          </cell>
        </row>
        <row r="12">
          <cell r="Q12">
            <v>435</v>
          </cell>
        </row>
        <row r="13">
          <cell r="Q13">
            <v>513</v>
          </cell>
        </row>
        <row r="14">
          <cell r="Q14">
            <v>485</v>
          </cell>
        </row>
        <row r="15">
          <cell r="Q15">
            <v>867</v>
          </cell>
        </row>
        <row r="16">
          <cell r="Q16">
            <v>144</v>
          </cell>
        </row>
        <row r="17">
          <cell r="Q17">
            <v>501</v>
          </cell>
        </row>
        <row r="18">
          <cell r="Q18">
            <v>423</v>
          </cell>
        </row>
        <row r="19">
          <cell r="Q19">
            <v>875</v>
          </cell>
        </row>
        <row r="20">
          <cell r="Q20">
            <v>603</v>
          </cell>
        </row>
        <row r="21">
          <cell r="Q21">
            <v>1225</v>
          </cell>
        </row>
        <row r="22">
          <cell r="Q22">
            <v>864</v>
          </cell>
        </row>
        <row r="23">
          <cell r="Q23">
            <v>737</v>
          </cell>
        </row>
        <row r="24">
          <cell r="Q24">
            <v>308</v>
          </cell>
        </row>
        <row r="25">
          <cell r="Q25">
            <v>223</v>
          </cell>
        </row>
        <row r="26">
          <cell r="Q26">
            <v>523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User Interface"/>
      <sheetName val="User Interface costs"/>
      <sheetName val="Inputs"/>
      <sheetName val="Cost Inputs"/>
      <sheetName val="Health Inputs"/>
      <sheetName val="WebTAG Growth"/>
      <sheetName val="WebTAG VoT"/>
      <sheetName val="WebTAG External Costs"/>
      <sheetName val="WebTAG journey Quality"/>
      <sheetName val="General Calculations"/>
      <sheetName val="Absenteesim"/>
      <sheetName val="Journey Ambience"/>
      <sheetName val="Health Calculations"/>
      <sheetName val="Decongestion"/>
      <sheetName val="Discounting"/>
      <sheetName val="AMCB"/>
    </sheetNames>
    <sheetDataSet>
      <sheetData sheetId="0"/>
      <sheetData sheetId="1"/>
      <sheetData sheetId="2"/>
      <sheetData sheetId="3"/>
      <sheetData sheetId="4"/>
      <sheetData sheetId="5"/>
      <sheetData sheetId="6"/>
      <sheetData sheetId="7"/>
      <sheetData sheetId="8"/>
      <sheetData sheetId="9">
        <row r="2">
          <cell r="I2" t="str">
            <v>Yes</v>
          </cell>
        </row>
        <row r="3">
          <cell r="I3" t="str">
            <v>No</v>
          </cell>
        </row>
        <row r="18">
          <cell r="I18" t="str">
            <v>Off-road segregated cycle track</v>
          </cell>
        </row>
        <row r="19">
          <cell r="I19" t="str">
            <v>On-road segregated cycle lane</v>
          </cell>
        </row>
        <row r="20">
          <cell r="I20" t="str">
            <v>On-road non-segregated cycle lane</v>
          </cell>
        </row>
        <row r="21">
          <cell r="I21" t="str">
            <v>Wider lane</v>
          </cell>
        </row>
        <row r="22">
          <cell r="I22" t="str">
            <v>Shared bus lane</v>
          </cell>
        </row>
        <row r="23">
          <cell r="I23" t="str">
            <v>No provision</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8" Type="http://schemas.openxmlformats.org/officeDocument/2006/relationships/hyperlink" Target="https://obr.uk/download/october-2018-economic-and-fiscal-outlook-supplementary-economy-tables/" TargetMode="External"/><Relationship Id="rId3" Type="http://schemas.openxmlformats.org/officeDocument/2006/relationships/hyperlink" Target="http://www.ons.gov.uk/economy/grossdomesticproductgdp/timeseries/abmi" TargetMode="External"/><Relationship Id="rId7" Type="http://schemas.openxmlformats.org/officeDocument/2006/relationships/hyperlink" Target="https://www.ons.gov.uk/file?uri=/peoplepopulationandcommunity/populationandmigration/populationprojections/datasets/tablea11principalprojectionuksummary/2016based/ukpppsummary16.xls" TargetMode="External"/><Relationship Id="rId12" Type="http://schemas.openxmlformats.org/officeDocument/2006/relationships/drawing" Target="../drawings/drawing1.xml"/><Relationship Id="rId2" Type="http://schemas.openxmlformats.org/officeDocument/2006/relationships/hyperlink" Target="https://obr.uk/download/october-2018-economic-and-fiscal-outlook-charts-and-tables-economy/" TargetMode="External"/><Relationship Id="rId1" Type="http://schemas.openxmlformats.org/officeDocument/2006/relationships/hyperlink" Target="https://www.gov.uk/government/publications/webtag-tag-unit-a1-3-user-and-provider-impacts" TargetMode="External"/><Relationship Id="rId6" Type="http://schemas.openxmlformats.org/officeDocument/2006/relationships/hyperlink" Target="https://www.ons.gov.uk/peoplepopulationandcommunity/populationandmigration/populationestimates/timeseries/ukpop" TargetMode="External"/><Relationship Id="rId11" Type="http://schemas.openxmlformats.org/officeDocument/2006/relationships/hyperlink" Target="http://obr.uk/download/long-term-economic-determinants-march-2018-economic-fiscal-outlook/" TargetMode="External"/><Relationship Id="rId5" Type="http://schemas.openxmlformats.org/officeDocument/2006/relationships/hyperlink" Target="https://www.gov.uk/government/uploads/system/uploads/attachment_data/file/536731/Household_Projections_Published_Tables.xlsx" TargetMode="External"/><Relationship Id="rId10" Type="http://schemas.openxmlformats.org/officeDocument/2006/relationships/hyperlink" Target="http://obr.uk/download/long-term-economic-determinants-march-2018-economic-fiscal-outlook/" TargetMode="External"/><Relationship Id="rId4" Type="http://schemas.openxmlformats.org/officeDocument/2006/relationships/hyperlink" Target="https://www.ons.gov.uk/peoplepopulationandcommunity/birthsdeathsandmarriages/families/datasets/familiesandhouseholdsfamiliesandhouseholds" TargetMode="External"/><Relationship Id="rId9" Type="http://schemas.openxmlformats.org/officeDocument/2006/relationships/hyperlink" Target="http://www.ons.gov.uk/economy/grossdomesticproductgdp/timeseries/mnf2"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hyperlink" Target="file:///\\virago.internal.dtlr.gov.uk\Data\istead\004%20WEBTAG%20RELEASE\0003%20UNIT%20RELEASES\DATA%20BOOK\2014%20November\130624%20Databook%20v9.xls" TargetMode="External"/><Relationship Id="rId2" Type="http://schemas.openxmlformats.org/officeDocument/2006/relationships/hyperlink" Target="http://www.dft.gov.uk/webtag/documents/expert/pdf/u3_5_4-cost-benefit-analysis-020723.pdf" TargetMode="External"/><Relationship Id="rId1" Type="http://schemas.openxmlformats.org/officeDocument/2006/relationships/hyperlink" Target="http://www.hm-treasury.gov.uk/data_greenbook_index.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gov.uk/government/collections/energy-and-emissions-projections" TargetMode="Externa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 Id="rId5" Type="http://schemas.openxmlformats.org/officeDocument/2006/relationships/drawing" Target="../drawings/drawing5.xml"/><Relationship Id="rId4" Type="http://schemas.openxmlformats.org/officeDocument/2006/relationships/hyperlink" Target="https://www.gov.uk/government/uploads/system/uploads/attachment_data/file/527807/road-traffic-notes-definitions.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https://www.gov.uk/government/publications/webtag-tag-unit-a1-3-user-and-provider-impacts" TargetMode="External"/><Relationship Id="rId1" Type="http://schemas.openxmlformats.org/officeDocument/2006/relationships/hyperlink" Target="http://www.dft.gov.uk/webtag/documents/expert/pdf/u3_5_6-vot-op-cost-120723.pdf"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gov.uk/government/publications/webtag-tag-unit-a3-environmental-impact-appraisal" TargetMode="External"/><Relationship Id="rId2" Type="http://schemas.openxmlformats.org/officeDocument/2006/relationships/hyperlink" Target="http://www.dft.gov.uk/webtag/documents/expert/pdf/U3_3_5-ghg-120723.pdf" TargetMode="External"/><Relationship Id="rId1" Type="http://schemas.openxmlformats.org/officeDocument/2006/relationships/hyperlink" Target="http://www.decc.gov.uk/publications/basket.aspx?filetype=4&amp;filepath=Statistics%2fanalysis_group%2f81-iag-toolkit-tables-1-29.xls" TargetMode="External"/><Relationship Id="rId5" Type="http://schemas.openxmlformats.org/officeDocument/2006/relationships/drawing" Target="../drawings/drawing11.xml"/><Relationship Id="rId4" Type="http://schemas.openxmlformats.org/officeDocument/2006/relationships/hyperlink" Target="https://www.gov.uk/government/uploads/system/uploads/attachment_data/file/666406/Data_tables_1-19_supporting_the_toolkit_and_the_guidance_2017.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gov.uk/government/uploads/system/uploads/attachment_data/file/666406/Data_tables_1-19_supporting_the_toolkit_and_the_guidance_2017.xlsx" TargetMode="External"/><Relationship Id="rId2" Type="http://schemas.openxmlformats.org/officeDocument/2006/relationships/hyperlink" Target="https://www.gov.uk/government/publications/webtag-tag-unit-a3-environmental-impact-appraisal" TargetMode="External"/><Relationship Id="rId1" Type="http://schemas.openxmlformats.org/officeDocument/2006/relationships/hyperlink" Target="http://www.dft.gov.uk/webtag/documents/expert/pdf/U3_3_5-ghg-120723.pdf" TargetMode="External"/><Relationship Id="rId4"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hyperlink" Target="https://www.gov.uk/government/publications/webtag-tag-unit-a4-1-social-impact-appraisal" TargetMode="External"/><Relationship Id="rId1" Type="http://schemas.openxmlformats.org/officeDocument/2006/relationships/hyperlink" Target="http://www.dft.gov.uk/webtag/documents/expert/pdf/u3_14_1-walking-and-cycling-120723.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www.gov.uk/government/publications/webtag-tag-unit-a5-4-marginal-external-congestion-costs" TargetMode="External"/><Relationship Id="rId1" Type="http://schemas.openxmlformats.org/officeDocument/2006/relationships/hyperlink" Target="http://www.dft.gov.uk/webtag/documents/expert/pdf/U3_13_2-external-costs-of-car-use-120723.pdf"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B1:F3"/>
  <sheetViews>
    <sheetView workbookViewId="0">
      <selection activeCell="C27" sqref="C27"/>
    </sheetView>
  </sheetViews>
  <sheetFormatPr defaultRowHeight="14.5" x14ac:dyDescent="0.35"/>
  <cols>
    <col min="1" max="1" width="9.7265625" bestFit="1" customWidth="1"/>
    <col min="2" max="2" width="9" bestFit="1" customWidth="1"/>
    <col min="3" max="3" width="58.453125" bestFit="1" customWidth="1"/>
    <col min="4" max="4" width="14" bestFit="1" customWidth="1"/>
    <col min="5" max="5" width="14.453125" bestFit="1" customWidth="1"/>
    <col min="6" max="6" width="15.7265625" bestFit="1" customWidth="1"/>
  </cols>
  <sheetData>
    <row r="1" spans="2:6" ht="15.5" x14ac:dyDescent="0.35">
      <c r="B1" s="1155"/>
      <c r="C1" s="2"/>
      <c r="D1" s="2"/>
      <c r="E1" s="2"/>
      <c r="F1" s="2"/>
    </row>
    <row r="2" spans="2:6" ht="15.5" x14ac:dyDescent="0.35">
      <c r="B2" s="1" t="s">
        <v>0</v>
      </c>
      <c r="C2" s="2" t="s">
        <v>1</v>
      </c>
      <c r="D2" s="2" t="s">
        <v>2</v>
      </c>
      <c r="E2" s="1155"/>
      <c r="F2" s="1155"/>
    </row>
    <row r="3" spans="2:6" x14ac:dyDescent="0.35">
      <c r="B3" s="1155">
        <v>1</v>
      </c>
      <c r="C3" s="1155" t="s">
        <v>819</v>
      </c>
      <c r="D3" s="1147">
        <v>44312</v>
      </c>
      <c r="E3" s="1155"/>
      <c r="F3" s="1155"/>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2:F27"/>
  <sheetViews>
    <sheetView topLeftCell="A13" zoomScaleNormal="100" workbookViewId="0">
      <selection activeCell="A19" sqref="A19:XFD19"/>
    </sheetView>
  </sheetViews>
  <sheetFormatPr defaultColWidth="9.1796875" defaultRowHeight="14.5" x14ac:dyDescent="0.35"/>
  <cols>
    <col min="1" max="1" width="3.7265625" style="392" customWidth="1"/>
    <col min="2" max="2" width="8.54296875" style="392" customWidth="1"/>
    <col min="3" max="3" width="47.1796875" style="392" customWidth="1"/>
    <col min="4" max="4" width="9.1796875" style="392"/>
    <col min="5" max="5" width="12.7265625" style="392" bestFit="1" customWidth="1"/>
    <col min="6" max="16384" width="9.1796875" style="392"/>
  </cols>
  <sheetData>
    <row r="2" spans="1:5" ht="15.5" x14ac:dyDescent="0.35">
      <c r="A2" s="391" t="s">
        <v>234</v>
      </c>
      <c r="C2" s="404"/>
      <c r="D2" s="396"/>
      <c r="E2" s="405"/>
    </row>
    <row r="3" spans="1:5" ht="15.5" x14ac:dyDescent="0.35">
      <c r="A3" s="391"/>
      <c r="B3" s="391" t="s">
        <v>325</v>
      </c>
      <c r="C3" s="394"/>
      <c r="D3" s="393"/>
    </row>
    <row r="4" spans="1:5" ht="15.5" x14ac:dyDescent="0.35">
      <c r="C4" s="397" t="s">
        <v>326</v>
      </c>
      <c r="D4" s="1050">
        <f>'Proforma Scrutiny'!D7</f>
        <v>0</v>
      </c>
      <c r="E4" s="392" t="s">
        <v>327</v>
      </c>
    </row>
    <row r="5" spans="1:5" ht="15.5" x14ac:dyDescent="0.35">
      <c r="C5" s="397" t="s">
        <v>328</v>
      </c>
      <c r="D5" s="1050">
        <f>'Proforma Scrutiny'!D46</f>
        <v>0</v>
      </c>
    </row>
    <row r="6" spans="1:5" x14ac:dyDescent="0.35">
      <c r="C6" s="396"/>
      <c r="D6" s="393"/>
    </row>
    <row r="7" spans="1:5" ht="15.5" x14ac:dyDescent="0.35">
      <c r="B7" s="391" t="s">
        <v>329</v>
      </c>
      <c r="C7" s="396"/>
      <c r="D7" s="393"/>
    </row>
    <row r="8" spans="1:5" ht="15.5" x14ac:dyDescent="0.35">
      <c r="C8" s="417" t="s">
        <v>330</v>
      </c>
      <c r="D8" s="395">
        <f>'Proforma Scrutiny'!D47</f>
        <v>1</v>
      </c>
    </row>
    <row r="9" spans="1:5" ht="15.5" x14ac:dyDescent="0.35">
      <c r="C9" s="397" t="s">
        <v>331</v>
      </c>
      <c r="D9" s="1058">
        <f>'Proforma Scrutiny'!D48</f>
        <v>5.6</v>
      </c>
      <c r="E9" s="392" t="s">
        <v>327</v>
      </c>
    </row>
    <row r="10" spans="1:5" ht="15.5" x14ac:dyDescent="0.35">
      <c r="C10" s="397" t="s">
        <v>332</v>
      </c>
      <c r="D10" s="395">
        <f>'Proforma Scrutiny'!D49</f>
        <v>15</v>
      </c>
    </row>
    <row r="11" spans="1:5" ht="15.5" x14ac:dyDescent="0.35">
      <c r="C11" s="397" t="s">
        <v>333</v>
      </c>
      <c r="D11" s="395">
        <v>260</v>
      </c>
    </row>
    <row r="12" spans="1:5" x14ac:dyDescent="0.35">
      <c r="D12" s="393"/>
    </row>
    <row r="13" spans="1:5" ht="15.5" x14ac:dyDescent="0.35">
      <c r="A13" s="391" t="s">
        <v>243</v>
      </c>
      <c r="D13" s="393"/>
    </row>
    <row r="14" spans="1:5" ht="15.5" x14ac:dyDescent="0.35">
      <c r="A14" s="391"/>
      <c r="B14" s="391" t="s">
        <v>334</v>
      </c>
      <c r="D14" s="393"/>
    </row>
    <row r="15" spans="1:5" ht="15.5" x14ac:dyDescent="0.35">
      <c r="A15" s="391"/>
      <c r="C15" s="417" t="s">
        <v>335</v>
      </c>
      <c r="D15" s="1058">
        <f>MIN(D4,D9)</f>
        <v>0</v>
      </c>
    </row>
    <row r="16" spans="1:5" ht="15.5" x14ac:dyDescent="0.35">
      <c r="A16" s="391"/>
      <c r="C16" s="415"/>
      <c r="D16" s="393"/>
    </row>
    <row r="17" spans="2:6" ht="15.5" x14ac:dyDescent="0.35">
      <c r="B17" s="391" t="s">
        <v>336</v>
      </c>
      <c r="C17" s="398"/>
      <c r="D17" s="393"/>
    </row>
    <row r="18" spans="2:6" ht="15.5" x14ac:dyDescent="0.35">
      <c r="C18" s="417" t="s">
        <v>337</v>
      </c>
      <c r="D18" s="1058">
        <f>60*$D$15/$D$10</f>
        <v>0</v>
      </c>
    </row>
    <row r="19" spans="2:6" ht="15.5" x14ac:dyDescent="0.35">
      <c r="C19" s="417" t="s">
        <v>338</v>
      </c>
      <c r="D19" s="1058">
        <f>D18*$D$11</f>
        <v>0</v>
      </c>
    </row>
    <row r="20" spans="2:6" x14ac:dyDescent="0.35">
      <c r="C20" s="396"/>
      <c r="D20" s="393"/>
    </row>
    <row r="21" spans="2:6" ht="15.5" x14ac:dyDescent="0.35">
      <c r="B21" s="391" t="s">
        <v>339</v>
      </c>
      <c r="D21" s="393"/>
    </row>
    <row r="22" spans="2:6" ht="15.5" x14ac:dyDescent="0.35">
      <c r="C22" s="397" t="s">
        <v>340</v>
      </c>
      <c r="D22" s="395">
        <f>$D$19*$D$5*D8/100</f>
        <v>0</v>
      </c>
      <c r="E22" s="392" t="s">
        <v>167</v>
      </c>
      <c r="F22" s="399"/>
    </row>
    <row r="23" spans="2:6" x14ac:dyDescent="0.35">
      <c r="C23" s="401"/>
      <c r="D23" s="401"/>
      <c r="E23" s="401"/>
      <c r="F23" s="402"/>
    </row>
    <row r="24" spans="2:6" x14ac:dyDescent="0.35">
      <c r="C24" s="401"/>
      <c r="D24" s="401"/>
      <c r="E24" s="401"/>
    </row>
    <row r="25" spans="2:6" x14ac:dyDescent="0.35">
      <c r="C25" s="401"/>
      <c r="D25" s="401"/>
      <c r="E25" s="401"/>
    </row>
    <row r="26" spans="2:6" x14ac:dyDescent="0.35">
      <c r="C26" s="401"/>
      <c r="D26" s="401"/>
      <c r="E26" s="401"/>
      <c r="F26" s="403"/>
    </row>
    <row r="27" spans="2:6" x14ac:dyDescent="0.35">
      <c r="C27" s="401"/>
      <c r="D27" s="401"/>
      <c r="E27" s="401"/>
      <c r="F27" s="403"/>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2:CF209"/>
  <sheetViews>
    <sheetView topLeftCell="A168" zoomScale="80" zoomScaleNormal="80" workbookViewId="0">
      <selection activeCell="A19" sqref="A19:XFD19"/>
    </sheetView>
  </sheetViews>
  <sheetFormatPr defaultColWidth="9.1796875" defaultRowHeight="15.5" x14ac:dyDescent="0.35"/>
  <cols>
    <col min="1" max="2" width="4.7265625" style="391" customWidth="1"/>
    <col min="3" max="3" width="8.54296875" style="391" customWidth="1"/>
    <col min="4" max="4" width="23" style="407" customWidth="1"/>
    <col min="5" max="5" width="9.453125" style="407" customWidth="1"/>
    <col min="6" max="6" width="9.7265625" style="407" customWidth="1"/>
    <col min="7" max="7" width="11.26953125" style="407" bestFit="1" customWidth="1"/>
    <col min="8" max="16384" width="9.1796875" style="407"/>
  </cols>
  <sheetData>
    <row r="2" spans="1:17" x14ac:dyDescent="0.35">
      <c r="A2" s="391" t="s">
        <v>234</v>
      </c>
      <c r="D2" s="404"/>
      <c r="E2" s="406"/>
      <c r="F2" s="406"/>
      <c r="P2" s="407" t="s">
        <v>341</v>
      </c>
    </row>
    <row r="3" spans="1:17" x14ac:dyDescent="0.35">
      <c r="B3" s="391" t="s">
        <v>270</v>
      </c>
      <c r="D3" s="404"/>
      <c r="E3" s="406"/>
      <c r="F3" s="406"/>
    </row>
    <row r="4" spans="1:17" x14ac:dyDescent="0.35">
      <c r="C4" s="391" t="s">
        <v>160</v>
      </c>
      <c r="D4" s="394"/>
      <c r="P4" s="1051"/>
      <c r="Q4" s="407" t="s">
        <v>271</v>
      </c>
    </row>
    <row r="5" spans="1:17" x14ac:dyDescent="0.35">
      <c r="D5" s="410" t="s">
        <v>272</v>
      </c>
      <c r="E5" s="1052">
        <f>'Proforma Scrutiny'!$D$40</f>
        <v>0</v>
      </c>
    </row>
    <row r="6" spans="1:17" x14ac:dyDescent="0.35">
      <c r="D6" s="410" t="s">
        <v>273</v>
      </c>
      <c r="E6" s="1052">
        <f>'Proforma Scrutiny'!$D$40</f>
        <v>0</v>
      </c>
    </row>
    <row r="7" spans="1:17" x14ac:dyDescent="0.35">
      <c r="D7" s="410" t="s">
        <v>274</v>
      </c>
      <c r="E7" s="1052">
        <f>'Proforma Scrutiny'!$D$40</f>
        <v>0</v>
      </c>
    </row>
    <row r="8" spans="1:17" x14ac:dyDescent="0.35">
      <c r="D8" s="410" t="s">
        <v>275</v>
      </c>
      <c r="E8" s="1052">
        <f>'Proforma Scrutiny'!$D$40</f>
        <v>0</v>
      </c>
    </row>
    <row r="9" spans="1:17" x14ac:dyDescent="0.35">
      <c r="D9" s="406"/>
      <c r="E9" s="406"/>
    </row>
    <row r="10" spans="1:17" x14ac:dyDescent="0.35">
      <c r="C10" s="391" t="s">
        <v>141</v>
      </c>
      <c r="D10" s="406"/>
      <c r="E10" s="406"/>
    </row>
    <row r="11" spans="1:17" x14ac:dyDescent="0.35">
      <c r="D11" s="410" t="s">
        <v>141</v>
      </c>
      <c r="E11" s="1052">
        <f>'Proforma Scrutiny'!D7</f>
        <v>0</v>
      </c>
    </row>
    <row r="12" spans="1:17" x14ac:dyDescent="0.35">
      <c r="D12" s="406"/>
    </row>
    <row r="13" spans="1:17" x14ac:dyDescent="0.35">
      <c r="C13" s="391" t="s">
        <v>277</v>
      </c>
      <c r="D13" s="404"/>
      <c r="E13" s="406"/>
    </row>
    <row r="14" spans="1:17" x14ac:dyDescent="0.35">
      <c r="D14" s="410" t="s">
        <v>84</v>
      </c>
      <c r="E14" s="1052">
        <f>'Proforma Scrutiny'!D12</f>
        <v>0</v>
      </c>
    </row>
    <row r="15" spans="1:17" x14ac:dyDescent="0.35">
      <c r="D15" s="410" t="s">
        <v>86</v>
      </c>
      <c r="E15" s="1052">
        <f>'Proforma Scrutiny'!D13</f>
        <v>0</v>
      </c>
    </row>
    <row r="16" spans="1:17" x14ac:dyDescent="0.35">
      <c r="D16" s="410" t="s">
        <v>88</v>
      </c>
      <c r="E16" s="1052">
        <f>'Proforma Scrutiny'!D14</f>
        <v>0</v>
      </c>
    </row>
    <row r="17" spans="1:84" x14ac:dyDescent="0.35">
      <c r="D17" s="410" t="s">
        <v>90</v>
      </c>
      <c r="E17" s="1052">
        <f>'Proforma Scrutiny'!D15</f>
        <v>0</v>
      </c>
    </row>
    <row r="18" spans="1:84" x14ac:dyDescent="0.35">
      <c r="D18" s="406"/>
      <c r="E18" s="406"/>
    </row>
    <row r="19" spans="1:84" x14ac:dyDescent="0.35">
      <c r="D19" s="410" t="s">
        <v>342</v>
      </c>
      <c r="E19" s="1052">
        <f>'Proforma Scrutiny'!D54</f>
        <v>0</v>
      </c>
    </row>
    <row r="20" spans="1:84" x14ac:dyDescent="0.35">
      <c r="D20" s="406"/>
      <c r="E20" s="406"/>
    </row>
    <row r="21" spans="1:84" x14ac:dyDescent="0.35">
      <c r="D21" s="406"/>
      <c r="E21" s="406"/>
    </row>
    <row r="22" spans="1:84" x14ac:dyDescent="0.35">
      <c r="A22" s="391" t="s">
        <v>283</v>
      </c>
      <c r="B22" s="407"/>
      <c r="D22" s="406"/>
    </row>
    <row r="23" spans="1:84" x14ac:dyDescent="0.35">
      <c r="A23" s="407"/>
      <c r="B23" s="391" t="s">
        <v>284</v>
      </c>
      <c r="D23" s="406"/>
    </row>
    <row r="24" spans="1:84" x14ac:dyDescent="0.35">
      <c r="A24" s="407"/>
      <c r="D24" s="406"/>
    </row>
    <row r="25" spans="1:84" x14ac:dyDescent="0.35">
      <c r="C25" s="391" t="s">
        <v>285</v>
      </c>
      <c r="D25" s="406"/>
    </row>
    <row r="26" spans="1:84" s="408" customFormat="1" x14ac:dyDescent="0.35">
      <c r="A26" s="391"/>
      <c r="B26" s="391"/>
      <c r="C26" s="391"/>
      <c r="D26" s="409" t="s">
        <v>343</v>
      </c>
      <c r="E26" s="409">
        <v>2010</v>
      </c>
      <c r="F26" s="409">
        <v>2011</v>
      </c>
      <c r="G26" s="409">
        <v>2012</v>
      </c>
      <c r="H26" s="409">
        <v>2013</v>
      </c>
      <c r="I26" s="409">
        <v>2014</v>
      </c>
      <c r="J26" s="409">
        <v>2015</v>
      </c>
      <c r="K26" s="409">
        <v>2016</v>
      </c>
      <c r="L26" s="409">
        <v>2017</v>
      </c>
      <c r="M26" s="409">
        <v>2018</v>
      </c>
      <c r="N26" s="409">
        <v>2019</v>
      </c>
      <c r="O26" s="409">
        <v>2020</v>
      </c>
      <c r="P26" s="409">
        <v>2021</v>
      </c>
      <c r="Q26" s="409">
        <v>2022</v>
      </c>
      <c r="R26" s="409">
        <v>2023</v>
      </c>
      <c r="S26" s="409">
        <v>2024</v>
      </c>
      <c r="T26" s="409">
        <v>2025</v>
      </c>
      <c r="U26" s="409">
        <v>2026</v>
      </c>
      <c r="V26" s="409">
        <v>2027</v>
      </c>
      <c r="W26" s="409">
        <v>2028</v>
      </c>
      <c r="X26" s="409">
        <v>2029</v>
      </c>
      <c r="Y26" s="409">
        <v>2030</v>
      </c>
      <c r="Z26" s="409">
        <v>2031</v>
      </c>
      <c r="AA26" s="409">
        <v>2032</v>
      </c>
      <c r="AB26" s="409">
        <v>2033</v>
      </c>
      <c r="AC26" s="409">
        <v>2034</v>
      </c>
      <c r="AD26" s="409">
        <v>2035</v>
      </c>
      <c r="AE26" s="409">
        <v>2036</v>
      </c>
      <c r="AF26" s="409">
        <v>2037</v>
      </c>
      <c r="AG26" s="409">
        <v>2038</v>
      </c>
      <c r="AH26" s="409">
        <v>2039</v>
      </c>
      <c r="AI26" s="409">
        <v>2040</v>
      </c>
      <c r="AJ26" s="409">
        <v>2041</v>
      </c>
      <c r="AK26" s="409">
        <v>2042</v>
      </c>
      <c r="AL26" s="409">
        <v>2043</v>
      </c>
      <c r="AM26" s="409">
        <v>2044</v>
      </c>
      <c r="AN26" s="409">
        <v>2045</v>
      </c>
      <c r="AO26" s="409">
        <v>2046</v>
      </c>
      <c r="AP26" s="409">
        <v>2047</v>
      </c>
      <c r="AQ26" s="409">
        <v>2048</v>
      </c>
      <c r="AR26" s="409">
        <v>2049</v>
      </c>
      <c r="AS26" s="409">
        <v>2050</v>
      </c>
      <c r="AT26" s="409">
        <v>2051</v>
      </c>
      <c r="AU26" s="409">
        <v>2052</v>
      </c>
      <c r="AV26" s="409">
        <v>2053</v>
      </c>
      <c r="AW26" s="409">
        <v>2054</v>
      </c>
      <c r="AX26" s="409">
        <v>2055</v>
      </c>
      <c r="AY26" s="409">
        <v>2056</v>
      </c>
      <c r="AZ26" s="409">
        <v>2057</v>
      </c>
      <c r="BA26" s="409">
        <v>2058</v>
      </c>
      <c r="BB26" s="409">
        <v>2059</v>
      </c>
      <c r="BC26" s="409">
        <v>2060</v>
      </c>
      <c r="BD26" s="409">
        <v>2061</v>
      </c>
      <c r="BE26" s="409">
        <v>2062</v>
      </c>
      <c r="BF26" s="409">
        <v>2063</v>
      </c>
      <c r="BG26" s="409">
        <v>2064</v>
      </c>
      <c r="BH26" s="409">
        <v>2065</v>
      </c>
      <c r="BI26" s="409">
        <v>2066</v>
      </c>
      <c r="BJ26" s="409">
        <v>2067</v>
      </c>
      <c r="BK26" s="409">
        <v>2068</v>
      </c>
      <c r="BL26" s="409">
        <v>2069</v>
      </c>
      <c r="BM26" s="409">
        <v>2070</v>
      </c>
      <c r="BN26" s="409">
        <v>2071</v>
      </c>
      <c r="BO26" s="409">
        <v>2072</v>
      </c>
      <c r="BP26" s="409">
        <v>2073</v>
      </c>
      <c r="BQ26" s="409">
        <v>2074</v>
      </c>
      <c r="BR26" s="409">
        <v>2075</v>
      </c>
      <c r="BS26" s="409">
        <v>2076</v>
      </c>
      <c r="BT26" s="409">
        <v>2077</v>
      </c>
      <c r="BU26" s="409">
        <v>2078</v>
      </c>
      <c r="BV26" s="409">
        <v>2079</v>
      </c>
      <c r="BW26" s="409">
        <v>2080</v>
      </c>
      <c r="BX26" s="409">
        <v>2081</v>
      </c>
      <c r="BY26" s="409">
        <v>2082</v>
      </c>
      <c r="BZ26" s="409">
        <v>2083</v>
      </c>
      <c r="CA26" s="409">
        <v>2084</v>
      </c>
      <c r="CB26" s="409">
        <v>2085</v>
      </c>
      <c r="CC26" s="409">
        <v>2086</v>
      </c>
      <c r="CD26" s="409">
        <v>2087</v>
      </c>
      <c r="CE26" s="409">
        <v>2088</v>
      </c>
      <c r="CF26" s="409">
        <v>2089</v>
      </c>
    </row>
    <row r="27" spans="1:84" x14ac:dyDescent="0.35">
      <c r="D27" s="397" t="s">
        <v>84</v>
      </c>
      <c r="E27" s="410" t="e">
        <f>((VLOOKUP(E26, voc_work,15,0)) + (VLOOKUP(E26, voc_work,16,0))*$E$5 + (VLOOKUP(E26, voc_work,17,0))*$E$5^2 + (VLOOKUP(E26, voc_work,18,0))*$E$5^3)/$E$5</f>
        <v>#DIV/0!</v>
      </c>
      <c r="F27" s="410" t="e">
        <f t="shared" ref="F27:BQ27" si="0">((VLOOKUP(F26, voc_work,15,FALSE)) + (VLOOKUP(F26, voc_work,16,0))*$E$5 + (VLOOKUP(F26, voc_work,17,0))*$E$5^2 + (VLOOKUP(F26, voc_work,18,0))*$E$5^3)/$E$5</f>
        <v>#DIV/0!</v>
      </c>
      <c r="G27" s="410" t="e">
        <f t="shared" si="0"/>
        <v>#DIV/0!</v>
      </c>
      <c r="H27" s="410" t="e">
        <f t="shared" si="0"/>
        <v>#DIV/0!</v>
      </c>
      <c r="I27" s="410" t="e">
        <f t="shared" si="0"/>
        <v>#DIV/0!</v>
      </c>
      <c r="J27" s="410" t="e">
        <f t="shared" si="0"/>
        <v>#DIV/0!</v>
      </c>
      <c r="K27" s="410" t="e">
        <f t="shared" si="0"/>
        <v>#DIV/0!</v>
      </c>
      <c r="L27" s="410" t="e">
        <f t="shared" si="0"/>
        <v>#DIV/0!</v>
      </c>
      <c r="M27" s="410" t="e">
        <f t="shared" si="0"/>
        <v>#DIV/0!</v>
      </c>
      <c r="N27" s="410" t="e">
        <f t="shared" si="0"/>
        <v>#DIV/0!</v>
      </c>
      <c r="O27" s="410" t="e">
        <f t="shared" si="0"/>
        <v>#DIV/0!</v>
      </c>
      <c r="P27" s="410" t="e">
        <f t="shared" si="0"/>
        <v>#DIV/0!</v>
      </c>
      <c r="Q27" s="410" t="e">
        <f t="shared" si="0"/>
        <v>#DIV/0!</v>
      </c>
      <c r="R27" s="410" t="e">
        <f t="shared" si="0"/>
        <v>#DIV/0!</v>
      </c>
      <c r="S27" s="410" t="e">
        <f t="shared" si="0"/>
        <v>#DIV/0!</v>
      </c>
      <c r="T27" s="410" t="e">
        <f t="shared" si="0"/>
        <v>#DIV/0!</v>
      </c>
      <c r="U27" s="410" t="e">
        <f t="shared" si="0"/>
        <v>#DIV/0!</v>
      </c>
      <c r="V27" s="410" t="e">
        <f t="shared" si="0"/>
        <v>#DIV/0!</v>
      </c>
      <c r="W27" s="410" t="e">
        <f t="shared" si="0"/>
        <v>#DIV/0!</v>
      </c>
      <c r="X27" s="410" t="e">
        <f t="shared" si="0"/>
        <v>#DIV/0!</v>
      </c>
      <c r="Y27" s="410" t="e">
        <f t="shared" si="0"/>
        <v>#DIV/0!</v>
      </c>
      <c r="Z27" s="410" t="e">
        <f t="shared" si="0"/>
        <v>#DIV/0!</v>
      </c>
      <c r="AA27" s="410" t="e">
        <f t="shared" si="0"/>
        <v>#DIV/0!</v>
      </c>
      <c r="AB27" s="410" t="e">
        <f t="shared" si="0"/>
        <v>#DIV/0!</v>
      </c>
      <c r="AC27" s="410" t="e">
        <f t="shared" si="0"/>
        <v>#DIV/0!</v>
      </c>
      <c r="AD27" s="410" t="e">
        <f t="shared" si="0"/>
        <v>#DIV/0!</v>
      </c>
      <c r="AE27" s="410" t="e">
        <f t="shared" si="0"/>
        <v>#DIV/0!</v>
      </c>
      <c r="AF27" s="410" t="e">
        <f t="shared" si="0"/>
        <v>#DIV/0!</v>
      </c>
      <c r="AG27" s="410" t="e">
        <f t="shared" si="0"/>
        <v>#DIV/0!</v>
      </c>
      <c r="AH27" s="410" t="e">
        <f t="shared" si="0"/>
        <v>#DIV/0!</v>
      </c>
      <c r="AI27" s="410" t="e">
        <f t="shared" si="0"/>
        <v>#DIV/0!</v>
      </c>
      <c r="AJ27" s="410" t="e">
        <f t="shared" si="0"/>
        <v>#DIV/0!</v>
      </c>
      <c r="AK27" s="410" t="e">
        <f t="shared" si="0"/>
        <v>#DIV/0!</v>
      </c>
      <c r="AL27" s="410" t="e">
        <f t="shared" si="0"/>
        <v>#DIV/0!</v>
      </c>
      <c r="AM27" s="410" t="e">
        <f t="shared" si="0"/>
        <v>#DIV/0!</v>
      </c>
      <c r="AN27" s="410" t="e">
        <f t="shared" si="0"/>
        <v>#DIV/0!</v>
      </c>
      <c r="AO27" s="410" t="e">
        <f t="shared" si="0"/>
        <v>#DIV/0!</v>
      </c>
      <c r="AP27" s="410" t="e">
        <f t="shared" si="0"/>
        <v>#DIV/0!</v>
      </c>
      <c r="AQ27" s="410" t="e">
        <f t="shared" si="0"/>
        <v>#DIV/0!</v>
      </c>
      <c r="AR27" s="410" t="e">
        <f t="shared" si="0"/>
        <v>#DIV/0!</v>
      </c>
      <c r="AS27" s="410" t="e">
        <f t="shared" si="0"/>
        <v>#DIV/0!</v>
      </c>
      <c r="AT27" s="410" t="e">
        <f t="shared" si="0"/>
        <v>#DIV/0!</v>
      </c>
      <c r="AU27" s="410" t="e">
        <f t="shared" si="0"/>
        <v>#DIV/0!</v>
      </c>
      <c r="AV27" s="410" t="e">
        <f t="shared" si="0"/>
        <v>#DIV/0!</v>
      </c>
      <c r="AW27" s="410" t="e">
        <f t="shared" si="0"/>
        <v>#DIV/0!</v>
      </c>
      <c r="AX27" s="410" t="e">
        <f t="shared" si="0"/>
        <v>#DIV/0!</v>
      </c>
      <c r="AY27" s="410" t="e">
        <f t="shared" si="0"/>
        <v>#DIV/0!</v>
      </c>
      <c r="AZ27" s="410" t="e">
        <f t="shared" si="0"/>
        <v>#DIV/0!</v>
      </c>
      <c r="BA27" s="410" t="e">
        <f t="shared" si="0"/>
        <v>#DIV/0!</v>
      </c>
      <c r="BB27" s="410" t="e">
        <f t="shared" si="0"/>
        <v>#DIV/0!</v>
      </c>
      <c r="BC27" s="410" t="e">
        <f t="shared" si="0"/>
        <v>#DIV/0!</v>
      </c>
      <c r="BD27" s="410" t="e">
        <f t="shared" si="0"/>
        <v>#DIV/0!</v>
      </c>
      <c r="BE27" s="410" t="e">
        <f t="shared" si="0"/>
        <v>#DIV/0!</v>
      </c>
      <c r="BF27" s="410" t="e">
        <f t="shared" si="0"/>
        <v>#DIV/0!</v>
      </c>
      <c r="BG27" s="410" t="e">
        <f t="shared" si="0"/>
        <v>#DIV/0!</v>
      </c>
      <c r="BH27" s="410" t="e">
        <f t="shared" si="0"/>
        <v>#DIV/0!</v>
      </c>
      <c r="BI27" s="410" t="e">
        <f t="shared" si="0"/>
        <v>#DIV/0!</v>
      </c>
      <c r="BJ27" s="410" t="e">
        <f t="shared" si="0"/>
        <v>#DIV/0!</v>
      </c>
      <c r="BK27" s="410" t="e">
        <f t="shared" si="0"/>
        <v>#DIV/0!</v>
      </c>
      <c r="BL27" s="410" t="e">
        <f t="shared" si="0"/>
        <v>#DIV/0!</v>
      </c>
      <c r="BM27" s="410" t="e">
        <f t="shared" si="0"/>
        <v>#DIV/0!</v>
      </c>
      <c r="BN27" s="410" t="e">
        <f t="shared" si="0"/>
        <v>#DIV/0!</v>
      </c>
      <c r="BO27" s="410" t="e">
        <f t="shared" si="0"/>
        <v>#DIV/0!</v>
      </c>
      <c r="BP27" s="410" t="e">
        <f t="shared" si="0"/>
        <v>#DIV/0!</v>
      </c>
      <c r="BQ27" s="410" t="e">
        <f t="shared" si="0"/>
        <v>#DIV/0!</v>
      </c>
      <c r="BR27" s="410" t="e">
        <f t="shared" ref="BR27:CF27" si="1">((VLOOKUP(BR26, voc_work,15,FALSE)) + (VLOOKUP(BR26, voc_work,16,0))*$E$5 + (VLOOKUP(BR26, voc_work,17,0))*$E$5^2 + (VLOOKUP(BR26, voc_work,18,0))*$E$5^3)/$E$5</f>
        <v>#DIV/0!</v>
      </c>
      <c r="BS27" s="410" t="e">
        <f t="shared" si="1"/>
        <v>#DIV/0!</v>
      </c>
      <c r="BT27" s="410" t="e">
        <f t="shared" si="1"/>
        <v>#DIV/0!</v>
      </c>
      <c r="BU27" s="410" t="e">
        <f t="shared" si="1"/>
        <v>#DIV/0!</v>
      </c>
      <c r="BV27" s="410" t="e">
        <f t="shared" si="1"/>
        <v>#DIV/0!</v>
      </c>
      <c r="BW27" s="410" t="e">
        <f t="shared" si="1"/>
        <v>#DIV/0!</v>
      </c>
      <c r="BX27" s="410" t="e">
        <f t="shared" si="1"/>
        <v>#DIV/0!</v>
      </c>
      <c r="BY27" s="410" t="e">
        <f t="shared" si="1"/>
        <v>#DIV/0!</v>
      </c>
      <c r="BZ27" s="410" t="e">
        <f t="shared" si="1"/>
        <v>#DIV/0!</v>
      </c>
      <c r="CA27" s="410" t="e">
        <f t="shared" si="1"/>
        <v>#DIV/0!</v>
      </c>
      <c r="CB27" s="410" t="e">
        <f t="shared" si="1"/>
        <v>#DIV/0!</v>
      </c>
      <c r="CC27" s="410" t="e">
        <f t="shared" si="1"/>
        <v>#DIV/0!</v>
      </c>
      <c r="CD27" s="410" t="e">
        <f t="shared" si="1"/>
        <v>#DIV/0!</v>
      </c>
      <c r="CE27" s="410" t="e">
        <f t="shared" si="1"/>
        <v>#DIV/0!</v>
      </c>
      <c r="CF27" s="410" t="e">
        <f t="shared" si="1"/>
        <v>#DIV/0!</v>
      </c>
    </row>
    <row r="28" spans="1:84" x14ac:dyDescent="0.35">
      <c r="D28" s="397" t="s">
        <v>86</v>
      </c>
      <c r="E28" s="410" t="e">
        <f t="shared" ref="E28:BP28" si="2">((VLOOKUP(E26, voc_work,31,FALSE)) + (VLOOKUP(E26, voc_work,32,0))*$E$6 + (VLOOKUP(E26, voc_work,33,0))*$E$6^2 + (VLOOKUP(E26, voc_work,34,0))*$E$6^3)/$E$6</f>
        <v>#DIV/0!</v>
      </c>
      <c r="F28" s="410" t="e">
        <f t="shared" si="2"/>
        <v>#DIV/0!</v>
      </c>
      <c r="G28" s="410" t="e">
        <f t="shared" si="2"/>
        <v>#DIV/0!</v>
      </c>
      <c r="H28" s="410" t="e">
        <f t="shared" si="2"/>
        <v>#DIV/0!</v>
      </c>
      <c r="I28" s="410" t="e">
        <f t="shared" si="2"/>
        <v>#DIV/0!</v>
      </c>
      <c r="J28" s="410" t="e">
        <f t="shared" si="2"/>
        <v>#DIV/0!</v>
      </c>
      <c r="K28" s="410" t="e">
        <f t="shared" si="2"/>
        <v>#DIV/0!</v>
      </c>
      <c r="L28" s="410" t="e">
        <f t="shared" si="2"/>
        <v>#DIV/0!</v>
      </c>
      <c r="M28" s="410" t="e">
        <f t="shared" si="2"/>
        <v>#DIV/0!</v>
      </c>
      <c r="N28" s="410" t="e">
        <f t="shared" si="2"/>
        <v>#DIV/0!</v>
      </c>
      <c r="O28" s="410" t="e">
        <f t="shared" si="2"/>
        <v>#DIV/0!</v>
      </c>
      <c r="P28" s="410" t="e">
        <f t="shared" si="2"/>
        <v>#DIV/0!</v>
      </c>
      <c r="Q28" s="410" t="e">
        <f t="shared" si="2"/>
        <v>#DIV/0!</v>
      </c>
      <c r="R28" s="410" t="e">
        <f t="shared" si="2"/>
        <v>#DIV/0!</v>
      </c>
      <c r="S28" s="410" t="e">
        <f t="shared" si="2"/>
        <v>#DIV/0!</v>
      </c>
      <c r="T28" s="410" t="e">
        <f t="shared" si="2"/>
        <v>#DIV/0!</v>
      </c>
      <c r="U28" s="410" t="e">
        <f t="shared" si="2"/>
        <v>#DIV/0!</v>
      </c>
      <c r="V28" s="410" t="e">
        <f t="shared" si="2"/>
        <v>#DIV/0!</v>
      </c>
      <c r="W28" s="410" t="e">
        <f t="shared" si="2"/>
        <v>#DIV/0!</v>
      </c>
      <c r="X28" s="410" t="e">
        <f t="shared" si="2"/>
        <v>#DIV/0!</v>
      </c>
      <c r="Y28" s="410" t="e">
        <f t="shared" si="2"/>
        <v>#DIV/0!</v>
      </c>
      <c r="Z28" s="410" t="e">
        <f t="shared" si="2"/>
        <v>#DIV/0!</v>
      </c>
      <c r="AA28" s="410" t="e">
        <f t="shared" si="2"/>
        <v>#DIV/0!</v>
      </c>
      <c r="AB28" s="410" t="e">
        <f t="shared" si="2"/>
        <v>#DIV/0!</v>
      </c>
      <c r="AC28" s="410" t="e">
        <f t="shared" si="2"/>
        <v>#DIV/0!</v>
      </c>
      <c r="AD28" s="410" t="e">
        <f t="shared" si="2"/>
        <v>#DIV/0!</v>
      </c>
      <c r="AE28" s="410" t="e">
        <f t="shared" si="2"/>
        <v>#DIV/0!</v>
      </c>
      <c r="AF28" s="410" t="e">
        <f t="shared" si="2"/>
        <v>#DIV/0!</v>
      </c>
      <c r="AG28" s="410" t="e">
        <f t="shared" si="2"/>
        <v>#DIV/0!</v>
      </c>
      <c r="AH28" s="410" t="e">
        <f t="shared" si="2"/>
        <v>#DIV/0!</v>
      </c>
      <c r="AI28" s="410" t="e">
        <f t="shared" si="2"/>
        <v>#DIV/0!</v>
      </c>
      <c r="AJ28" s="410" t="e">
        <f t="shared" si="2"/>
        <v>#DIV/0!</v>
      </c>
      <c r="AK28" s="410" t="e">
        <f t="shared" si="2"/>
        <v>#DIV/0!</v>
      </c>
      <c r="AL28" s="410" t="e">
        <f t="shared" si="2"/>
        <v>#DIV/0!</v>
      </c>
      <c r="AM28" s="410" t="e">
        <f t="shared" si="2"/>
        <v>#DIV/0!</v>
      </c>
      <c r="AN28" s="410" t="e">
        <f t="shared" si="2"/>
        <v>#DIV/0!</v>
      </c>
      <c r="AO28" s="410" t="e">
        <f t="shared" si="2"/>
        <v>#DIV/0!</v>
      </c>
      <c r="AP28" s="410" t="e">
        <f t="shared" si="2"/>
        <v>#DIV/0!</v>
      </c>
      <c r="AQ28" s="410" t="e">
        <f t="shared" si="2"/>
        <v>#DIV/0!</v>
      </c>
      <c r="AR28" s="410" t="e">
        <f t="shared" si="2"/>
        <v>#DIV/0!</v>
      </c>
      <c r="AS28" s="410" t="e">
        <f t="shared" si="2"/>
        <v>#DIV/0!</v>
      </c>
      <c r="AT28" s="410" t="e">
        <f t="shared" si="2"/>
        <v>#DIV/0!</v>
      </c>
      <c r="AU28" s="410" t="e">
        <f t="shared" si="2"/>
        <v>#DIV/0!</v>
      </c>
      <c r="AV28" s="410" t="e">
        <f t="shared" si="2"/>
        <v>#DIV/0!</v>
      </c>
      <c r="AW28" s="410" t="e">
        <f t="shared" si="2"/>
        <v>#DIV/0!</v>
      </c>
      <c r="AX28" s="410" t="e">
        <f t="shared" si="2"/>
        <v>#DIV/0!</v>
      </c>
      <c r="AY28" s="410" t="e">
        <f t="shared" si="2"/>
        <v>#DIV/0!</v>
      </c>
      <c r="AZ28" s="410" t="e">
        <f t="shared" si="2"/>
        <v>#DIV/0!</v>
      </c>
      <c r="BA28" s="410" t="e">
        <f t="shared" si="2"/>
        <v>#DIV/0!</v>
      </c>
      <c r="BB28" s="410" t="e">
        <f t="shared" si="2"/>
        <v>#DIV/0!</v>
      </c>
      <c r="BC28" s="410" t="e">
        <f t="shared" si="2"/>
        <v>#DIV/0!</v>
      </c>
      <c r="BD28" s="410" t="e">
        <f t="shared" si="2"/>
        <v>#DIV/0!</v>
      </c>
      <c r="BE28" s="410" t="e">
        <f t="shared" si="2"/>
        <v>#DIV/0!</v>
      </c>
      <c r="BF28" s="410" t="e">
        <f t="shared" si="2"/>
        <v>#DIV/0!</v>
      </c>
      <c r="BG28" s="410" t="e">
        <f t="shared" si="2"/>
        <v>#DIV/0!</v>
      </c>
      <c r="BH28" s="410" t="e">
        <f t="shared" si="2"/>
        <v>#DIV/0!</v>
      </c>
      <c r="BI28" s="410" t="e">
        <f t="shared" si="2"/>
        <v>#DIV/0!</v>
      </c>
      <c r="BJ28" s="410" t="e">
        <f t="shared" si="2"/>
        <v>#DIV/0!</v>
      </c>
      <c r="BK28" s="410" t="e">
        <f t="shared" si="2"/>
        <v>#DIV/0!</v>
      </c>
      <c r="BL28" s="410" t="e">
        <f t="shared" si="2"/>
        <v>#DIV/0!</v>
      </c>
      <c r="BM28" s="410" t="e">
        <f t="shared" si="2"/>
        <v>#DIV/0!</v>
      </c>
      <c r="BN28" s="410" t="e">
        <f t="shared" si="2"/>
        <v>#DIV/0!</v>
      </c>
      <c r="BO28" s="410" t="e">
        <f t="shared" si="2"/>
        <v>#DIV/0!</v>
      </c>
      <c r="BP28" s="410" t="e">
        <f t="shared" si="2"/>
        <v>#DIV/0!</v>
      </c>
      <c r="BQ28" s="410" t="e">
        <f t="shared" ref="BQ28:CF28" si="3">((VLOOKUP(BQ26, voc_work,31,FALSE)) + (VLOOKUP(BQ26, voc_work,32,0))*$E$6 + (VLOOKUP(BQ26, voc_work,33,0))*$E$6^2 + (VLOOKUP(BQ26, voc_work,34,0))*$E$6^3)/$E$6</f>
        <v>#DIV/0!</v>
      </c>
      <c r="BR28" s="410" t="e">
        <f t="shared" si="3"/>
        <v>#DIV/0!</v>
      </c>
      <c r="BS28" s="410" t="e">
        <f t="shared" si="3"/>
        <v>#DIV/0!</v>
      </c>
      <c r="BT28" s="410" t="e">
        <f t="shared" si="3"/>
        <v>#DIV/0!</v>
      </c>
      <c r="BU28" s="410" t="e">
        <f t="shared" si="3"/>
        <v>#DIV/0!</v>
      </c>
      <c r="BV28" s="410" t="e">
        <f t="shared" si="3"/>
        <v>#DIV/0!</v>
      </c>
      <c r="BW28" s="410" t="e">
        <f t="shared" si="3"/>
        <v>#DIV/0!</v>
      </c>
      <c r="BX28" s="410" t="e">
        <f t="shared" si="3"/>
        <v>#DIV/0!</v>
      </c>
      <c r="BY28" s="410" t="e">
        <f t="shared" si="3"/>
        <v>#DIV/0!</v>
      </c>
      <c r="BZ28" s="410" t="e">
        <f t="shared" si="3"/>
        <v>#DIV/0!</v>
      </c>
      <c r="CA28" s="410" t="e">
        <f t="shared" si="3"/>
        <v>#DIV/0!</v>
      </c>
      <c r="CB28" s="410" t="e">
        <f t="shared" si="3"/>
        <v>#DIV/0!</v>
      </c>
      <c r="CC28" s="410" t="e">
        <f t="shared" si="3"/>
        <v>#DIV/0!</v>
      </c>
      <c r="CD28" s="410" t="e">
        <f t="shared" si="3"/>
        <v>#DIV/0!</v>
      </c>
      <c r="CE28" s="410" t="e">
        <f t="shared" si="3"/>
        <v>#DIV/0!</v>
      </c>
      <c r="CF28" s="410" t="e">
        <f t="shared" si="3"/>
        <v>#DIV/0!</v>
      </c>
    </row>
    <row r="29" spans="1:84" x14ac:dyDescent="0.35">
      <c r="D29" s="397" t="s">
        <v>88</v>
      </c>
      <c r="E29" s="410" t="e">
        <f t="shared" ref="E29:BP29" si="4">((VLOOKUP(E26, voc_work,55,FALSE)) + (VLOOKUP(E26, voc_work,56,0))*$E$7 + (VLOOKUP(E26, voc_work,57,0))*$E$7^2 + (VLOOKUP(E26, voc_work,58,0))*$E$7^3)/$E$7</f>
        <v>#DIV/0!</v>
      </c>
      <c r="F29" s="410" t="e">
        <f t="shared" si="4"/>
        <v>#DIV/0!</v>
      </c>
      <c r="G29" s="410" t="e">
        <f t="shared" si="4"/>
        <v>#DIV/0!</v>
      </c>
      <c r="H29" s="410" t="e">
        <f t="shared" si="4"/>
        <v>#DIV/0!</v>
      </c>
      <c r="I29" s="410" t="e">
        <f t="shared" si="4"/>
        <v>#DIV/0!</v>
      </c>
      <c r="J29" s="410" t="e">
        <f t="shared" si="4"/>
        <v>#DIV/0!</v>
      </c>
      <c r="K29" s="410" t="e">
        <f t="shared" si="4"/>
        <v>#DIV/0!</v>
      </c>
      <c r="L29" s="410" t="e">
        <f t="shared" si="4"/>
        <v>#DIV/0!</v>
      </c>
      <c r="M29" s="410" t="e">
        <f t="shared" si="4"/>
        <v>#DIV/0!</v>
      </c>
      <c r="N29" s="410" t="e">
        <f t="shared" si="4"/>
        <v>#DIV/0!</v>
      </c>
      <c r="O29" s="410" t="e">
        <f t="shared" si="4"/>
        <v>#DIV/0!</v>
      </c>
      <c r="P29" s="410" t="e">
        <f t="shared" si="4"/>
        <v>#DIV/0!</v>
      </c>
      <c r="Q29" s="410" t="e">
        <f t="shared" si="4"/>
        <v>#DIV/0!</v>
      </c>
      <c r="R29" s="410" t="e">
        <f t="shared" si="4"/>
        <v>#DIV/0!</v>
      </c>
      <c r="S29" s="410" t="e">
        <f t="shared" si="4"/>
        <v>#DIV/0!</v>
      </c>
      <c r="T29" s="410" t="e">
        <f t="shared" si="4"/>
        <v>#DIV/0!</v>
      </c>
      <c r="U29" s="410" t="e">
        <f t="shared" si="4"/>
        <v>#DIV/0!</v>
      </c>
      <c r="V29" s="410" t="e">
        <f t="shared" si="4"/>
        <v>#DIV/0!</v>
      </c>
      <c r="W29" s="410" t="e">
        <f t="shared" si="4"/>
        <v>#DIV/0!</v>
      </c>
      <c r="X29" s="410" t="e">
        <f t="shared" si="4"/>
        <v>#DIV/0!</v>
      </c>
      <c r="Y29" s="410" t="e">
        <f t="shared" si="4"/>
        <v>#DIV/0!</v>
      </c>
      <c r="Z29" s="410" t="e">
        <f t="shared" si="4"/>
        <v>#DIV/0!</v>
      </c>
      <c r="AA29" s="410" t="e">
        <f t="shared" si="4"/>
        <v>#DIV/0!</v>
      </c>
      <c r="AB29" s="410" t="e">
        <f t="shared" si="4"/>
        <v>#DIV/0!</v>
      </c>
      <c r="AC29" s="410" t="e">
        <f t="shared" si="4"/>
        <v>#DIV/0!</v>
      </c>
      <c r="AD29" s="410" t="e">
        <f t="shared" si="4"/>
        <v>#DIV/0!</v>
      </c>
      <c r="AE29" s="410" t="e">
        <f t="shared" si="4"/>
        <v>#DIV/0!</v>
      </c>
      <c r="AF29" s="410" t="e">
        <f t="shared" si="4"/>
        <v>#DIV/0!</v>
      </c>
      <c r="AG29" s="410" t="e">
        <f t="shared" si="4"/>
        <v>#DIV/0!</v>
      </c>
      <c r="AH29" s="410" t="e">
        <f t="shared" si="4"/>
        <v>#DIV/0!</v>
      </c>
      <c r="AI29" s="410" t="e">
        <f t="shared" si="4"/>
        <v>#DIV/0!</v>
      </c>
      <c r="AJ29" s="410" t="e">
        <f t="shared" si="4"/>
        <v>#DIV/0!</v>
      </c>
      <c r="AK29" s="410" t="e">
        <f t="shared" si="4"/>
        <v>#DIV/0!</v>
      </c>
      <c r="AL29" s="410" t="e">
        <f t="shared" si="4"/>
        <v>#DIV/0!</v>
      </c>
      <c r="AM29" s="410" t="e">
        <f t="shared" si="4"/>
        <v>#DIV/0!</v>
      </c>
      <c r="AN29" s="410" t="e">
        <f t="shared" si="4"/>
        <v>#DIV/0!</v>
      </c>
      <c r="AO29" s="410" t="e">
        <f t="shared" si="4"/>
        <v>#DIV/0!</v>
      </c>
      <c r="AP29" s="410" t="e">
        <f t="shared" si="4"/>
        <v>#DIV/0!</v>
      </c>
      <c r="AQ29" s="410" t="e">
        <f t="shared" si="4"/>
        <v>#DIV/0!</v>
      </c>
      <c r="AR29" s="410" t="e">
        <f t="shared" si="4"/>
        <v>#DIV/0!</v>
      </c>
      <c r="AS29" s="410" t="e">
        <f t="shared" si="4"/>
        <v>#DIV/0!</v>
      </c>
      <c r="AT29" s="410" t="e">
        <f t="shared" si="4"/>
        <v>#DIV/0!</v>
      </c>
      <c r="AU29" s="410" t="e">
        <f t="shared" si="4"/>
        <v>#DIV/0!</v>
      </c>
      <c r="AV29" s="410" t="e">
        <f t="shared" si="4"/>
        <v>#DIV/0!</v>
      </c>
      <c r="AW29" s="410" t="e">
        <f t="shared" si="4"/>
        <v>#DIV/0!</v>
      </c>
      <c r="AX29" s="410" t="e">
        <f t="shared" si="4"/>
        <v>#DIV/0!</v>
      </c>
      <c r="AY29" s="410" t="e">
        <f t="shared" si="4"/>
        <v>#DIV/0!</v>
      </c>
      <c r="AZ29" s="410" t="e">
        <f t="shared" si="4"/>
        <v>#DIV/0!</v>
      </c>
      <c r="BA29" s="410" t="e">
        <f t="shared" si="4"/>
        <v>#DIV/0!</v>
      </c>
      <c r="BB29" s="410" t="e">
        <f t="shared" si="4"/>
        <v>#DIV/0!</v>
      </c>
      <c r="BC29" s="410" t="e">
        <f t="shared" si="4"/>
        <v>#DIV/0!</v>
      </c>
      <c r="BD29" s="410" t="e">
        <f t="shared" si="4"/>
        <v>#DIV/0!</v>
      </c>
      <c r="BE29" s="410" t="e">
        <f t="shared" si="4"/>
        <v>#DIV/0!</v>
      </c>
      <c r="BF29" s="410" t="e">
        <f t="shared" si="4"/>
        <v>#DIV/0!</v>
      </c>
      <c r="BG29" s="410" t="e">
        <f t="shared" si="4"/>
        <v>#DIV/0!</v>
      </c>
      <c r="BH29" s="410" t="e">
        <f t="shared" si="4"/>
        <v>#DIV/0!</v>
      </c>
      <c r="BI29" s="410" t="e">
        <f t="shared" si="4"/>
        <v>#DIV/0!</v>
      </c>
      <c r="BJ29" s="410" t="e">
        <f t="shared" si="4"/>
        <v>#DIV/0!</v>
      </c>
      <c r="BK29" s="410" t="e">
        <f t="shared" si="4"/>
        <v>#DIV/0!</v>
      </c>
      <c r="BL29" s="410" t="e">
        <f t="shared" si="4"/>
        <v>#DIV/0!</v>
      </c>
      <c r="BM29" s="410" t="e">
        <f t="shared" si="4"/>
        <v>#DIV/0!</v>
      </c>
      <c r="BN29" s="410" t="e">
        <f t="shared" si="4"/>
        <v>#DIV/0!</v>
      </c>
      <c r="BO29" s="410" t="e">
        <f t="shared" si="4"/>
        <v>#DIV/0!</v>
      </c>
      <c r="BP29" s="410" t="e">
        <f t="shared" si="4"/>
        <v>#DIV/0!</v>
      </c>
      <c r="BQ29" s="410" t="e">
        <f t="shared" ref="BQ29:CF29" si="5">((VLOOKUP(BQ26, voc_work,55,FALSE)) + (VLOOKUP(BQ26, voc_work,56,0))*$E$7 + (VLOOKUP(BQ26, voc_work,57,0))*$E$7^2 + (VLOOKUP(BQ26, voc_work,58,0))*$E$7^3)/$E$7</f>
        <v>#DIV/0!</v>
      </c>
      <c r="BR29" s="410" t="e">
        <f t="shared" si="5"/>
        <v>#DIV/0!</v>
      </c>
      <c r="BS29" s="410" t="e">
        <f t="shared" si="5"/>
        <v>#DIV/0!</v>
      </c>
      <c r="BT29" s="410" t="e">
        <f t="shared" si="5"/>
        <v>#DIV/0!</v>
      </c>
      <c r="BU29" s="410" t="e">
        <f t="shared" si="5"/>
        <v>#DIV/0!</v>
      </c>
      <c r="BV29" s="410" t="e">
        <f t="shared" si="5"/>
        <v>#DIV/0!</v>
      </c>
      <c r="BW29" s="410" t="e">
        <f t="shared" si="5"/>
        <v>#DIV/0!</v>
      </c>
      <c r="BX29" s="410" t="e">
        <f t="shared" si="5"/>
        <v>#DIV/0!</v>
      </c>
      <c r="BY29" s="410" t="e">
        <f t="shared" si="5"/>
        <v>#DIV/0!</v>
      </c>
      <c r="BZ29" s="410" t="e">
        <f t="shared" si="5"/>
        <v>#DIV/0!</v>
      </c>
      <c r="CA29" s="410" t="e">
        <f t="shared" si="5"/>
        <v>#DIV/0!</v>
      </c>
      <c r="CB29" s="410" t="e">
        <f t="shared" si="5"/>
        <v>#DIV/0!</v>
      </c>
      <c r="CC29" s="410" t="e">
        <f t="shared" si="5"/>
        <v>#DIV/0!</v>
      </c>
      <c r="CD29" s="410" t="e">
        <f t="shared" si="5"/>
        <v>#DIV/0!</v>
      </c>
      <c r="CE29" s="410" t="e">
        <f t="shared" si="5"/>
        <v>#DIV/0!</v>
      </c>
      <c r="CF29" s="410" t="e">
        <f t="shared" si="5"/>
        <v>#DIV/0!</v>
      </c>
    </row>
    <row r="30" spans="1:84" x14ac:dyDescent="0.35">
      <c r="D30" s="397" t="s">
        <v>90</v>
      </c>
      <c r="E30" s="410" t="e">
        <f t="shared" ref="E30:BP30" si="6">((VLOOKUP(E26, voc_work,67,FALSE)) + (VLOOKUP(E26, voc_work,68,0))*$E$8 + (VLOOKUP(E26, voc_work,69,0))*$E$8^2 + (VLOOKUP(E26, voc_work,70,0))*$E$8^3)/$E$8</f>
        <v>#DIV/0!</v>
      </c>
      <c r="F30" s="410" t="e">
        <f t="shared" si="6"/>
        <v>#DIV/0!</v>
      </c>
      <c r="G30" s="410" t="e">
        <f t="shared" si="6"/>
        <v>#DIV/0!</v>
      </c>
      <c r="H30" s="410" t="e">
        <f t="shared" si="6"/>
        <v>#DIV/0!</v>
      </c>
      <c r="I30" s="410" t="e">
        <f t="shared" si="6"/>
        <v>#DIV/0!</v>
      </c>
      <c r="J30" s="410" t="e">
        <f t="shared" si="6"/>
        <v>#DIV/0!</v>
      </c>
      <c r="K30" s="410" t="e">
        <f t="shared" si="6"/>
        <v>#DIV/0!</v>
      </c>
      <c r="L30" s="410" t="e">
        <f t="shared" si="6"/>
        <v>#DIV/0!</v>
      </c>
      <c r="M30" s="410" t="e">
        <f t="shared" si="6"/>
        <v>#DIV/0!</v>
      </c>
      <c r="N30" s="410" t="e">
        <f t="shared" si="6"/>
        <v>#DIV/0!</v>
      </c>
      <c r="O30" s="410" t="e">
        <f t="shared" si="6"/>
        <v>#DIV/0!</v>
      </c>
      <c r="P30" s="410" t="e">
        <f t="shared" si="6"/>
        <v>#DIV/0!</v>
      </c>
      <c r="Q30" s="410" t="e">
        <f t="shared" si="6"/>
        <v>#DIV/0!</v>
      </c>
      <c r="R30" s="410" t="e">
        <f t="shared" si="6"/>
        <v>#DIV/0!</v>
      </c>
      <c r="S30" s="410" t="e">
        <f t="shared" si="6"/>
        <v>#DIV/0!</v>
      </c>
      <c r="T30" s="410" t="e">
        <f t="shared" si="6"/>
        <v>#DIV/0!</v>
      </c>
      <c r="U30" s="410" t="e">
        <f t="shared" si="6"/>
        <v>#DIV/0!</v>
      </c>
      <c r="V30" s="410" t="e">
        <f t="shared" si="6"/>
        <v>#DIV/0!</v>
      </c>
      <c r="W30" s="410" t="e">
        <f t="shared" si="6"/>
        <v>#DIV/0!</v>
      </c>
      <c r="X30" s="410" t="e">
        <f t="shared" si="6"/>
        <v>#DIV/0!</v>
      </c>
      <c r="Y30" s="410" t="e">
        <f t="shared" si="6"/>
        <v>#DIV/0!</v>
      </c>
      <c r="Z30" s="410" t="e">
        <f t="shared" si="6"/>
        <v>#DIV/0!</v>
      </c>
      <c r="AA30" s="410" t="e">
        <f t="shared" si="6"/>
        <v>#DIV/0!</v>
      </c>
      <c r="AB30" s="410" t="e">
        <f t="shared" si="6"/>
        <v>#DIV/0!</v>
      </c>
      <c r="AC30" s="410" t="e">
        <f t="shared" si="6"/>
        <v>#DIV/0!</v>
      </c>
      <c r="AD30" s="410" t="e">
        <f t="shared" si="6"/>
        <v>#DIV/0!</v>
      </c>
      <c r="AE30" s="410" t="e">
        <f t="shared" si="6"/>
        <v>#DIV/0!</v>
      </c>
      <c r="AF30" s="410" t="e">
        <f t="shared" si="6"/>
        <v>#DIV/0!</v>
      </c>
      <c r="AG30" s="410" t="e">
        <f t="shared" si="6"/>
        <v>#DIV/0!</v>
      </c>
      <c r="AH30" s="410" t="e">
        <f t="shared" si="6"/>
        <v>#DIV/0!</v>
      </c>
      <c r="AI30" s="410" t="e">
        <f t="shared" si="6"/>
        <v>#DIV/0!</v>
      </c>
      <c r="AJ30" s="410" t="e">
        <f t="shared" si="6"/>
        <v>#DIV/0!</v>
      </c>
      <c r="AK30" s="410" t="e">
        <f t="shared" si="6"/>
        <v>#DIV/0!</v>
      </c>
      <c r="AL30" s="410" t="e">
        <f t="shared" si="6"/>
        <v>#DIV/0!</v>
      </c>
      <c r="AM30" s="410" t="e">
        <f t="shared" si="6"/>
        <v>#DIV/0!</v>
      </c>
      <c r="AN30" s="410" t="e">
        <f t="shared" si="6"/>
        <v>#DIV/0!</v>
      </c>
      <c r="AO30" s="410" t="e">
        <f t="shared" si="6"/>
        <v>#DIV/0!</v>
      </c>
      <c r="AP30" s="410" t="e">
        <f t="shared" si="6"/>
        <v>#DIV/0!</v>
      </c>
      <c r="AQ30" s="410" t="e">
        <f t="shared" si="6"/>
        <v>#DIV/0!</v>
      </c>
      <c r="AR30" s="410" t="e">
        <f t="shared" si="6"/>
        <v>#DIV/0!</v>
      </c>
      <c r="AS30" s="410" t="e">
        <f t="shared" si="6"/>
        <v>#DIV/0!</v>
      </c>
      <c r="AT30" s="410" t="e">
        <f t="shared" si="6"/>
        <v>#DIV/0!</v>
      </c>
      <c r="AU30" s="410" t="e">
        <f t="shared" si="6"/>
        <v>#DIV/0!</v>
      </c>
      <c r="AV30" s="410" t="e">
        <f t="shared" si="6"/>
        <v>#DIV/0!</v>
      </c>
      <c r="AW30" s="410" t="e">
        <f t="shared" si="6"/>
        <v>#DIV/0!</v>
      </c>
      <c r="AX30" s="410" t="e">
        <f t="shared" si="6"/>
        <v>#DIV/0!</v>
      </c>
      <c r="AY30" s="410" t="e">
        <f t="shared" si="6"/>
        <v>#DIV/0!</v>
      </c>
      <c r="AZ30" s="410" t="e">
        <f t="shared" si="6"/>
        <v>#DIV/0!</v>
      </c>
      <c r="BA30" s="410" t="e">
        <f t="shared" si="6"/>
        <v>#DIV/0!</v>
      </c>
      <c r="BB30" s="410" t="e">
        <f t="shared" si="6"/>
        <v>#DIV/0!</v>
      </c>
      <c r="BC30" s="410" t="e">
        <f t="shared" si="6"/>
        <v>#DIV/0!</v>
      </c>
      <c r="BD30" s="410" t="e">
        <f t="shared" si="6"/>
        <v>#DIV/0!</v>
      </c>
      <c r="BE30" s="410" t="e">
        <f t="shared" si="6"/>
        <v>#DIV/0!</v>
      </c>
      <c r="BF30" s="410" t="e">
        <f t="shared" si="6"/>
        <v>#DIV/0!</v>
      </c>
      <c r="BG30" s="410" t="e">
        <f t="shared" si="6"/>
        <v>#DIV/0!</v>
      </c>
      <c r="BH30" s="410" t="e">
        <f t="shared" si="6"/>
        <v>#DIV/0!</v>
      </c>
      <c r="BI30" s="410" t="e">
        <f t="shared" si="6"/>
        <v>#DIV/0!</v>
      </c>
      <c r="BJ30" s="410" t="e">
        <f t="shared" si="6"/>
        <v>#DIV/0!</v>
      </c>
      <c r="BK30" s="410" t="e">
        <f t="shared" si="6"/>
        <v>#DIV/0!</v>
      </c>
      <c r="BL30" s="410" t="e">
        <f t="shared" si="6"/>
        <v>#DIV/0!</v>
      </c>
      <c r="BM30" s="410" t="e">
        <f t="shared" si="6"/>
        <v>#DIV/0!</v>
      </c>
      <c r="BN30" s="410" t="e">
        <f t="shared" si="6"/>
        <v>#DIV/0!</v>
      </c>
      <c r="BO30" s="410" t="e">
        <f t="shared" si="6"/>
        <v>#DIV/0!</v>
      </c>
      <c r="BP30" s="410" t="e">
        <f t="shared" si="6"/>
        <v>#DIV/0!</v>
      </c>
      <c r="BQ30" s="410" t="e">
        <f t="shared" ref="BQ30:CF30" si="7">((VLOOKUP(BQ26, voc_work,67,FALSE)) + (VLOOKUP(BQ26, voc_work,68,0))*$E$8 + (VLOOKUP(BQ26, voc_work,69,0))*$E$8^2 + (VLOOKUP(BQ26, voc_work,70,0))*$E$8^3)/$E$8</f>
        <v>#DIV/0!</v>
      </c>
      <c r="BR30" s="410" t="e">
        <f t="shared" si="7"/>
        <v>#DIV/0!</v>
      </c>
      <c r="BS30" s="410" t="e">
        <f t="shared" si="7"/>
        <v>#DIV/0!</v>
      </c>
      <c r="BT30" s="410" t="e">
        <f t="shared" si="7"/>
        <v>#DIV/0!</v>
      </c>
      <c r="BU30" s="410" t="e">
        <f t="shared" si="7"/>
        <v>#DIV/0!</v>
      </c>
      <c r="BV30" s="410" t="e">
        <f t="shared" si="7"/>
        <v>#DIV/0!</v>
      </c>
      <c r="BW30" s="410" t="e">
        <f t="shared" si="7"/>
        <v>#DIV/0!</v>
      </c>
      <c r="BX30" s="410" t="e">
        <f t="shared" si="7"/>
        <v>#DIV/0!</v>
      </c>
      <c r="BY30" s="410" t="e">
        <f t="shared" si="7"/>
        <v>#DIV/0!</v>
      </c>
      <c r="BZ30" s="410" t="e">
        <f t="shared" si="7"/>
        <v>#DIV/0!</v>
      </c>
      <c r="CA30" s="410" t="e">
        <f t="shared" si="7"/>
        <v>#DIV/0!</v>
      </c>
      <c r="CB30" s="410" t="e">
        <f t="shared" si="7"/>
        <v>#DIV/0!</v>
      </c>
      <c r="CC30" s="410" t="e">
        <f t="shared" si="7"/>
        <v>#DIV/0!</v>
      </c>
      <c r="CD30" s="410" t="e">
        <f t="shared" si="7"/>
        <v>#DIV/0!</v>
      </c>
      <c r="CE30" s="410" t="e">
        <f t="shared" si="7"/>
        <v>#DIV/0!</v>
      </c>
      <c r="CF30" s="410" t="e">
        <f t="shared" si="7"/>
        <v>#DIV/0!</v>
      </c>
    </row>
    <row r="31" spans="1:84" x14ac:dyDescent="0.35">
      <c r="D31" s="398"/>
    </row>
    <row r="32" spans="1:84" x14ac:dyDescent="0.35">
      <c r="D32" s="409" t="s">
        <v>288</v>
      </c>
      <c r="E32" s="409">
        <v>2010</v>
      </c>
      <c r="F32" s="409">
        <v>2011</v>
      </c>
      <c r="G32" s="409">
        <v>2012</v>
      </c>
      <c r="H32" s="409">
        <v>2013</v>
      </c>
      <c r="I32" s="409">
        <v>2014</v>
      </c>
      <c r="J32" s="409">
        <v>2015</v>
      </c>
      <c r="K32" s="409">
        <v>2016</v>
      </c>
      <c r="L32" s="409">
        <v>2017</v>
      </c>
      <c r="M32" s="409">
        <v>2018</v>
      </c>
      <c r="N32" s="409">
        <v>2019</v>
      </c>
      <c r="O32" s="409">
        <v>2020</v>
      </c>
      <c r="P32" s="409">
        <v>2021</v>
      </c>
      <c r="Q32" s="409">
        <v>2022</v>
      </c>
      <c r="R32" s="409">
        <v>2023</v>
      </c>
      <c r="S32" s="409">
        <v>2024</v>
      </c>
      <c r="T32" s="409">
        <v>2025</v>
      </c>
      <c r="U32" s="409">
        <v>2026</v>
      </c>
      <c r="V32" s="409">
        <v>2027</v>
      </c>
      <c r="W32" s="409">
        <v>2028</v>
      </c>
      <c r="X32" s="409">
        <v>2029</v>
      </c>
      <c r="Y32" s="409">
        <v>2030</v>
      </c>
      <c r="Z32" s="409">
        <v>2031</v>
      </c>
      <c r="AA32" s="409">
        <v>2032</v>
      </c>
      <c r="AB32" s="409">
        <v>2033</v>
      </c>
      <c r="AC32" s="409">
        <v>2034</v>
      </c>
      <c r="AD32" s="409">
        <v>2035</v>
      </c>
      <c r="AE32" s="409">
        <v>2036</v>
      </c>
      <c r="AF32" s="409">
        <v>2037</v>
      </c>
      <c r="AG32" s="409">
        <v>2038</v>
      </c>
      <c r="AH32" s="409">
        <v>2039</v>
      </c>
      <c r="AI32" s="409">
        <v>2040</v>
      </c>
      <c r="AJ32" s="409">
        <v>2041</v>
      </c>
      <c r="AK32" s="409">
        <v>2042</v>
      </c>
      <c r="AL32" s="409">
        <v>2043</v>
      </c>
      <c r="AM32" s="409">
        <v>2044</v>
      </c>
      <c r="AN32" s="409">
        <v>2045</v>
      </c>
      <c r="AO32" s="409">
        <v>2046</v>
      </c>
      <c r="AP32" s="409">
        <v>2047</v>
      </c>
      <c r="AQ32" s="409">
        <v>2048</v>
      </c>
      <c r="AR32" s="409">
        <v>2049</v>
      </c>
      <c r="AS32" s="409">
        <v>2050</v>
      </c>
      <c r="AT32" s="409">
        <v>2051</v>
      </c>
      <c r="AU32" s="409">
        <v>2052</v>
      </c>
      <c r="AV32" s="409">
        <v>2053</v>
      </c>
      <c r="AW32" s="409">
        <v>2054</v>
      </c>
      <c r="AX32" s="409">
        <v>2055</v>
      </c>
      <c r="AY32" s="409">
        <v>2056</v>
      </c>
      <c r="AZ32" s="409">
        <v>2057</v>
      </c>
      <c r="BA32" s="409">
        <v>2058</v>
      </c>
      <c r="BB32" s="409">
        <v>2059</v>
      </c>
      <c r="BC32" s="409">
        <v>2060</v>
      </c>
      <c r="BD32" s="409">
        <v>2061</v>
      </c>
      <c r="BE32" s="409">
        <v>2062</v>
      </c>
      <c r="BF32" s="409">
        <v>2063</v>
      </c>
      <c r="BG32" s="409">
        <v>2064</v>
      </c>
      <c r="BH32" s="409">
        <v>2065</v>
      </c>
      <c r="BI32" s="409">
        <v>2066</v>
      </c>
      <c r="BJ32" s="409">
        <v>2067</v>
      </c>
      <c r="BK32" s="409">
        <v>2068</v>
      </c>
      <c r="BL32" s="409">
        <v>2069</v>
      </c>
      <c r="BM32" s="409">
        <v>2070</v>
      </c>
      <c r="BN32" s="409">
        <v>2071</v>
      </c>
      <c r="BO32" s="409">
        <v>2072</v>
      </c>
      <c r="BP32" s="409">
        <v>2073</v>
      </c>
      <c r="BQ32" s="409">
        <v>2074</v>
      </c>
      <c r="BR32" s="409">
        <v>2075</v>
      </c>
      <c r="BS32" s="409">
        <v>2076</v>
      </c>
      <c r="BT32" s="409">
        <v>2077</v>
      </c>
      <c r="BU32" s="409">
        <v>2078</v>
      </c>
      <c r="BV32" s="409">
        <v>2079</v>
      </c>
      <c r="BW32" s="409">
        <v>2080</v>
      </c>
      <c r="BX32" s="409">
        <v>2081</v>
      </c>
      <c r="BY32" s="409">
        <v>2082</v>
      </c>
      <c r="BZ32" s="409">
        <v>2083</v>
      </c>
      <c r="CA32" s="409">
        <v>2084</v>
      </c>
      <c r="CB32" s="409">
        <v>2085</v>
      </c>
      <c r="CC32" s="409">
        <v>2086</v>
      </c>
      <c r="CD32" s="409">
        <v>2087</v>
      </c>
      <c r="CE32" s="409">
        <v>2088</v>
      </c>
      <c r="CF32" s="409">
        <v>2089</v>
      </c>
    </row>
    <row r="33" spans="3:84" x14ac:dyDescent="0.35">
      <c r="D33" s="397" t="s">
        <v>84</v>
      </c>
      <c r="E33" s="410" t="e">
        <f t="shared" ref="E33:BP33" si="8">((VLOOKUP(E32, voc_nonwork,15,FALSE)) + (VLOOKUP(E32, voc_nonwork,16,0))*$E$5 + (VLOOKUP(E32, voc_nonwork,17,0))*$E$5^2 + (VLOOKUP(E32, voc_nonwork,18,0))*$E$5^3)/$E$5</f>
        <v>#DIV/0!</v>
      </c>
      <c r="F33" s="410" t="e">
        <f t="shared" si="8"/>
        <v>#DIV/0!</v>
      </c>
      <c r="G33" s="410" t="e">
        <f t="shared" si="8"/>
        <v>#DIV/0!</v>
      </c>
      <c r="H33" s="410" t="e">
        <f t="shared" si="8"/>
        <v>#DIV/0!</v>
      </c>
      <c r="I33" s="410" t="e">
        <f t="shared" si="8"/>
        <v>#DIV/0!</v>
      </c>
      <c r="J33" s="410" t="e">
        <f t="shared" si="8"/>
        <v>#DIV/0!</v>
      </c>
      <c r="K33" s="410" t="e">
        <f t="shared" si="8"/>
        <v>#DIV/0!</v>
      </c>
      <c r="L33" s="410" t="e">
        <f t="shared" si="8"/>
        <v>#DIV/0!</v>
      </c>
      <c r="M33" s="410" t="e">
        <f t="shared" si="8"/>
        <v>#DIV/0!</v>
      </c>
      <c r="N33" s="410" t="e">
        <f t="shared" si="8"/>
        <v>#DIV/0!</v>
      </c>
      <c r="O33" s="410" t="e">
        <f t="shared" si="8"/>
        <v>#DIV/0!</v>
      </c>
      <c r="P33" s="410" t="e">
        <f t="shared" si="8"/>
        <v>#DIV/0!</v>
      </c>
      <c r="Q33" s="410" t="e">
        <f t="shared" si="8"/>
        <v>#DIV/0!</v>
      </c>
      <c r="R33" s="410" t="e">
        <f t="shared" si="8"/>
        <v>#DIV/0!</v>
      </c>
      <c r="S33" s="410" t="e">
        <f t="shared" si="8"/>
        <v>#DIV/0!</v>
      </c>
      <c r="T33" s="410" t="e">
        <f t="shared" si="8"/>
        <v>#DIV/0!</v>
      </c>
      <c r="U33" s="410" t="e">
        <f t="shared" si="8"/>
        <v>#DIV/0!</v>
      </c>
      <c r="V33" s="410" t="e">
        <f t="shared" si="8"/>
        <v>#DIV/0!</v>
      </c>
      <c r="W33" s="410" t="e">
        <f t="shared" si="8"/>
        <v>#DIV/0!</v>
      </c>
      <c r="X33" s="410" t="e">
        <f t="shared" si="8"/>
        <v>#DIV/0!</v>
      </c>
      <c r="Y33" s="410" t="e">
        <f t="shared" si="8"/>
        <v>#DIV/0!</v>
      </c>
      <c r="Z33" s="410" t="e">
        <f t="shared" si="8"/>
        <v>#DIV/0!</v>
      </c>
      <c r="AA33" s="410" t="e">
        <f t="shared" si="8"/>
        <v>#DIV/0!</v>
      </c>
      <c r="AB33" s="410" t="e">
        <f t="shared" si="8"/>
        <v>#DIV/0!</v>
      </c>
      <c r="AC33" s="410" t="e">
        <f t="shared" si="8"/>
        <v>#DIV/0!</v>
      </c>
      <c r="AD33" s="410" t="e">
        <f t="shared" si="8"/>
        <v>#DIV/0!</v>
      </c>
      <c r="AE33" s="410" t="e">
        <f t="shared" si="8"/>
        <v>#DIV/0!</v>
      </c>
      <c r="AF33" s="410" t="e">
        <f t="shared" si="8"/>
        <v>#DIV/0!</v>
      </c>
      <c r="AG33" s="410" t="e">
        <f t="shared" si="8"/>
        <v>#DIV/0!</v>
      </c>
      <c r="AH33" s="410" t="e">
        <f t="shared" si="8"/>
        <v>#DIV/0!</v>
      </c>
      <c r="AI33" s="410" t="e">
        <f t="shared" si="8"/>
        <v>#DIV/0!</v>
      </c>
      <c r="AJ33" s="410" t="e">
        <f t="shared" si="8"/>
        <v>#DIV/0!</v>
      </c>
      <c r="AK33" s="410" t="e">
        <f t="shared" si="8"/>
        <v>#DIV/0!</v>
      </c>
      <c r="AL33" s="410" t="e">
        <f t="shared" si="8"/>
        <v>#DIV/0!</v>
      </c>
      <c r="AM33" s="410" t="e">
        <f t="shared" si="8"/>
        <v>#DIV/0!</v>
      </c>
      <c r="AN33" s="410" t="e">
        <f t="shared" si="8"/>
        <v>#DIV/0!</v>
      </c>
      <c r="AO33" s="410" t="e">
        <f t="shared" si="8"/>
        <v>#DIV/0!</v>
      </c>
      <c r="AP33" s="410" t="e">
        <f t="shared" si="8"/>
        <v>#DIV/0!</v>
      </c>
      <c r="AQ33" s="410" t="e">
        <f t="shared" si="8"/>
        <v>#DIV/0!</v>
      </c>
      <c r="AR33" s="410" t="e">
        <f t="shared" si="8"/>
        <v>#DIV/0!</v>
      </c>
      <c r="AS33" s="410" t="e">
        <f t="shared" si="8"/>
        <v>#DIV/0!</v>
      </c>
      <c r="AT33" s="410" t="e">
        <f t="shared" si="8"/>
        <v>#DIV/0!</v>
      </c>
      <c r="AU33" s="410" t="e">
        <f t="shared" si="8"/>
        <v>#DIV/0!</v>
      </c>
      <c r="AV33" s="410" t="e">
        <f t="shared" si="8"/>
        <v>#DIV/0!</v>
      </c>
      <c r="AW33" s="410" t="e">
        <f t="shared" si="8"/>
        <v>#DIV/0!</v>
      </c>
      <c r="AX33" s="410" t="e">
        <f t="shared" si="8"/>
        <v>#DIV/0!</v>
      </c>
      <c r="AY33" s="410" t="e">
        <f t="shared" si="8"/>
        <v>#DIV/0!</v>
      </c>
      <c r="AZ33" s="410" t="e">
        <f t="shared" si="8"/>
        <v>#DIV/0!</v>
      </c>
      <c r="BA33" s="410" t="e">
        <f t="shared" si="8"/>
        <v>#DIV/0!</v>
      </c>
      <c r="BB33" s="410" t="e">
        <f t="shared" si="8"/>
        <v>#DIV/0!</v>
      </c>
      <c r="BC33" s="410" t="e">
        <f t="shared" si="8"/>
        <v>#DIV/0!</v>
      </c>
      <c r="BD33" s="410" t="e">
        <f t="shared" si="8"/>
        <v>#DIV/0!</v>
      </c>
      <c r="BE33" s="410" t="e">
        <f t="shared" si="8"/>
        <v>#DIV/0!</v>
      </c>
      <c r="BF33" s="410" t="e">
        <f t="shared" si="8"/>
        <v>#DIV/0!</v>
      </c>
      <c r="BG33" s="410" t="e">
        <f t="shared" si="8"/>
        <v>#DIV/0!</v>
      </c>
      <c r="BH33" s="410" t="e">
        <f t="shared" si="8"/>
        <v>#DIV/0!</v>
      </c>
      <c r="BI33" s="410" t="e">
        <f t="shared" si="8"/>
        <v>#DIV/0!</v>
      </c>
      <c r="BJ33" s="410" t="e">
        <f t="shared" si="8"/>
        <v>#DIV/0!</v>
      </c>
      <c r="BK33" s="410" t="e">
        <f t="shared" si="8"/>
        <v>#DIV/0!</v>
      </c>
      <c r="BL33" s="410" t="e">
        <f t="shared" si="8"/>
        <v>#DIV/0!</v>
      </c>
      <c r="BM33" s="410" t="e">
        <f t="shared" si="8"/>
        <v>#DIV/0!</v>
      </c>
      <c r="BN33" s="410" t="e">
        <f t="shared" si="8"/>
        <v>#DIV/0!</v>
      </c>
      <c r="BO33" s="410" t="e">
        <f t="shared" si="8"/>
        <v>#DIV/0!</v>
      </c>
      <c r="BP33" s="410" t="e">
        <f t="shared" si="8"/>
        <v>#DIV/0!</v>
      </c>
      <c r="BQ33" s="410" t="e">
        <f t="shared" ref="BQ33:CF33" si="9">((VLOOKUP(BQ32, voc_nonwork,15,FALSE)) + (VLOOKUP(BQ32, voc_nonwork,16,0))*$E$5 + (VLOOKUP(BQ32, voc_nonwork,17,0))*$E$5^2 + (VLOOKUP(BQ32, voc_nonwork,18,0))*$E$5^3)/$E$5</f>
        <v>#DIV/0!</v>
      </c>
      <c r="BR33" s="410" t="e">
        <f t="shared" si="9"/>
        <v>#DIV/0!</v>
      </c>
      <c r="BS33" s="410" t="e">
        <f t="shared" si="9"/>
        <v>#DIV/0!</v>
      </c>
      <c r="BT33" s="410" t="e">
        <f t="shared" si="9"/>
        <v>#DIV/0!</v>
      </c>
      <c r="BU33" s="410" t="e">
        <f t="shared" si="9"/>
        <v>#DIV/0!</v>
      </c>
      <c r="BV33" s="410" t="e">
        <f t="shared" si="9"/>
        <v>#DIV/0!</v>
      </c>
      <c r="BW33" s="410" t="e">
        <f t="shared" si="9"/>
        <v>#DIV/0!</v>
      </c>
      <c r="BX33" s="410" t="e">
        <f t="shared" si="9"/>
        <v>#DIV/0!</v>
      </c>
      <c r="BY33" s="410" t="e">
        <f t="shared" si="9"/>
        <v>#DIV/0!</v>
      </c>
      <c r="BZ33" s="410" t="e">
        <f t="shared" si="9"/>
        <v>#DIV/0!</v>
      </c>
      <c r="CA33" s="410" t="e">
        <f t="shared" si="9"/>
        <v>#DIV/0!</v>
      </c>
      <c r="CB33" s="410" t="e">
        <f t="shared" si="9"/>
        <v>#DIV/0!</v>
      </c>
      <c r="CC33" s="410" t="e">
        <f t="shared" si="9"/>
        <v>#DIV/0!</v>
      </c>
      <c r="CD33" s="410" t="e">
        <f t="shared" si="9"/>
        <v>#DIV/0!</v>
      </c>
      <c r="CE33" s="410" t="e">
        <f t="shared" si="9"/>
        <v>#DIV/0!</v>
      </c>
      <c r="CF33" s="410" t="e">
        <f t="shared" si="9"/>
        <v>#DIV/0!</v>
      </c>
    </row>
    <row r="34" spans="3:84" x14ac:dyDescent="0.35">
      <c r="D34" s="397" t="s">
        <v>86</v>
      </c>
      <c r="E34" s="410" t="e">
        <f t="shared" ref="E34:BP34" si="10">((VLOOKUP(E32, voc_nonwork,31,FALSE)) + (VLOOKUP(E32, voc_nonwork,32,0))*$E$6 + (VLOOKUP(E32, voc_nonwork,33,0))*$E$6^2 + (VLOOKUP(E32, voc_nonwork,34,0))*$E$6^3)/$E$6</f>
        <v>#DIV/0!</v>
      </c>
      <c r="F34" s="410" t="e">
        <f t="shared" si="10"/>
        <v>#DIV/0!</v>
      </c>
      <c r="G34" s="410" t="e">
        <f t="shared" si="10"/>
        <v>#DIV/0!</v>
      </c>
      <c r="H34" s="410" t="e">
        <f t="shared" si="10"/>
        <v>#DIV/0!</v>
      </c>
      <c r="I34" s="410" t="e">
        <f t="shared" si="10"/>
        <v>#DIV/0!</v>
      </c>
      <c r="J34" s="410" t="e">
        <f t="shared" si="10"/>
        <v>#DIV/0!</v>
      </c>
      <c r="K34" s="410" t="e">
        <f t="shared" si="10"/>
        <v>#DIV/0!</v>
      </c>
      <c r="L34" s="410" t="e">
        <f t="shared" si="10"/>
        <v>#DIV/0!</v>
      </c>
      <c r="M34" s="410" t="e">
        <f t="shared" si="10"/>
        <v>#DIV/0!</v>
      </c>
      <c r="N34" s="410" t="e">
        <f t="shared" si="10"/>
        <v>#DIV/0!</v>
      </c>
      <c r="O34" s="410" t="e">
        <f t="shared" si="10"/>
        <v>#DIV/0!</v>
      </c>
      <c r="P34" s="410" t="e">
        <f t="shared" si="10"/>
        <v>#DIV/0!</v>
      </c>
      <c r="Q34" s="410" t="e">
        <f t="shared" si="10"/>
        <v>#DIV/0!</v>
      </c>
      <c r="R34" s="410" t="e">
        <f t="shared" si="10"/>
        <v>#DIV/0!</v>
      </c>
      <c r="S34" s="410" t="e">
        <f t="shared" si="10"/>
        <v>#DIV/0!</v>
      </c>
      <c r="T34" s="410" t="e">
        <f t="shared" si="10"/>
        <v>#DIV/0!</v>
      </c>
      <c r="U34" s="410" t="e">
        <f t="shared" si="10"/>
        <v>#DIV/0!</v>
      </c>
      <c r="V34" s="410" t="e">
        <f t="shared" si="10"/>
        <v>#DIV/0!</v>
      </c>
      <c r="W34" s="410" t="e">
        <f t="shared" si="10"/>
        <v>#DIV/0!</v>
      </c>
      <c r="X34" s="410" t="e">
        <f t="shared" si="10"/>
        <v>#DIV/0!</v>
      </c>
      <c r="Y34" s="410" t="e">
        <f t="shared" si="10"/>
        <v>#DIV/0!</v>
      </c>
      <c r="Z34" s="410" t="e">
        <f t="shared" si="10"/>
        <v>#DIV/0!</v>
      </c>
      <c r="AA34" s="410" t="e">
        <f t="shared" si="10"/>
        <v>#DIV/0!</v>
      </c>
      <c r="AB34" s="410" t="e">
        <f t="shared" si="10"/>
        <v>#DIV/0!</v>
      </c>
      <c r="AC34" s="410" t="e">
        <f t="shared" si="10"/>
        <v>#DIV/0!</v>
      </c>
      <c r="AD34" s="410" t="e">
        <f t="shared" si="10"/>
        <v>#DIV/0!</v>
      </c>
      <c r="AE34" s="410" t="e">
        <f t="shared" si="10"/>
        <v>#DIV/0!</v>
      </c>
      <c r="AF34" s="410" t="e">
        <f t="shared" si="10"/>
        <v>#DIV/0!</v>
      </c>
      <c r="AG34" s="410" t="e">
        <f t="shared" si="10"/>
        <v>#DIV/0!</v>
      </c>
      <c r="AH34" s="410" t="e">
        <f t="shared" si="10"/>
        <v>#DIV/0!</v>
      </c>
      <c r="AI34" s="410" t="e">
        <f t="shared" si="10"/>
        <v>#DIV/0!</v>
      </c>
      <c r="AJ34" s="410" t="e">
        <f t="shared" si="10"/>
        <v>#DIV/0!</v>
      </c>
      <c r="AK34" s="410" t="e">
        <f t="shared" si="10"/>
        <v>#DIV/0!</v>
      </c>
      <c r="AL34" s="410" t="e">
        <f t="shared" si="10"/>
        <v>#DIV/0!</v>
      </c>
      <c r="AM34" s="410" t="e">
        <f t="shared" si="10"/>
        <v>#DIV/0!</v>
      </c>
      <c r="AN34" s="410" t="e">
        <f t="shared" si="10"/>
        <v>#DIV/0!</v>
      </c>
      <c r="AO34" s="410" t="e">
        <f t="shared" si="10"/>
        <v>#DIV/0!</v>
      </c>
      <c r="AP34" s="410" t="e">
        <f t="shared" si="10"/>
        <v>#DIV/0!</v>
      </c>
      <c r="AQ34" s="410" t="e">
        <f t="shared" si="10"/>
        <v>#DIV/0!</v>
      </c>
      <c r="AR34" s="410" t="e">
        <f t="shared" si="10"/>
        <v>#DIV/0!</v>
      </c>
      <c r="AS34" s="410" t="e">
        <f t="shared" si="10"/>
        <v>#DIV/0!</v>
      </c>
      <c r="AT34" s="410" t="e">
        <f t="shared" si="10"/>
        <v>#DIV/0!</v>
      </c>
      <c r="AU34" s="410" t="e">
        <f t="shared" si="10"/>
        <v>#DIV/0!</v>
      </c>
      <c r="AV34" s="410" t="e">
        <f t="shared" si="10"/>
        <v>#DIV/0!</v>
      </c>
      <c r="AW34" s="410" t="e">
        <f t="shared" si="10"/>
        <v>#DIV/0!</v>
      </c>
      <c r="AX34" s="410" t="e">
        <f t="shared" si="10"/>
        <v>#DIV/0!</v>
      </c>
      <c r="AY34" s="410" t="e">
        <f t="shared" si="10"/>
        <v>#DIV/0!</v>
      </c>
      <c r="AZ34" s="410" t="e">
        <f t="shared" si="10"/>
        <v>#DIV/0!</v>
      </c>
      <c r="BA34" s="410" t="e">
        <f t="shared" si="10"/>
        <v>#DIV/0!</v>
      </c>
      <c r="BB34" s="410" t="e">
        <f t="shared" si="10"/>
        <v>#DIV/0!</v>
      </c>
      <c r="BC34" s="410" t="e">
        <f t="shared" si="10"/>
        <v>#DIV/0!</v>
      </c>
      <c r="BD34" s="410" t="e">
        <f t="shared" si="10"/>
        <v>#DIV/0!</v>
      </c>
      <c r="BE34" s="410" t="e">
        <f t="shared" si="10"/>
        <v>#DIV/0!</v>
      </c>
      <c r="BF34" s="410" t="e">
        <f t="shared" si="10"/>
        <v>#DIV/0!</v>
      </c>
      <c r="BG34" s="410" t="e">
        <f t="shared" si="10"/>
        <v>#DIV/0!</v>
      </c>
      <c r="BH34" s="410" t="e">
        <f t="shared" si="10"/>
        <v>#DIV/0!</v>
      </c>
      <c r="BI34" s="410" t="e">
        <f t="shared" si="10"/>
        <v>#DIV/0!</v>
      </c>
      <c r="BJ34" s="410" t="e">
        <f t="shared" si="10"/>
        <v>#DIV/0!</v>
      </c>
      <c r="BK34" s="410" t="e">
        <f t="shared" si="10"/>
        <v>#DIV/0!</v>
      </c>
      <c r="BL34" s="410" t="e">
        <f t="shared" si="10"/>
        <v>#DIV/0!</v>
      </c>
      <c r="BM34" s="410" t="e">
        <f t="shared" si="10"/>
        <v>#DIV/0!</v>
      </c>
      <c r="BN34" s="410" t="e">
        <f t="shared" si="10"/>
        <v>#DIV/0!</v>
      </c>
      <c r="BO34" s="410" t="e">
        <f t="shared" si="10"/>
        <v>#DIV/0!</v>
      </c>
      <c r="BP34" s="410" t="e">
        <f t="shared" si="10"/>
        <v>#DIV/0!</v>
      </c>
      <c r="BQ34" s="410" t="e">
        <f t="shared" ref="BQ34:CF34" si="11">((VLOOKUP(BQ32, voc_nonwork,31,FALSE)) + (VLOOKUP(BQ32, voc_nonwork,32,0))*$E$6 + (VLOOKUP(BQ32, voc_nonwork,33,0))*$E$6^2 + (VLOOKUP(BQ32, voc_nonwork,34,0))*$E$6^3)/$E$6</f>
        <v>#DIV/0!</v>
      </c>
      <c r="BR34" s="410" t="e">
        <f t="shared" si="11"/>
        <v>#DIV/0!</v>
      </c>
      <c r="BS34" s="410" t="e">
        <f t="shared" si="11"/>
        <v>#DIV/0!</v>
      </c>
      <c r="BT34" s="410" t="e">
        <f t="shared" si="11"/>
        <v>#DIV/0!</v>
      </c>
      <c r="BU34" s="410" t="e">
        <f t="shared" si="11"/>
        <v>#DIV/0!</v>
      </c>
      <c r="BV34" s="410" t="e">
        <f t="shared" si="11"/>
        <v>#DIV/0!</v>
      </c>
      <c r="BW34" s="410" t="e">
        <f t="shared" si="11"/>
        <v>#DIV/0!</v>
      </c>
      <c r="BX34" s="410" t="e">
        <f t="shared" si="11"/>
        <v>#DIV/0!</v>
      </c>
      <c r="BY34" s="410" t="e">
        <f t="shared" si="11"/>
        <v>#DIV/0!</v>
      </c>
      <c r="BZ34" s="410" t="e">
        <f t="shared" si="11"/>
        <v>#DIV/0!</v>
      </c>
      <c r="CA34" s="410" t="e">
        <f t="shared" si="11"/>
        <v>#DIV/0!</v>
      </c>
      <c r="CB34" s="410" t="e">
        <f t="shared" si="11"/>
        <v>#DIV/0!</v>
      </c>
      <c r="CC34" s="410" t="e">
        <f t="shared" si="11"/>
        <v>#DIV/0!</v>
      </c>
      <c r="CD34" s="410" t="e">
        <f t="shared" si="11"/>
        <v>#DIV/0!</v>
      </c>
      <c r="CE34" s="410" t="e">
        <f t="shared" si="11"/>
        <v>#DIV/0!</v>
      </c>
      <c r="CF34" s="410" t="e">
        <f t="shared" si="11"/>
        <v>#DIV/0!</v>
      </c>
    </row>
    <row r="35" spans="3:84" x14ac:dyDescent="0.35">
      <c r="D35" s="418"/>
      <c r="E35" s="418"/>
      <c r="F35" s="418"/>
      <c r="G35" s="419"/>
    </row>
    <row r="36" spans="3:84" x14ac:dyDescent="0.35">
      <c r="C36" s="391" t="s">
        <v>289</v>
      </c>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406"/>
    </row>
    <row r="37" spans="3:84" x14ac:dyDescent="0.35">
      <c r="D37" s="410"/>
      <c r="E37" s="409">
        <v>2010</v>
      </c>
      <c r="F37" s="409">
        <v>2011</v>
      </c>
      <c r="G37" s="409">
        <v>2012</v>
      </c>
      <c r="H37" s="409">
        <v>2013</v>
      </c>
      <c r="I37" s="409">
        <v>2014</v>
      </c>
      <c r="J37" s="409">
        <v>2015</v>
      </c>
      <c r="K37" s="409">
        <v>2016</v>
      </c>
      <c r="L37" s="409">
        <v>2017</v>
      </c>
      <c r="M37" s="409">
        <v>2018</v>
      </c>
      <c r="N37" s="409">
        <v>2019</v>
      </c>
      <c r="O37" s="409">
        <v>2020</v>
      </c>
      <c r="P37" s="409">
        <v>2021</v>
      </c>
      <c r="Q37" s="409">
        <v>2022</v>
      </c>
      <c r="R37" s="409">
        <v>2023</v>
      </c>
      <c r="S37" s="409">
        <v>2024</v>
      </c>
      <c r="T37" s="409">
        <v>2025</v>
      </c>
      <c r="U37" s="409">
        <v>2026</v>
      </c>
      <c r="V37" s="409">
        <v>2027</v>
      </c>
      <c r="W37" s="409">
        <v>2028</v>
      </c>
      <c r="X37" s="409">
        <v>2029</v>
      </c>
      <c r="Y37" s="409">
        <v>2030</v>
      </c>
      <c r="Z37" s="409">
        <v>2031</v>
      </c>
      <c r="AA37" s="409">
        <v>2032</v>
      </c>
      <c r="AB37" s="409">
        <v>2033</v>
      </c>
      <c r="AC37" s="409">
        <v>2034</v>
      </c>
      <c r="AD37" s="409">
        <v>2035</v>
      </c>
      <c r="AE37" s="409">
        <v>2036</v>
      </c>
      <c r="AF37" s="409">
        <v>2037</v>
      </c>
      <c r="AG37" s="409">
        <v>2038</v>
      </c>
      <c r="AH37" s="409">
        <v>2039</v>
      </c>
      <c r="AI37" s="409">
        <v>2040</v>
      </c>
      <c r="AJ37" s="409">
        <v>2041</v>
      </c>
      <c r="AK37" s="409">
        <v>2042</v>
      </c>
      <c r="AL37" s="409">
        <v>2043</v>
      </c>
      <c r="AM37" s="409">
        <v>2044</v>
      </c>
      <c r="AN37" s="409">
        <v>2045</v>
      </c>
      <c r="AO37" s="409">
        <v>2046</v>
      </c>
      <c r="AP37" s="409">
        <v>2047</v>
      </c>
      <c r="AQ37" s="409">
        <v>2048</v>
      </c>
      <c r="AR37" s="409">
        <v>2049</v>
      </c>
      <c r="AS37" s="409">
        <v>2050</v>
      </c>
      <c r="AT37" s="409">
        <v>2051</v>
      </c>
      <c r="AU37" s="409">
        <v>2052</v>
      </c>
      <c r="AV37" s="409">
        <v>2053</v>
      </c>
      <c r="AW37" s="409">
        <v>2054</v>
      </c>
      <c r="AX37" s="409">
        <v>2055</v>
      </c>
      <c r="AY37" s="409">
        <v>2056</v>
      </c>
      <c r="AZ37" s="409">
        <v>2057</v>
      </c>
      <c r="BA37" s="409">
        <v>2058</v>
      </c>
      <c r="BB37" s="409">
        <v>2059</v>
      </c>
      <c r="BC37" s="409">
        <v>2060</v>
      </c>
      <c r="BD37" s="409">
        <v>2061</v>
      </c>
      <c r="BE37" s="409">
        <v>2062</v>
      </c>
      <c r="BF37" s="409">
        <v>2063</v>
      </c>
      <c r="BG37" s="409">
        <v>2064</v>
      </c>
      <c r="BH37" s="409">
        <v>2065</v>
      </c>
      <c r="BI37" s="409">
        <v>2066</v>
      </c>
      <c r="BJ37" s="409">
        <v>2067</v>
      </c>
      <c r="BK37" s="409">
        <v>2068</v>
      </c>
      <c r="BL37" s="409">
        <v>2069</v>
      </c>
      <c r="BM37" s="409">
        <v>2070</v>
      </c>
      <c r="BN37" s="409">
        <v>2071</v>
      </c>
      <c r="BO37" s="409">
        <v>2072</v>
      </c>
      <c r="BP37" s="409">
        <v>2073</v>
      </c>
      <c r="BQ37" s="409">
        <v>2074</v>
      </c>
      <c r="BR37" s="409">
        <v>2075</v>
      </c>
      <c r="BS37" s="409">
        <v>2076</v>
      </c>
      <c r="BT37" s="409">
        <v>2077</v>
      </c>
      <c r="BU37" s="409">
        <v>2078</v>
      </c>
      <c r="BV37" s="409">
        <v>2079</v>
      </c>
      <c r="BW37" s="409">
        <v>2080</v>
      </c>
      <c r="BX37" s="409">
        <v>2081</v>
      </c>
      <c r="BY37" s="409">
        <v>2082</v>
      </c>
      <c r="BZ37" s="409">
        <v>2083</v>
      </c>
      <c r="CA37" s="409">
        <v>2084</v>
      </c>
      <c r="CB37" s="409">
        <v>2085</v>
      </c>
      <c r="CC37" s="409">
        <v>2086</v>
      </c>
      <c r="CD37" s="409">
        <v>2087</v>
      </c>
      <c r="CE37" s="409">
        <v>2088</v>
      </c>
      <c r="CF37" s="409">
        <v>2089</v>
      </c>
    </row>
    <row r="38" spans="3:84" x14ac:dyDescent="0.35">
      <c r="D38" s="410" t="s">
        <v>84</v>
      </c>
      <c r="E38" s="410" t="e">
        <f>(E27*('Table A.1.3.4'!$Q$27+'Table A.1.3.4'!$Q$28) + (E33*'Table A.1.3.4'!$Q$29))/100</f>
        <v>#DIV/0!</v>
      </c>
      <c r="F38" s="410" t="e">
        <f>(F27*('Table A.1.3.4'!$Q$27+'Table A.1.3.4'!$Q$28) + (F33*'Table A.1.3.4'!$Q$29))/100</f>
        <v>#DIV/0!</v>
      </c>
      <c r="G38" s="410" t="e">
        <f>(G27*('Table A.1.3.4'!$Q$27+'Table A.1.3.4'!$Q$28) + (G33*'Table A.1.3.4'!$Q$29))/100</f>
        <v>#DIV/0!</v>
      </c>
      <c r="H38" s="410" t="e">
        <f>(H27*('Table A.1.3.4'!$Q$27+'Table A.1.3.4'!$Q$28) + (H33*'Table A.1.3.4'!$Q$29))/100</f>
        <v>#DIV/0!</v>
      </c>
      <c r="I38" s="410" t="e">
        <f>(I27*('Table A.1.3.4'!$Q$27+'Table A.1.3.4'!$Q$28) + (I33*'Table A.1.3.4'!$Q$29))/100</f>
        <v>#DIV/0!</v>
      </c>
      <c r="J38" s="410" t="e">
        <f>(J27*('Table A.1.3.4'!$Q$27+'Table A.1.3.4'!$Q$28) + (J33*'Table A.1.3.4'!$Q$29))/100</f>
        <v>#DIV/0!</v>
      </c>
      <c r="K38" s="410" t="e">
        <f>(K27*('Table A.1.3.4'!$Q$27+'Table A.1.3.4'!$Q$28) + (K33*'Table A.1.3.4'!$Q$29))/100</f>
        <v>#DIV/0!</v>
      </c>
      <c r="L38" s="410" t="e">
        <f>(L27*('Table A.1.3.4'!$Q$27+'Table A.1.3.4'!$Q$28) + (L33*'Table A.1.3.4'!$Q$29))/100</f>
        <v>#DIV/0!</v>
      </c>
      <c r="M38" s="410" t="e">
        <f>(M27*('Table A.1.3.4'!$Q$27+'Table A.1.3.4'!$Q$28) + (M33*'Table A.1.3.4'!$Q$29))/100</f>
        <v>#DIV/0!</v>
      </c>
      <c r="N38" s="410" t="e">
        <f>(N27*('Table A.1.3.4'!$Q$27+'Table A.1.3.4'!$Q$28) + (N33*'Table A.1.3.4'!$Q$29))/100</f>
        <v>#DIV/0!</v>
      </c>
      <c r="O38" s="410" t="e">
        <f>(O27*('Table A.1.3.4'!$Q$27+'Table A.1.3.4'!$Q$28) + (O33*'Table A.1.3.4'!$Q$29))/100</f>
        <v>#DIV/0!</v>
      </c>
      <c r="P38" s="410" t="e">
        <f>(P27*('Table A.1.3.4'!$Q$27+'Table A.1.3.4'!$Q$28) + (P33*'Table A.1.3.4'!$Q$29))/100</f>
        <v>#DIV/0!</v>
      </c>
      <c r="Q38" s="410" t="e">
        <f>(Q27*('Table A.1.3.4'!$Q$27+'Table A.1.3.4'!$Q$28) + (Q33*'Table A.1.3.4'!$Q$29))/100</f>
        <v>#DIV/0!</v>
      </c>
      <c r="R38" s="410" t="e">
        <f>(R27*('Table A.1.3.4'!$Q$27+'Table A.1.3.4'!$Q$28) + (R33*'Table A.1.3.4'!$Q$29))/100</f>
        <v>#DIV/0!</v>
      </c>
      <c r="S38" s="410" t="e">
        <f>(S27*('Table A.1.3.4'!$Q$27+'Table A.1.3.4'!$Q$28) + (S33*'Table A.1.3.4'!$Q$29))/100</f>
        <v>#DIV/0!</v>
      </c>
      <c r="T38" s="410" t="e">
        <f>(T27*('Table A.1.3.4'!$Q$27+'Table A.1.3.4'!$Q$28) + (T33*'Table A.1.3.4'!$Q$29))/100</f>
        <v>#DIV/0!</v>
      </c>
      <c r="U38" s="410" t="e">
        <f>(U27*('Table A.1.3.4'!$Q$27+'Table A.1.3.4'!$Q$28) + (U33*'Table A.1.3.4'!$Q$29))/100</f>
        <v>#DIV/0!</v>
      </c>
      <c r="V38" s="410" t="e">
        <f>(V27*('Table A.1.3.4'!$Q$27+'Table A.1.3.4'!$Q$28) + (V33*'Table A.1.3.4'!$Q$29))/100</f>
        <v>#DIV/0!</v>
      </c>
      <c r="W38" s="410" t="e">
        <f>(W27*('Table A.1.3.4'!$Q$27+'Table A.1.3.4'!$Q$28) + (W33*'Table A.1.3.4'!$Q$29))/100</f>
        <v>#DIV/0!</v>
      </c>
      <c r="X38" s="410" t="e">
        <f>(X27*('Table A.1.3.4'!$Q$27+'Table A.1.3.4'!$Q$28) + (X33*'Table A.1.3.4'!$Q$29))/100</f>
        <v>#DIV/0!</v>
      </c>
      <c r="Y38" s="410" t="e">
        <f>(Y27*('Table A.1.3.4'!$Q$27+'Table A.1.3.4'!$Q$28) + (Y33*'Table A.1.3.4'!$Q$29))/100</f>
        <v>#DIV/0!</v>
      </c>
      <c r="Z38" s="410" t="e">
        <f>(Z27*('Table A.1.3.4'!$Q$27+'Table A.1.3.4'!$Q$28) + (Z33*'Table A.1.3.4'!$Q$29))/100</f>
        <v>#DIV/0!</v>
      </c>
      <c r="AA38" s="410" t="e">
        <f>(AA27*('Table A.1.3.4'!$Q$27+'Table A.1.3.4'!$Q$28) + (AA33*'Table A.1.3.4'!$Q$29))/100</f>
        <v>#DIV/0!</v>
      </c>
      <c r="AB38" s="410" t="e">
        <f>(AB27*('Table A.1.3.4'!$Q$27+'Table A.1.3.4'!$Q$28) + (AB33*'Table A.1.3.4'!$Q$29))/100</f>
        <v>#DIV/0!</v>
      </c>
      <c r="AC38" s="410" t="e">
        <f>(AC27*('Table A.1.3.4'!$Q$27+'Table A.1.3.4'!$Q$28) + (AC33*'Table A.1.3.4'!$Q$29))/100</f>
        <v>#DIV/0!</v>
      </c>
      <c r="AD38" s="410" t="e">
        <f>(AD27*('Table A.1.3.4'!$Q$27+'Table A.1.3.4'!$Q$28) + (AD33*'Table A.1.3.4'!$Q$29))/100</f>
        <v>#DIV/0!</v>
      </c>
      <c r="AE38" s="410" t="e">
        <f>(AE27*('Table A.1.3.4'!$Q$27+'Table A.1.3.4'!$Q$28) + (AE33*'Table A.1.3.4'!$Q$29))/100</f>
        <v>#DIV/0!</v>
      </c>
      <c r="AF38" s="410" t="e">
        <f>(AF27*('Table A.1.3.4'!$Q$27+'Table A.1.3.4'!$Q$28) + (AF33*'Table A.1.3.4'!$Q$29))/100</f>
        <v>#DIV/0!</v>
      </c>
      <c r="AG38" s="410" t="e">
        <f>(AG27*('Table A.1.3.4'!$Q$27+'Table A.1.3.4'!$Q$28) + (AG33*'Table A.1.3.4'!$Q$29))/100</f>
        <v>#DIV/0!</v>
      </c>
      <c r="AH38" s="410" t="e">
        <f>(AH27*('Table A.1.3.4'!$Q$27+'Table A.1.3.4'!$Q$28) + (AH33*'Table A.1.3.4'!$Q$29))/100</f>
        <v>#DIV/0!</v>
      </c>
      <c r="AI38" s="410" t="e">
        <f>(AI27*('Table A.1.3.4'!$Q$27+'Table A.1.3.4'!$Q$28) + (AI33*'Table A.1.3.4'!$Q$29))/100</f>
        <v>#DIV/0!</v>
      </c>
      <c r="AJ38" s="410" t="e">
        <f>(AJ27*('Table A.1.3.4'!$Q$27+'Table A.1.3.4'!$Q$28) + (AJ33*'Table A.1.3.4'!$Q$29))/100</f>
        <v>#DIV/0!</v>
      </c>
      <c r="AK38" s="410" t="e">
        <f>(AK27*('Table A.1.3.4'!$Q$27+'Table A.1.3.4'!$Q$28) + (AK33*'Table A.1.3.4'!$Q$29))/100</f>
        <v>#DIV/0!</v>
      </c>
      <c r="AL38" s="410" t="e">
        <f>(AL27*('Table A.1.3.4'!$Q$27+'Table A.1.3.4'!$Q$28) + (AL33*'Table A.1.3.4'!$Q$29))/100</f>
        <v>#DIV/0!</v>
      </c>
      <c r="AM38" s="410" t="e">
        <f>(AM27*('Table A.1.3.4'!$Q$27+'Table A.1.3.4'!$Q$28) + (AM33*'Table A.1.3.4'!$Q$29))/100</f>
        <v>#DIV/0!</v>
      </c>
      <c r="AN38" s="410" t="e">
        <f>(AN27*('Table A.1.3.4'!$Q$27+'Table A.1.3.4'!$Q$28) + (AN33*'Table A.1.3.4'!$Q$29))/100</f>
        <v>#DIV/0!</v>
      </c>
      <c r="AO38" s="410" t="e">
        <f>(AO27*('Table A.1.3.4'!$Q$27+'Table A.1.3.4'!$Q$28) + (AO33*'Table A.1.3.4'!$Q$29))/100</f>
        <v>#DIV/0!</v>
      </c>
      <c r="AP38" s="410" t="e">
        <f>(AP27*('Table A.1.3.4'!$Q$27+'Table A.1.3.4'!$Q$28) + (AP33*'Table A.1.3.4'!$Q$29))/100</f>
        <v>#DIV/0!</v>
      </c>
      <c r="AQ38" s="410" t="e">
        <f>(AQ27*('Table A.1.3.4'!$Q$27+'Table A.1.3.4'!$Q$28) + (AQ33*'Table A.1.3.4'!$Q$29))/100</f>
        <v>#DIV/0!</v>
      </c>
      <c r="AR38" s="410" t="e">
        <f>(AR27*('Table A.1.3.4'!$Q$27+'Table A.1.3.4'!$Q$28) + (AR33*'Table A.1.3.4'!$Q$29))/100</f>
        <v>#DIV/0!</v>
      </c>
      <c r="AS38" s="410" t="e">
        <f>(AS27*('Table A.1.3.4'!$Q$27+'Table A.1.3.4'!$Q$28) + (AS33*'Table A.1.3.4'!$Q$29))/100</f>
        <v>#DIV/0!</v>
      </c>
      <c r="AT38" s="410" t="e">
        <f>(AT27*('Table A.1.3.4'!$Q$27+'Table A.1.3.4'!$Q$28) + (AT33*'Table A.1.3.4'!$Q$29))/100</f>
        <v>#DIV/0!</v>
      </c>
      <c r="AU38" s="410" t="e">
        <f>(AU27*('Table A.1.3.4'!$Q$27+'Table A.1.3.4'!$Q$28) + (AU33*'Table A.1.3.4'!$Q$29))/100</f>
        <v>#DIV/0!</v>
      </c>
      <c r="AV38" s="410" t="e">
        <f>(AV27*('Table A.1.3.4'!$Q$27+'Table A.1.3.4'!$Q$28) + (AV33*'Table A.1.3.4'!$Q$29))/100</f>
        <v>#DIV/0!</v>
      </c>
      <c r="AW38" s="410" t="e">
        <f>(AW27*('Table A.1.3.4'!$Q$27+'Table A.1.3.4'!$Q$28) + (AW33*'Table A.1.3.4'!$Q$29))/100</f>
        <v>#DIV/0!</v>
      </c>
      <c r="AX38" s="410" t="e">
        <f>(AX27*('Table A.1.3.4'!$Q$27+'Table A.1.3.4'!$Q$28) + (AX33*'Table A.1.3.4'!$Q$29))/100</f>
        <v>#DIV/0!</v>
      </c>
      <c r="AY38" s="410" t="e">
        <f>(AY27*('Table A.1.3.4'!$Q$27+'Table A.1.3.4'!$Q$28) + (AY33*'Table A.1.3.4'!$Q$29))/100</f>
        <v>#DIV/0!</v>
      </c>
      <c r="AZ38" s="410" t="e">
        <f>(AZ27*('Table A.1.3.4'!$Q$27+'Table A.1.3.4'!$Q$28) + (AZ33*'Table A.1.3.4'!$Q$29))/100</f>
        <v>#DIV/0!</v>
      </c>
      <c r="BA38" s="410" t="e">
        <f>(BA27*('Table A.1.3.4'!$Q$27+'Table A.1.3.4'!$Q$28) + (BA33*'Table A.1.3.4'!$Q$29))/100</f>
        <v>#DIV/0!</v>
      </c>
      <c r="BB38" s="410" t="e">
        <f>(BB27*('Table A.1.3.4'!$Q$27+'Table A.1.3.4'!$Q$28) + (BB33*'Table A.1.3.4'!$Q$29))/100</f>
        <v>#DIV/0!</v>
      </c>
      <c r="BC38" s="410" t="e">
        <f>(BC27*('Table A.1.3.4'!$Q$27+'Table A.1.3.4'!$Q$28) + (BC33*'Table A.1.3.4'!$Q$29))/100</f>
        <v>#DIV/0!</v>
      </c>
      <c r="BD38" s="410" t="e">
        <f>(BD27*('Table A.1.3.4'!$Q$27+'Table A.1.3.4'!$Q$28) + (BD33*'Table A.1.3.4'!$Q$29))/100</f>
        <v>#DIV/0!</v>
      </c>
      <c r="BE38" s="410" t="e">
        <f>(BE27*('Table A.1.3.4'!$Q$27+'Table A.1.3.4'!$Q$28) + (BE33*'Table A.1.3.4'!$Q$29))/100</f>
        <v>#DIV/0!</v>
      </c>
      <c r="BF38" s="410" t="e">
        <f>(BF27*('Table A.1.3.4'!$Q$27+'Table A.1.3.4'!$Q$28) + (BF33*'Table A.1.3.4'!$Q$29))/100</f>
        <v>#DIV/0!</v>
      </c>
      <c r="BG38" s="410" t="e">
        <f>(BG27*('Table A.1.3.4'!$Q$27+'Table A.1.3.4'!$Q$28) + (BG33*'Table A.1.3.4'!$Q$29))/100</f>
        <v>#DIV/0!</v>
      </c>
      <c r="BH38" s="410" t="e">
        <f>(BH27*('Table A.1.3.4'!$Q$27+'Table A.1.3.4'!$Q$28) + (BH33*'Table A.1.3.4'!$Q$29))/100</f>
        <v>#DIV/0!</v>
      </c>
      <c r="BI38" s="410" t="e">
        <f>(BI27*('Table A.1.3.4'!$Q$27+'Table A.1.3.4'!$Q$28) + (BI33*'Table A.1.3.4'!$Q$29))/100</f>
        <v>#DIV/0!</v>
      </c>
      <c r="BJ38" s="410" t="e">
        <f>(BJ27*('Table A.1.3.4'!$Q$27+'Table A.1.3.4'!$Q$28) + (BJ33*'Table A.1.3.4'!$Q$29))/100</f>
        <v>#DIV/0!</v>
      </c>
      <c r="BK38" s="410" t="e">
        <f>(BK27*('Table A.1.3.4'!$Q$27+'Table A.1.3.4'!$Q$28) + (BK33*'Table A.1.3.4'!$Q$29))/100</f>
        <v>#DIV/0!</v>
      </c>
      <c r="BL38" s="410" t="e">
        <f>(BL27*('Table A.1.3.4'!$Q$27+'Table A.1.3.4'!$Q$28) + (BL33*'Table A.1.3.4'!$Q$29))/100</f>
        <v>#DIV/0!</v>
      </c>
      <c r="BM38" s="410" t="e">
        <f>(BM27*('Table A.1.3.4'!$Q$27+'Table A.1.3.4'!$Q$28) + (BM33*'Table A.1.3.4'!$Q$29))/100</f>
        <v>#DIV/0!</v>
      </c>
      <c r="BN38" s="410" t="e">
        <f>(BN27*('Table A.1.3.4'!$Q$27+'Table A.1.3.4'!$Q$28) + (BN33*'Table A.1.3.4'!$Q$29))/100</f>
        <v>#DIV/0!</v>
      </c>
      <c r="BO38" s="410" t="e">
        <f>(BO27*('Table A.1.3.4'!$Q$27+'Table A.1.3.4'!$Q$28) + (BO33*'Table A.1.3.4'!$Q$29))/100</f>
        <v>#DIV/0!</v>
      </c>
      <c r="BP38" s="410" t="e">
        <f>(BP27*('Table A.1.3.4'!$Q$27+'Table A.1.3.4'!$Q$28) + (BP33*'Table A.1.3.4'!$Q$29))/100</f>
        <v>#DIV/0!</v>
      </c>
      <c r="BQ38" s="410" t="e">
        <f>(BQ27*('Table A.1.3.4'!$Q$27+'Table A.1.3.4'!$Q$28) + (BQ33*'Table A.1.3.4'!$Q$29))/100</f>
        <v>#DIV/0!</v>
      </c>
      <c r="BR38" s="410" t="e">
        <f>(BR27*('Table A.1.3.4'!$Q$27+'Table A.1.3.4'!$Q$28) + (BR33*'Table A.1.3.4'!$Q$29))/100</f>
        <v>#DIV/0!</v>
      </c>
      <c r="BS38" s="410" t="e">
        <f>(BS27*('Table A.1.3.4'!$Q$27+'Table A.1.3.4'!$Q$28) + (BS33*'Table A.1.3.4'!$Q$29))/100</f>
        <v>#DIV/0!</v>
      </c>
      <c r="BT38" s="410" t="e">
        <f>(BT27*('Table A.1.3.4'!$Q$27+'Table A.1.3.4'!$Q$28) + (BT33*'Table A.1.3.4'!$Q$29))/100</f>
        <v>#DIV/0!</v>
      </c>
      <c r="BU38" s="410" t="e">
        <f>(BU27*('Table A.1.3.4'!$Q$27+'Table A.1.3.4'!$Q$28) + (BU33*'Table A.1.3.4'!$Q$29))/100</f>
        <v>#DIV/0!</v>
      </c>
      <c r="BV38" s="410" t="e">
        <f>(BV27*('Table A.1.3.4'!$Q$27+'Table A.1.3.4'!$Q$28) + (BV33*'Table A.1.3.4'!$Q$29))/100</f>
        <v>#DIV/0!</v>
      </c>
      <c r="BW38" s="410" t="e">
        <f>(BW27*('Table A.1.3.4'!$Q$27+'Table A.1.3.4'!$Q$28) + (BW33*'Table A.1.3.4'!$Q$29))/100</f>
        <v>#DIV/0!</v>
      </c>
      <c r="BX38" s="410" t="e">
        <f>(BX27*('Table A.1.3.4'!$Q$27+'Table A.1.3.4'!$Q$28) + (BX33*'Table A.1.3.4'!$Q$29))/100</f>
        <v>#DIV/0!</v>
      </c>
      <c r="BY38" s="410" t="e">
        <f>(BY27*('Table A.1.3.4'!$Q$27+'Table A.1.3.4'!$Q$28) + (BY33*'Table A.1.3.4'!$Q$29))/100</f>
        <v>#DIV/0!</v>
      </c>
      <c r="BZ38" s="410" t="e">
        <f>(BZ27*('Table A.1.3.4'!$Q$27+'Table A.1.3.4'!$Q$28) + (BZ33*'Table A.1.3.4'!$Q$29))/100</f>
        <v>#DIV/0!</v>
      </c>
      <c r="CA38" s="410" t="e">
        <f>(CA27*('Table A.1.3.4'!$Q$27+'Table A.1.3.4'!$Q$28) + (CA33*'Table A.1.3.4'!$Q$29))/100</f>
        <v>#DIV/0!</v>
      </c>
      <c r="CB38" s="410" t="e">
        <f>(CB27*('Table A.1.3.4'!$Q$27+'Table A.1.3.4'!$Q$28) + (CB33*'Table A.1.3.4'!$Q$29))/100</f>
        <v>#DIV/0!</v>
      </c>
      <c r="CC38" s="410" t="e">
        <f>(CC27*('Table A.1.3.4'!$Q$27+'Table A.1.3.4'!$Q$28) + (CC33*'Table A.1.3.4'!$Q$29))/100</f>
        <v>#DIV/0!</v>
      </c>
      <c r="CD38" s="410" t="e">
        <f>(CD27*('Table A.1.3.4'!$Q$27+'Table A.1.3.4'!$Q$28) + (CD33*'Table A.1.3.4'!$Q$29))/100</f>
        <v>#DIV/0!</v>
      </c>
      <c r="CE38" s="410" t="e">
        <f>(CE27*('Table A.1.3.4'!$Q$27+'Table A.1.3.4'!$Q$28) + (CE33*'Table A.1.3.4'!$Q$29))/100</f>
        <v>#DIV/0!</v>
      </c>
      <c r="CF38" s="410" t="e">
        <f>(CF27*('Table A.1.3.4'!$Q$27+'Table A.1.3.4'!$Q$28) + (CF33*'Table A.1.3.4'!$Q$29))/100</f>
        <v>#DIV/0!</v>
      </c>
    </row>
    <row r="39" spans="3:84" x14ac:dyDescent="0.35">
      <c r="D39" s="410" t="s">
        <v>86</v>
      </c>
      <c r="E39" s="410" t="e">
        <f>((E28*'Table A.1.3.4'!$Q$30)+(E34*'Table A.1.3.4'!$Q$31))/100</f>
        <v>#DIV/0!</v>
      </c>
      <c r="F39" s="410" t="e">
        <f>((F28*'Table A.1.3.4'!$Q$30)+(F34*'Table A.1.3.4'!$Q$31))/100</f>
        <v>#DIV/0!</v>
      </c>
      <c r="G39" s="410" t="e">
        <f>((G28*'Table A.1.3.4'!$Q$30)+(G34*'Table A.1.3.4'!$Q$31))/100</f>
        <v>#DIV/0!</v>
      </c>
      <c r="H39" s="410" t="e">
        <f>((H28*'Table A.1.3.4'!$Q$30)+(H34*'Table A.1.3.4'!$Q$31))/100</f>
        <v>#DIV/0!</v>
      </c>
      <c r="I39" s="410" t="e">
        <f>((I28*'Table A.1.3.4'!$Q$30)+(I34*'Table A.1.3.4'!$Q$31))/100</f>
        <v>#DIV/0!</v>
      </c>
      <c r="J39" s="410" t="e">
        <f>((J28*'Table A.1.3.4'!$Q$30)+(J34*'Table A.1.3.4'!$Q$31))/100</f>
        <v>#DIV/0!</v>
      </c>
      <c r="K39" s="410" t="e">
        <f>((K28*'Table A.1.3.4'!$Q$30)+(K34*'Table A.1.3.4'!$Q$31))/100</f>
        <v>#DIV/0!</v>
      </c>
      <c r="L39" s="410" t="e">
        <f>((L28*'Table A.1.3.4'!$Q$30)+(L34*'Table A.1.3.4'!$Q$31))/100</f>
        <v>#DIV/0!</v>
      </c>
      <c r="M39" s="410" t="e">
        <f>((M28*'Table A.1.3.4'!$Q$30)+(M34*'Table A.1.3.4'!$Q$31))/100</f>
        <v>#DIV/0!</v>
      </c>
      <c r="N39" s="410" t="e">
        <f>((N28*'Table A.1.3.4'!$Q$30)+(N34*'Table A.1.3.4'!$Q$31))/100</f>
        <v>#DIV/0!</v>
      </c>
      <c r="O39" s="410" t="e">
        <f>((O28*'Table A.1.3.4'!$Q$30)+(O34*'Table A.1.3.4'!$Q$31))/100</f>
        <v>#DIV/0!</v>
      </c>
      <c r="P39" s="410" t="e">
        <f>((P28*'Table A.1.3.4'!$Q$30)+(P34*'Table A.1.3.4'!$Q$31))/100</f>
        <v>#DIV/0!</v>
      </c>
      <c r="Q39" s="410" t="e">
        <f>((Q28*'Table A.1.3.4'!$Q$30)+(Q34*'Table A.1.3.4'!$Q$31))/100</f>
        <v>#DIV/0!</v>
      </c>
      <c r="R39" s="410" t="e">
        <f>((R28*'Table A.1.3.4'!$Q$30)+(R34*'Table A.1.3.4'!$Q$31))/100</f>
        <v>#DIV/0!</v>
      </c>
      <c r="S39" s="410" t="e">
        <f>((S28*'Table A.1.3.4'!$Q$30)+(S34*'Table A.1.3.4'!$Q$31))/100</f>
        <v>#DIV/0!</v>
      </c>
      <c r="T39" s="410" t="e">
        <f>((T28*'Table A.1.3.4'!$Q$30)+(T34*'Table A.1.3.4'!$Q$31))/100</f>
        <v>#DIV/0!</v>
      </c>
      <c r="U39" s="410" t="e">
        <f>((U28*'Table A.1.3.4'!$Q$30)+(U34*'Table A.1.3.4'!$Q$31))/100</f>
        <v>#DIV/0!</v>
      </c>
      <c r="V39" s="410" t="e">
        <f>((V28*'Table A.1.3.4'!$Q$30)+(V34*'Table A.1.3.4'!$Q$31))/100</f>
        <v>#DIV/0!</v>
      </c>
      <c r="W39" s="410" t="e">
        <f>((W28*'Table A.1.3.4'!$Q$30)+(W34*'Table A.1.3.4'!$Q$31))/100</f>
        <v>#DIV/0!</v>
      </c>
      <c r="X39" s="410" t="e">
        <f>((X28*'Table A.1.3.4'!$Q$30)+(X34*'Table A.1.3.4'!$Q$31))/100</f>
        <v>#DIV/0!</v>
      </c>
      <c r="Y39" s="410" t="e">
        <f>((Y28*'Table A.1.3.4'!$Q$30)+(Y34*'Table A.1.3.4'!$Q$31))/100</f>
        <v>#DIV/0!</v>
      </c>
      <c r="Z39" s="410" t="e">
        <f>((Z28*'Table A.1.3.4'!$Q$30)+(Z34*'Table A.1.3.4'!$Q$31))/100</f>
        <v>#DIV/0!</v>
      </c>
      <c r="AA39" s="410" t="e">
        <f>((AA28*'Table A.1.3.4'!$Q$30)+(AA34*'Table A.1.3.4'!$Q$31))/100</f>
        <v>#DIV/0!</v>
      </c>
      <c r="AB39" s="410" t="e">
        <f>((AB28*'Table A.1.3.4'!$Q$30)+(AB34*'Table A.1.3.4'!$Q$31))/100</f>
        <v>#DIV/0!</v>
      </c>
      <c r="AC39" s="410" t="e">
        <f>((AC28*'Table A.1.3.4'!$Q$30)+(AC34*'Table A.1.3.4'!$Q$31))/100</f>
        <v>#DIV/0!</v>
      </c>
      <c r="AD39" s="410" t="e">
        <f>((AD28*'Table A.1.3.4'!$Q$30)+(AD34*'Table A.1.3.4'!$Q$31))/100</f>
        <v>#DIV/0!</v>
      </c>
      <c r="AE39" s="410" t="e">
        <f>((AE28*'Table A.1.3.4'!$Q$30)+(AE34*'Table A.1.3.4'!$Q$31))/100</f>
        <v>#DIV/0!</v>
      </c>
      <c r="AF39" s="410" t="e">
        <f>((AF28*'Table A.1.3.4'!$Q$30)+(AF34*'Table A.1.3.4'!$Q$31))/100</f>
        <v>#DIV/0!</v>
      </c>
      <c r="AG39" s="410" t="e">
        <f>((AG28*'Table A.1.3.4'!$Q$30)+(AG34*'Table A.1.3.4'!$Q$31))/100</f>
        <v>#DIV/0!</v>
      </c>
      <c r="AH39" s="410" t="e">
        <f>((AH28*'Table A.1.3.4'!$Q$30)+(AH34*'Table A.1.3.4'!$Q$31))/100</f>
        <v>#DIV/0!</v>
      </c>
      <c r="AI39" s="410" t="e">
        <f>((AI28*'Table A.1.3.4'!$Q$30)+(AI34*'Table A.1.3.4'!$Q$31))/100</f>
        <v>#DIV/0!</v>
      </c>
      <c r="AJ39" s="410" t="e">
        <f>((AJ28*'Table A.1.3.4'!$Q$30)+(AJ34*'Table A.1.3.4'!$Q$31))/100</f>
        <v>#DIV/0!</v>
      </c>
      <c r="AK39" s="410" t="e">
        <f>((AK28*'Table A.1.3.4'!$Q$30)+(AK34*'Table A.1.3.4'!$Q$31))/100</f>
        <v>#DIV/0!</v>
      </c>
      <c r="AL39" s="410" t="e">
        <f>((AL28*'Table A.1.3.4'!$Q$30)+(AL34*'Table A.1.3.4'!$Q$31))/100</f>
        <v>#DIV/0!</v>
      </c>
      <c r="AM39" s="410" t="e">
        <f>((AM28*'Table A.1.3.4'!$Q$30)+(AM34*'Table A.1.3.4'!$Q$31))/100</f>
        <v>#DIV/0!</v>
      </c>
      <c r="AN39" s="410" t="e">
        <f>((AN28*'Table A.1.3.4'!$Q$30)+(AN34*'Table A.1.3.4'!$Q$31))/100</f>
        <v>#DIV/0!</v>
      </c>
      <c r="AO39" s="410" t="e">
        <f>((AO28*'Table A.1.3.4'!$Q$30)+(AO34*'Table A.1.3.4'!$Q$31))/100</f>
        <v>#DIV/0!</v>
      </c>
      <c r="AP39" s="410" t="e">
        <f>((AP28*'Table A.1.3.4'!$Q$30)+(AP34*'Table A.1.3.4'!$Q$31))/100</f>
        <v>#DIV/0!</v>
      </c>
      <c r="AQ39" s="410" t="e">
        <f>((AQ28*'Table A.1.3.4'!$Q$30)+(AQ34*'Table A.1.3.4'!$Q$31))/100</f>
        <v>#DIV/0!</v>
      </c>
      <c r="AR39" s="410" t="e">
        <f>((AR28*'Table A.1.3.4'!$Q$30)+(AR34*'Table A.1.3.4'!$Q$31))/100</f>
        <v>#DIV/0!</v>
      </c>
      <c r="AS39" s="410" t="e">
        <f>((AS28*'Table A.1.3.4'!$Q$30)+(AS34*'Table A.1.3.4'!$Q$31))/100</f>
        <v>#DIV/0!</v>
      </c>
      <c r="AT39" s="410" t="e">
        <f>((AT28*'Table A.1.3.4'!$Q$30)+(AT34*'Table A.1.3.4'!$Q$31))/100</f>
        <v>#DIV/0!</v>
      </c>
      <c r="AU39" s="410" t="e">
        <f>((AU28*'Table A.1.3.4'!$Q$30)+(AU34*'Table A.1.3.4'!$Q$31))/100</f>
        <v>#DIV/0!</v>
      </c>
      <c r="AV39" s="410" t="e">
        <f>((AV28*'Table A.1.3.4'!$Q$30)+(AV34*'Table A.1.3.4'!$Q$31))/100</f>
        <v>#DIV/0!</v>
      </c>
      <c r="AW39" s="410" t="e">
        <f>((AW28*'Table A.1.3.4'!$Q$30)+(AW34*'Table A.1.3.4'!$Q$31))/100</f>
        <v>#DIV/0!</v>
      </c>
      <c r="AX39" s="410" t="e">
        <f>((AX28*'Table A.1.3.4'!$Q$30)+(AX34*'Table A.1.3.4'!$Q$31))/100</f>
        <v>#DIV/0!</v>
      </c>
      <c r="AY39" s="410" t="e">
        <f>((AY28*'Table A.1.3.4'!$Q$30)+(AY34*'Table A.1.3.4'!$Q$31))/100</f>
        <v>#DIV/0!</v>
      </c>
      <c r="AZ39" s="410" t="e">
        <f>((AZ28*'Table A.1.3.4'!$Q$30)+(AZ34*'Table A.1.3.4'!$Q$31))/100</f>
        <v>#DIV/0!</v>
      </c>
      <c r="BA39" s="410" t="e">
        <f>((BA28*'Table A.1.3.4'!$Q$30)+(BA34*'Table A.1.3.4'!$Q$31))/100</f>
        <v>#DIV/0!</v>
      </c>
      <c r="BB39" s="410" t="e">
        <f>((BB28*'Table A.1.3.4'!$Q$30)+(BB34*'Table A.1.3.4'!$Q$31))/100</f>
        <v>#DIV/0!</v>
      </c>
      <c r="BC39" s="410" t="e">
        <f>((BC28*'Table A.1.3.4'!$Q$30)+(BC34*'Table A.1.3.4'!$Q$31))/100</f>
        <v>#DIV/0!</v>
      </c>
      <c r="BD39" s="410" t="e">
        <f>((BD28*'Table A.1.3.4'!$Q$30)+(BD34*'Table A.1.3.4'!$Q$31))/100</f>
        <v>#DIV/0!</v>
      </c>
      <c r="BE39" s="410" t="e">
        <f>((BE28*'Table A.1.3.4'!$Q$30)+(BE34*'Table A.1.3.4'!$Q$31))/100</f>
        <v>#DIV/0!</v>
      </c>
      <c r="BF39" s="410" t="e">
        <f>((BF28*'Table A.1.3.4'!$Q$30)+(BF34*'Table A.1.3.4'!$Q$31))/100</f>
        <v>#DIV/0!</v>
      </c>
      <c r="BG39" s="410" t="e">
        <f>((BG28*'Table A.1.3.4'!$Q$30)+(BG34*'Table A.1.3.4'!$Q$31))/100</f>
        <v>#DIV/0!</v>
      </c>
      <c r="BH39" s="410" t="e">
        <f>((BH28*'Table A.1.3.4'!$Q$30)+(BH34*'Table A.1.3.4'!$Q$31))/100</f>
        <v>#DIV/0!</v>
      </c>
      <c r="BI39" s="410" t="e">
        <f>((BI28*'Table A.1.3.4'!$Q$30)+(BI34*'Table A.1.3.4'!$Q$31))/100</f>
        <v>#DIV/0!</v>
      </c>
      <c r="BJ39" s="410" t="e">
        <f>((BJ28*'Table A.1.3.4'!$Q$30)+(BJ34*'Table A.1.3.4'!$Q$31))/100</f>
        <v>#DIV/0!</v>
      </c>
      <c r="BK39" s="410" t="e">
        <f>((BK28*'Table A.1.3.4'!$Q$30)+(BK34*'Table A.1.3.4'!$Q$31))/100</f>
        <v>#DIV/0!</v>
      </c>
      <c r="BL39" s="410" t="e">
        <f>((BL28*'Table A.1.3.4'!$Q$30)+(BL34*'Table A.1.3.4'!$Q$31))/100</f>
        <v>#DIV/0!</v>
      </c>
      <c r="BM39" s="410" t="e">
        <f>((BM28*'Table A.1.3.4'!$Q$30)+(BM34*'Table A.1.3.4'!$Q$31))/100</f>
        <v>#DIV/0!</v>
      </c>
      <c r="BN39" s="410" t="e">
        <f>((BN28*'Table A.1.3.4'!$Q$30)+(BN34*'Table A.1.3.4'!$Q$31))/100</f>
        <v>#DIV/0!</v>
      </c>
      <c r="BO39" s="410" t="e">
        <f>((BO28*'Table A.1.3.4'!$Q$30)+(BO34*'Table A.1.3.4'!$Q$31))/100</f>
        <v>#DIV/0!</v>
      </c>
      <c r="BP39" s="410" t="e">
        <f>((BP28*'Table A.1.3.4'!$Q$30)+(BP34*'Table A.1.3.4'!$Q$31))/100</f>
        <v>#DIV/0!</v>
      </c>
      <c r="BQ39" s="410" t="e">
        <f>((BQ28*'Table A.1.3.4'!$Q$30)+(BQ34*'Table A.1.3.4'!$Q$31))/100</f>
        <v>#DIV/0!</v>
      </c>
      <c r="BR39" s="410" t="e">
        <f>((BR28*'Table A.1.3.4'!$Q$30)+(BR34*'Table A.1.3.4'!$Q$31))/100</f>
        <v>#DIV/0!</v>
      </c>
      <c r="BS39" s="410" t="e">
        <f>((BS28*'Table A.1.3.4'!$Q$30)+(BS34*'Table A.1.3.4'!$Q$31))/100</f>
        <v>#DIV/0!</v>
      </c>
      <c r="BT39" s="410" t="e">
        <f>((BT28*'Table A.1.3.4'!$Q$30)+(BT34*'Table A.1.3.4'!$Q$31))/100</f>
        <v>#DIV/0!</v>
      </c>
      <c r="BU39" s="410" t="e">
        <f>((BU28*'Table A.1.3.4'!$Q$30)+(BU34*'Table A.1.3.4'!$Q$31))/100</f>
        <v>#DIV/0!</v>
      </c>
      <c r="BV39" s="410" t="e">
        <f>((BV28*'Table A.1.3.4'!$Q$30)+(BV34*'Table A.1.3.4'!$Q$31))/100</f>
        <v>#DIV/0!</v>
      </c>
      <c r="BW39" s="410" t="e">
        <f>((BW28*'Table A.1.3.4'!$Q$30)+(BW34*'Table A.1.3.4'!$Q$31))/100</f>
        <v>#DIV/0!</v>
      </c>
      <c r="BX39" s="410" t="e">
        <f>((BX28*'Table A.1.3.4'!$Q$30)+(BX34*'Table A.1.3.4'!$Q$31))/100</f>
        <v>#DIV/0!</v>
      </c>
      <c r="BY39" s="410" t="e">
        <f>((BY28*'Table A.1.3.4'!$Q$30)+(BY34*'Table A.1.3.4'!$Q$31))/100</f>
        <v>#DIV/0!</v>
      </c>
      <c r="BZ39" s="410" t="e">
        <f>((BZ28*'Table A.1.3.4'!$Q$30)+(BZ34*'Table A.1.3.4'!$Q$31))/100</f>
        <v>#DIV/0!</v>
      </c>
      <c r="CA39" s="410" t="e">
        <f>((CA28*'Table A.1.3.4'!$Q$30)+(CA34*'Table A.1.3.4'!$Q$31))/100</f>
        <v>#DIV/0!</v>
      </c>
      <c r="CB39" s="410" t="e">
        <f>((CB28*'Table A.1.3.4'!$Q$30)+(CB34*'Table A.1.3.4'!$Q$31))/100</f>
        <v>#DIV/0!</v>
      </c>
      <c r="CC39" s="410" t="e">
        <f>((CC28*'Table A.1.3.4'!$Q$30)+(CC34*'Table A.1.3.4'!$Q$31))/100</f>
        <v>#DIV/0!</v>
      </c>
      <c r="CD39" s="410" t="e">
        <f>((CD28*'Table A.1.3.4'!$Q$30)+(CD34*'Table A.1.3.4'!$Q$31))/100</f>
        <v>#DIV/0!</v>
      </c>
      <c r="CE39" s="410" t="e">
        <f>((CE28*'Table A.1.3.4'!$Q$30)+(CE34*'Table A.1.3.4'!$Q$31))/100</f>
        <v>#DIV/0!</v>
      </c>
      <c r="CF39" s="410" t="e">
        <f>((CF28*'Table A.1.3.4'!$Q$30)+(CF34*'Table A.1.3.4'!$Q$31))/100</f>
        <v>#DIV/0!</v>
      </c>
    </row>
    <row r="40" spans="3:84" x14ac:dyDescent="0.35">
      <c r="D40" s="410" t="s">
        <v>88</v>
      </c>
      <c r="E40" s="410" t="e">
        <f t="shared" ref="E40:BP41" si="12">E29</f>
        <v>#DIV/0!</v>
      </c>
      <c r="F40" s="410" t="e">
        <f t="shared" si="12"/>
        <v>#DIV/0!</v>
      </c>
      <c r="G40" s="410" t="e">
        <f t="shared" si="12"/>
        <v>#DIV/0!</v>
      </c>
      <c r="H40" s="410" t="e">
        <f t="shared" si="12"/>
        <v>#DIV/0!</v>
      </c>
      <c r="I40" s="410" t="e">
        <f t="shared" si="12"/>
        <v>#DIV/0!</v>
      </c>
      <c r="J40" s="410" t="e">
        <f t="shared" si="12"/>
        <v>#DIV/0!</v>
      </c>
      <c r="K40" s="410" t="e">
        <f t="shared" si="12"/>
        <v>#DIV/0!</v>
      </c>
      <c r="L40" s="410" t="e">
        <f t="shared" si="12"/>
        <v>#DIV/0!</v>
      </c>
      <c r="M40" s="410" t="e">
        <f t="shared" si="12"/>
        <v>#DIV/0!</v>
      </c>
      <c r="N40" s="410" t="e">
        <f t="shared" si="12"/>
        <v>#DIV/0!</v>
      </c>
      <c r="O40" s="410" t="e">
        <f t="shared" si="12"/>
        <v>#DIV/0!</v>
      </c>
      <c r="P40" s="410" t="e">
        <f t="shared" si="12"/>
        <v>#DIV/0!</v>
      </c>
      <c r="Q40" s="410" t="e">
        <f t="shared" si="12"/>
        <v>#DIV/0!</v>
      </c>
      <c r="R40" s="410" t="e">
        <f t="shared" si="12"/>
        <v>#DIV/0!</v>
      </c>
      <c r="S40" s="410" t="e">
        <f t="shared" si="12"/>
        <v>#DIV/0!</v>
      </c>
      <c r="T40" s="410" t="e">
        <f t="shared" si="12"/>
        <v>#DIV/0!</v>
      </c>
      <c r="U40" s="410" t="e">
        <f t="shared" si="12"/>
        <v>#DIV/0!</v>
      </c>
      <c r="V40" s="410" t="e">
        <f t="shared" si="12"/>
        <v>#DIV/0!</v>
      </c>
      <c r="W40" s="410" t="e">
        <f t="shared" si="12"/>
        <v>#DIV/0!</v>
      </c>
      <c r="X40" s="410" t="e">
        <f t="shared" si="12"/>
        <v>#DIV/0!</v>
      </c>
      <c r="Y40" s="410" t="e">
        <f t="shared" si="12"/>
        <v>#DIV/0!</v>
      </c>
      <c r="Z40" s="410" t="e">
        <f t="shared" si="12"/>
        <v>#DIV/0!</v>
      </c>
      <c r="AA40" s="410" t="e">
        <f t="shared" si="12"/>
        <v>#DIV/0!</v>
      </c>
      <c r="AB40" s="410" t="e">
        <f t="shared" si="12"/>
        <v>#DIV/0!</v>
      </c>
      <c r="AC40" s="410" t="e">
        <f t="shared" si="12"/>
        <v>#DIV/0!</v>
      </c>
      <c r="AD40" s="410" t="e">
        <f t="shared" si="12"/>
        <v>#DIV/0!</v>
      </c>
      <c r="AE40" s="410" t="e">
        <f t="shared" si="12"/>
        <v>#DIV/0!</v>
      </c>
      <c r="AF40" s="410" t="e">
        <f t="shared" si="12"/>
        <v>#DIV/0!</v>
      </c>
      <c r="AG40" s="410" t="e">
        <f t="shared" si="12"/>
        <v>#DIV/0!</v>
      </c>
      <c r="AH40" s="410" t="e">
        <f t="shared" si="12"/>
        <v>#DIV/0!</v>
      </c>
      <c r="AI40" s="410" t="e">
        <f t="shared" si="12"/>
        <v>#DIV/0!</v>
      </c>
      <c r="AJ40" s="410" t="e">
        <f t="shared" si="12"/>
        <v>#DIV/0!</v>
      </c>
      <c r="AK40" s="410" t="e">
        <f t="shared" si="12"/>
        <v>#DIV/0!</v>
      </c>
      <c r="AL40" s="410" t="e">
        <f t="shared" si="12"/>
        <v>#DIV/0!</v>
      </c>
      <c r="AM40" s="410" t="e">
        <f t="shared" si="12"/>
        <v>#DIV/0!</v>
      </c>
      <c r="AN40" s="410" t="e">
        <f t="shared" si="12"/>
        <v>#DIV/0!</v>
      </c>
      <c r="AO40" s="410" t="e">
        <f t="shared" si="12"/>
        <v>#DIV/0!</v>
      </c>
      <c r="AP40" s="410" t="e">
        <f t="shared" si="12"/>
        <v>#DIV/0!</v>
      </c>
      <c r="AQ40" s="410" t="e">
        <f t="shared" si="12"/>
        <v>#DIV/0!</v>
      </c>
      <c r="AR40" s="410" t="e">
        <f t="shared" si="12"/>
        <v>#DIV/0!</v>
      </c>
      <c r="AS40" s="410" t="e">
        <f t="shared" si="12"/>
        <v>#DIV/0!</v>
      </c>
      <c r="AT40" s="410" t="e">
        <f t="shared" si="12"/>
        <v>#DIV/0!</v>
      </c>
      <c r="AU40" s="410" t="e">
        <f t="shared" si="12"/>
        <v>#DIV/0!</v>
      </c>
      <c r="AV40" s="410" t="e">
        <f t="shared" si="12"/>
        <v>#DIV/0!</v>
      </c>
      <c r="AW40" s="410" t="e">
        <f t="shared" si="12"/>
        <v>#DIV/0!</v>
      </c>
      <c r="AX40" s="410" t="e">
        <f t="shared" si="12"/>
        <v>#DIV/0!</v>
      </c>
      <c r="AY40" s="410" t="e">
        <f t="shared" si="12"/>
        <v>#DIV/0!</v>
      </c>
      <c r="AZ40" s="410" t="e">
        <f t="shared" si="12"/>
        <v>#DIV/0!</v>
      </c>
      <c r="BA40" s="410" t="e">
        <f t="shared" si="12"/>
        <v>#DIV/0!</v>
      </c>
      <c r="BB40" s="410" t="e">
        <f t="shared" si="12"/>
        <v>#DIV/0!</v>
      </c>
      <c r="BC40" s="410" t="e">
        <f t="shared" si="12"/>
        <v>#DIV/0!</v>
      </c>
      <c r="BD40" s="410" t="e">
        <f t="shared" si="12"/>
        <v>#DIV/0!</v>
      </c>
      <c r="BE40" s="410" t="e">
        <f t="shared" si="12"/>
        <v>#DIV/0!</v>
      </c>
      <c r="BF40" s="410" t="e">
        <f t="shared" si="12"/>
        <v>#DIV/0!</v>
      </c>
      <c r="BG40" s="410" t="e">
        <f t="shared" si="12"/>
        <v>#DIV/0!</v>
      </c>
      <c r="BH40" s="410" t="e">
        <f t="shared" si="12"/>
        <v>#DIV/0!</v>
      </c>
      <c r="BI40" s="410" t="e">
        <f t="shared" si="12"/>
        <v>#DIV/0!</v>
      </c>
      <c r="BJ40" s="410" t="e">
        <f t="shared" si="12"/>
        <v>#DIV/0!</v>
      </c>
      <c r="BK40" s="410" t="e">
        <f t="shared" si="12"/>
        <v>#DIV/0!</v>
      </c>
      <c r="BL40" s="410" t="e">
        <f t="shared" si="12"/>
        <v>#DIV/0!</v>
      </c>
      <c r="BM40" s="410" t="e">
        <f t="shared" si="12"/>
        <v>#DIV/0!</v>
      </c>
      <c r="BN40" s="410" t="e">
        <f t="shared" si="12"/>
        <v>#DIV/0!</v>
      </c>
      <c r="BO40" s="410" t="e">
        <f t="shared" si="12"/>
        <v>#DIV/0!</v>
      </c>
      <c r="BP40" s="410" t="e">
        <f t="shared" si="12"/>
        <v>#DIV/0!</v>
      </c>
      <c r="BQ40" s="410" t="e">
        <f t="shared" ref="BQ40:CF41" si="13">BQ29</f>
        <v>#DIV/0!</v>
      </c>
      <c r="BR40" s="410" t="e">
        <f t="shared" si="13"/>
        <v>#DIV/0!</v>
      </c>
      <c r="BS40" s="410" t="e">
        <f t="shared" si="13"/>
        <v>#DIV/0!</v>
      </c>
      <c r="BT40" s="410" t="e">
        <f t="shared" si="13"/>
        <v>#DIV/0!</v>
      </c>
      <c r="BU40" s="410" t="e">
        <f t="shared" si="13"/>
        <v>#DIV/0!</v>
      </c>
      <c r="BV40" s="410" t="e">
        <f t="shared" si="13"/>
        <v>#DIV/0!</v>
      </c>
      <c r="BW40" s="410" t="e">
        <f t="shared" si="13"/>
        <v>#DIV/0!</v>
      </c>
      <c r="BX40" s="410" t="e">
        <f t="shared" si="13"/>
        <v>#DIV/0!</v>
      </c>
      <c r="BY40" s="410" t="e">
        <f t="shared" si="13"/>
        <v>#DIV/0!</v>
      </c>
      <c r="BZ40" s="410" t="e">
        <f t="shared" si="13"/>
        <v>#DIV/0!</v>
      </c>
      <c r="CA40" s="410" t="e">
        <f t="shared" si="13"/>
        <v>#DIV/0!</v>
      </c>
      <c r="CB40" s="410" t="e">
        <f t="shared" si="13"/>
        <v>#DIV/0!</v>
      </c>
      <c r="CC40" s="410" t="e">
        <f t="shared" si="13"/>
        <v>#DIV/0!</v>
      </c>
      <c r="CD40" s="410" t="e">
        <f t="shared" si="13"/>
        <v>#DIV/0!</v>
      </c>
      <c r="CE40" s="410" t="e">
        <f t="shared" si="13"/>
        <v>#DIV/0!</v>
      </c>
      <c r="CF40" s="410" t="e">
        <f t="shared" si="13"/>
        <v>#DIV/0!</v>
      </c>
    </row>
    <row r="41" spans="3:84" x14ac:dyDescent="0.35">
      <c r="D41" s="410" t="s">
        <v>90</v>
      </c>
      <c r="E41" s="410" t="e">
        <f t="shared" si="12"/>
        <v>#DIV/0!</v>
      </c>
      <c r="F41" s="410" t="e">
        <f t="shared" si="12"/>
        <v>#DIV/0!</v>
      </c>
      <c r="G41" s="410" t="e">
        <f t="shared" si="12"/>
        <v>#DIV/0!</v>
      </c>
      <c r="H41" s="410" t="e">
        <f t="shared" si="12"/>
        <v>#DIV/0!</v>
      </c>
      <c r="I41" s="410" t="e">
        <f t="shared" si="12"/>
        <v>#DIV/0!</v>
      </c>
      <c r="J41" s="410" t="e">
        <f t="shared" si="12"/>
        <v>#DIV/0!</v>
      </c>
      <c r="K41" s="410" t="e">
        <f t="shared" si="12"/>
        <v>#DIV/0!</v>
      </c>
      <c r="L41" s="410" t="e">
        <f t="shared" si="12"/>
        <v>#DIV/0!</v>
      </c>
      <c r="M41" s="410" t="e">
        <f t="shared" si="12"/>
        <v>#DIV/0!</v>
      </c>
      <c r="N41" s="410" t="e">
        <f t="shared" si="12"/>
        <v>#DIV/0!</v>
      </c>
      <c r="O41" s="410" t="e">
        <f t="shared" si="12"/>
        <v>#DIV/0!</v>
      </c>
      <c r="P41" s="410" t="e">
        <f t="shared" si="12"/>
        <v>#DIV/0!</v>
      </c>
      <c r="Q41" s="410" t="e">
        <f t="shared" si="12"/>
        <v>#DIV/0!</v>
      </c>
      <c r="R41" s="410" t="e">
        <f t="shared" si="12"/>
        <v>#DIV/0!</v>
      </c>
      <c r="S41" s="410" t="e">
        <f t="shared" si="12"/>
        <v>#DIV/0!</v>
      </c>
      <c r="T41" s="410" t="e">
        <f t="shared" si="12"/>
        <v>#DIV/0!</v>
      </c>
      <c r="U41" s="410" t="e">
        <f t="shared" si="12"/>
        <v>#DIV/0!</v>
      </c>
      <c r="V41" s="410" t="e">
        <f t="shared" si="12"/>
        <v>#DIV/0!</v>
      </c>
      <c r="W41" s="410" t="e">
        <f t="shared" si="12"/>
        <v>#DIV/0!</v>
      </c>
      <c r="X41" s="410" t="e">
        <f t="shared" si="12"/>
        <v>#DIV/0!</v>
      </c>
      <c r="Y41" s="410" t="e">
        <f t="shared" si="12"/>
        <v>#DIV/0!</v>
      </c>
      <c r="Z41" s="410" t="e">
        <f t="shared" si="12"/>
        <v>#DIV/0!</v>
      </c>
      <c r="AA41" s="410" t="e">
        <f t="shared" si="12"/>
        <v>#DIV/0!</v>
      </c>
      <c r="AB41" s="410" t="e">
        <f t="shared" si="12"/>
        <v>#DIV/0!</v>
      </c>
      <c r="AC41" s="410" t="e">
        <f t="shared" si="12"/>
        <v>#DIV/0!</v>
      </c>
      <c r="AD41" s="410" t="e">
        <f t="shared" si="12"/>
        <v>#DIV/0!</v>
      </c>
      <c r="AE41" s="410" t="e">
        <f t="shared" si="12"/>
        <v>#DIV/0!</v>
      </c>
      <c r="AF41" s="410" t="e">
        <f t="shared" si="12"/>
        <v>#DIV/0!</v>
      </c>
      <c r="AG41" s="410" t="e">
        <f t="shared" si="12"/>
        <v>#DIV/0!</v>
      </c>
      <c r="AH41" s="410" t="e">
        <f t="shared" si="12"/>
        <v>#DIV/0!</v>
      </c>
      <c r="AI41" s="410" t="e">
        <f t="shared" si="12"/>
        <v>#DIV/0!</v>
      </c>
      <c r="AJ41" s="410" t="e">
        <f t="shared" si="12"/>
        <v>#DIV/0!</v>
      </c>
      <c r="AK41" s="410" t="e">
        <f t="shared" si="12"/>
        <v>#DIV/0!</v>
      </c>
      <c r="AL41" s="410" t="e">
        <f t="shared" si="12"/>
        <v>#DIV/0!</v>
      </c>
      <c r="AM41" s="410" t="e">
        <f t="shared" si="12"/>
        <v>#DIV/0!</v>
      </c>
      <c r="AN41" s="410" t="e">
        <f t="shared" si="12"/>
        <v>#DIV/0!</v>
      </c>
      <c r="AO41" s="410" t="e">
        <f t="shared" si="12"/>
        <v>#DIV/0!</v>
      </c>
      <c r="AP41" s="410" t="e">
        <f t="shared" si="12"/>
        <v>#DIV/0!</v>
      </c>
      <c r="AQ41" s="410" t="e">
        <f t="shared" si="12"/>
        <v>#DIV/0!</v>
      </c>
      <c r="AR41" s="410" t="e">
        <f t="shared" si="12"/>
        <v>#DIV/0!</v>
      </c>
      <c r="AS41" s="410" t="e">
        <f t="shared" si="12"/>
        <v>#DIV/0!</v>
      </c>
      <c r="AT41" s="410" t="e">
        <f t="shared" si="12"/>
        <v>#DIV/0!</v>
      </c>
      <c r="AU41" s="410" t="e">
        <f t="shared" si="12"/>
        <v>#DIV/0!</v>
      </c>
      <c r="AV41" s="410" t="e">
        <f t="shared" si="12"/>
        <v>#DIV/0!</v>
      </c>
      <c r="AW41" s="410" t="e">
        <f t="shared" si="12"/>
        <v>#DIV/0!</v>
      </c>
      <c r="AX41" s="410" t="e">
        <f t="shared" si="12"/>
        <v>#DIV/0!</v>
      </c>
      <c r="AY41" s="410" t="e">
        <f t="shared" si="12"/>
        <v>#DIV/0!</v>
      </c>
      <c r="AZ41" s="410" t="e">
        <f t="shared" si="12"/>
        <v>#DIV/0!</v>
      </c>
      <c r="BA41" s="410" t="e">
        <f t="shared" si="12"/>
        <v>#DIV/0!</v>
      </c>
      <c r="BB41" s="410" t="e">
        <f t="shared" si="12"/>
        <v>#DIV/0!</v>
      </c>
      <c r="BC41" s="410" t="e">
        <f t="shared" si="12"/>
        <v>#DIV/0!</v>
      </c>
      <c r="BD41" s="410" t="e">
        <f t="shared" si="12"/>
        <v>#DIV/0!</v>
      </c>
      <c r="BE41" s="410" t="e">
        <f t="shared" si="12"/>
        <v>#DIV/0!</v>
      </c>
      <c r="BF41" s="410" t="e">
        <f t="shared" si="12"/>
        <v>#DIV/0!</v>
      </c>
      <c r="BG41" s="410" t="e">
        <f t="shared" si="12"/>
        <v>#DIV/0!</v>
      </c>
      <c r="BH41" s="410" t="e">
        <f t="shared" si="12"/>
        <v>#DIV/0!</v>
      </c>
      <c r="BI41" s="410" t="e">
        <f t="shared" si="12"/>
        <v>#DIV/0!</v>
      </c>
      <c r="BJ41" s="410" t="e">
        <f t="shared" si="12"/>
        <v>#DIV/0!</v>
      </c>
      <c r="BK41" s="410" t="e">
        <f t="shared" si="12"/>
        <v>#DIV/0!</v>
      </c>
      <c r="BL41" s="410" t="e">
        <f t="shared" si="12"/>
        <v>#DIV/0!</v>
      </c>
      <c r="BM41" s="410" t="e">
        <f t="shared" si="12"/>
        <v>#DIV/0!</v>
      </c>
      <c r="BN41" s="410" t="e">
        <f t="shared" si="12"/>
        <v>#DIV/0!</v>
      </c>
      <c r="BO41" s="410" t="e">
        <f t="shared" si="12"/>
        <v>#DIV/0!</v>
      </c>
      <c r="BP41" s="410" t="e">
        <f t="shared" si="12"/>
        <v>#DIV/0!</v>
      </c>
      <c r="BQ41" s="410" t="e">
        <f t="shared" si="13"/>
        <v>#DIV/0!</v>
      </c>
      <c r="BR41" s="410" t="e">
        <f t="shared" si="13"/>
        <v>#DIV/0!</v>
      </c>
      <c r="BS41" s="410" t="e">
        <f t="shared" si="13"/>
        <v>#DIV/0!</v>
      </c>
      <c r="BT41" s="410" t="e">
        <f t="shared" si="13"/>
        <v>#DIV/0!</v>
      </c>
      <c r="BU41" s="410" t="e">
        <f t="shared" si="13"/>
        <v>#DIV/0!</v>
      </c>
      <c r="BV41" s="410" t="e">
        <f t="shared" si="13"/>
        <v>#DIV/0!</v>
      </c>
      <c r="BW41" s="410" t="e">
        <f t="shared" si="13"/>
        <v>#DIV/0!</v>
      </c>
      <c r="BX41" s="410" t="e">
        <f t="shared" si="13"/>
        <v>#DIV/0!</v>
      </c>
      <c r="BY41" s="410" t="e">
        <f t="shared" si="13"/>
        <v>#DIV/0!</v>
      </c>
      <c r="BZ41" s="410" t="e">
        <f t="shared" si="13"/>
        <v>#DIV/0!</v>
      </c>
      <c r="CA41" s="410" t="e">
        <f t="shared" si="13"/>
        <v>#DIV/0!</v>
      </c>
      <c r="CB41" s="410" t="e">
        <f t="shared" si="13"/>
        <v>#DIV/0!</v>
      </c>
      <c r="CC41" s="410" t="e">
        <f t="shared" si="13"/>
        <v>#DIV/0!</v>
      </c>
      <c r="CD41" s="410" t="e">
        <f t="shared" si="13"/>
        <v>#DIV/0!</v>
      </c>
      <c r="CE41" s="410" t="e">
        <f t="shared" si="13"/>
        <v>#DIV/0!</v>
      </c>
      <c r="CF41" s="410" t="e">
        <f t="shared" si="13"/>
        <v>#DIV/0!</v>
      </c>
    </row>
    <row r="42" spans="3:84" x14ac:dyDescent="0.35">
      <c r="D42" s="406"/>
      <c r="E42" s="406"/>
      <c r="F42" s="406"/>
      <c r="G42" s="406"/>
      <c r="H42" s="406"/>
      <c r="I42" s="406"/>
      <c r="J42" s="406"/>
      <c r="K42" s="406"/>
      <c r="L42" s="406"/>
      <c r="M42" s="406"/>
      <c r="N42" s="406"/>
      <c r="O42" s="406"/>
      <c r="P42" s="406"/>
      <c r="Q42" s="406"/>
      <c r="R42" s="406"/>
      <c r="S42" s="406"/>
      <c r="T42" s="406"/>
      <c r="U42" s="406"/>
      <c r="V42" s="406"/>
      <c r="W42" s="406"/>
      <c r="X42" s="406"/>
      <c r="Y42" s="406"/>
      <c r="Z42" s="406"/>
      <c r="AA42" s="406"/>
      <c r="AB42" s="406"/>
      <c r="AC42" s="406"/>
      <c r="AD42" s="406"/>
      <c r="AE42" s="406"/>
      <c r="AF42" s="406"/>
      <c r="AG42" s="406"/>
      <c r="AH42" s="406"/>
      <c r="AI42" s="406"/>
      <c r="AJ42" s="406"/>
      <c r="AK42" s="406"/>
      <c r="AL42" s="406"/>
      <c r="AM42" s="406"/>
      <c r="AN42" s="406"/>
      <c r="AO42" s="406"/>
      <c r="AP42" s="406"/>
      <c r="AQ42" s="406"/>
      <c r="AR42" s="406"/>
      <c r="AS42" s="406"/>
      <c r="AT42" s="406"/>
      <c r="AU42" s="406"/>
      <c r="AV42" s="406"/>
      <c r="AW42" s="406"/>
      <c r="AX42" s="406"/>
      <c r="AY42" s="406"/>
      <c r="AZ42" s="406"/>
      <c r="BA42" s="406"/>
      <c r="BB42" s="406"/>
      <c r="BC42" s="406"/>
      <c r="BD42" s="406"/>
      <c r="BE42" s="406"/>
      <c r="BF42" s="406"/>
      <c r="BG42" s="406"/>
      <c r="BH42" s="406"/>
      <c r="BI42" s="406"/>
      <c r="BJ42" s="406"/>
      <c r="BK42" s="406"/>
      <c r="BL42" s="406"/>
      <c r="BM42" s="406"/>
      <c r="BN42" s="406"/>
      <c r="BO42" s="406"/>
      <c r="BP42" s="406"/>
      <c r="BQ42" s="406"/>
      <c r="BR42" s="406"/>
      <c r="BS42" s="406"/>
      <c r="BT42" s="406"/>
      <c r="BU42" s="406"/>
      <c r="BV42" s="406"/>
      <c r="BW42" s="406"/>
      <c r="BX42" s="406"/>
      <c r="BY42" s="406"/>
      <c r="BZ42" s="406"/>
      <c r="CA42" s="406"/>
      <c r="CB42" s="406"/>
      <c r="CC42" s="406"/>
      <c r="CD42" s="406"/>
      <c r="CE42" s="406"/>
      <c r="CF42" s="406"/>
    </row>
    <row r="43" spans="3:84" x14ac:dyDescent="0.35">
      <c r="C43" s="391" t="s">
        <v>291</v>
      </c>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row>
    <row r="44" spans="3:84" x14ac:dyDescent="0.35">
      <c r="D44" s="410"/>
      <c r="E44" s="409">
        <v>2010</v>
      </c>
      <c r="F44" s="409">
        <v>2011</v>
      </c>
      <c r="G44" s="409">
        <v>2012</v>
      </c>
      <c r="H44" s="409">
        <v>2013</v>
      </c>
      <c r="I44" s="409">
        <v>2014</v>
      </c>
      <c r="J44" s="409">
        <v>2015</v>
      </c>
      <c r="K44" s="409">
        <v>2016</v>
      </c>
      <c r="L44" s="409">
        <v>2017</v>
      </c>
      <c r="M44" s="409">
        <v>2018</v>
      </c>
      <c r="N44" s="409">
        <v>2019</v>
      </c>
      <c r="O44" s="409">
        <v>2020</v>
      </c>
      <c r="P44" s="409">
        <v>2021</v>
      </c>
      <c r="Q44" s="409">
        <v>2022</v>
      </c>
      <c r="R44" s="409">
        <v>2023</v>
      </c>
      <c r="S44" s="409">
        <v>2024</v>
      </c>
      <c r="T44" s="409">
        <v>2025</v>
      </c>
      <c r="U44" s="409">
        <v>2026</v>
      </c>
      <c r="V44" s="409">
        <v>2027</v>
      </c>
      <c r="W44" s="409">
        <v>2028</v>
      </c>
      <c r="X44" s="409">
        <v>2029</v>
      </c>
      <c r="Y44" s="409">
        <v>2030</v>
      </c>
      <c r="Z44" s="409">
        <v>2031</v>
      </c>
      <c r="AA44" s="409">
        <v>2032</v>
      </c>
      <c r="AB44" s="409">
        <v>2033</v>
      </c>
      <c r="AC44" s="409">
        <v>2034</v>
      </c>
      <c r="AD44" s="409">
        <v>2035</v>
      </c>
      <c r="AE44" s="409">
        <v>2036</v>
      </c>
      <c r="AF44" s="409">
        <v>2037</v>
      </c>
      <c r="AG44" s="409">
        <v>2038</v>
      </c>
      <c r="AH44" s="409">
        <v>2039</v>
      </c>
      <c r="AI44" s="409">
        <v>2040</v>
      </c>
      <c r="AJ44" s="409">
        <v>2041</v>
      </c>
      <c r="AK44" s="409">
        <v>2042</v>
      </c>
      <c r="AL44" s="409">
        <v>2043</v>
      </c>
      <c r="AM44" s="409">
        <v>2044</v>
      </c>
      <c r="AN44" s="409">
        <v>2045</v>
      </c>
      <c r="AO44" s="409">
        <v>2046</v>
      </c>
      <c r="AP44" s="409">
        <v>2047</v>
      </c>
      <c r="AQ44" s="409">
        <v>2048</v>
      </c>
      <c r="AR44" s="409">
        <v>2049</v>
      </c>
      <c r="AS44" s="409">
        <v>2050</v>
      </c>
      <c r="AT44" s="409">
        <v>2051</v>
      </c>
      <c r="AU44" s="409">
        <v>2052</v>
      </c>
      <c r="AV44" s="409">
        <v>2053</v>
      </c>
      <c r="AW44" s="409">
        <v>2054</v>
      </c>
      <c r="AX44" s="409">
        <v>2055</v>
      </c>
      <c r="AY44" s="409">
        <v>2056</v>
      </c>
      <c r="AZ44" s="409">
        <v>2057</v>
      </c>
      <c r="BA44" s="409">
        <v>2058</v>
      </c>
      <c r="BB44" s="409">
        <v>2059</v>
      </c>
      <c r="BC44" s="409">
        <v>2060</v>
      </c>
      <c r="BD44" s="409">
        <v>2061</v>
      </c>
      <c r="BE44" s="409">
        <v>2062</v>
      </c>
      <c r="BF44" s="409">
        <v>2063</v>
      </c>
      <c r="BG44" s="409">
        <v>2064</v>
      </c>
      <c r="BH44" s="409">
        <v>2065</v>
      </c>
      <c r="BI44" s="409">
        <v>2066</v>
      </c>
      <c r="BJ44" s="409">
        <v>2067</v>
      </c>
      <c r="BK44" s="409">
        <v>2068</v>
      </c>
      <c r="BL44" s="409">
        <v>2069</v>
      </c>
      <c r="BM44" s="409">
        <v>2070</v>
      </c>
      <c r="BN44" s="409">
        <v>2071</v>
      </c>
      <c r="BO44" s="409">
        <v>2072</v>
      </c>
      <c r="BP44" s="409">
        <v>2073</v>
      </c>
      <c r="BQ44" s="409">
        <v>2074</v>
      </c>
      <c r="BR44" s="409">
        <v>2075</v>
      </c>
      <c r="BS44" s="409">
        <v>2076</v>
      </c>
      <c r="BT44" s="409">
        <v>2077</v>
      </c>
      <c r="BU44" s="409">
        <v>2078</v>
      </c>
      <c r="BV44" s="409">
        <v>2079</v>
      </c>
      <c r="BW44" s="409">
        <v>2080</v>
      </c>
      <c r="BX44" s="409">
        <v>2081</v>
      </c>
      <c r="BY44" s="409">
        <v>2082</v>
      </c>
      <c r="BZ44" s="409">
        <v>2083</v>
      </c>
      <c r="CA44" s="409">
        <v>2084</v>
      </c>
      <c r="CB44" s="409">
        <v>2085</v>
      </c>
      <c r="CC44" s="409">
        <v>2086</v>
      </c>
      <c r="CD44" s="409">
        <v>2087</v>
      </c>
      <c r="CE44" s="409">
        <v>2088</v>
      </c>
      <c r="CF44" s="409">
        <v>2089</v>
      </c>
    </row>
    <row r="45" spans="3:84" x14ac:dyDescent="0.35">
      <c r="D45" s="410" t="s">
        <v>84</v>
      </c>
      <c r="E45" s="410" t="e">
        <f>E38*$E$11</f>
        <v>#DIV/0!</v>
      </c>
      <c r="F45" s="410" t="e">
        <f t="shared" ref="F45:BQ48" si="14">F38*$E$11</f>
        <v>#DIV/0!</v>
      </c>
      <c r="G45" s="410" t="e">
        <f t="shared" si="14"/>
        <v>#DIV/0!</v>
      </c>
      <c r="H45" s="410" t="e">
        <f t="shared" si="14"/>
        <v>#DIV/0!</v>
      </c>
      <c r="I45" s="410" t="e">
        <f t="shared" si="14"/>
        <v>#DIV/0!</v>
      </c>
      <c r="J45" s="410" t="e">
        <f t="shared" si="14"/>
        <v>#DIV/0!</v>
      </c>
      <c r="K45" s="410" t="e">
        <f t="shared" si="14"/>
        <v>#DIV/0!</v>
      </c>
      <c r="L45" s="410" t="e">
        <f t="shared" si="14"/>
        <v>#DIV/0!</v>
      </c>
      <c r="M45" s="410" t="e">
        <f t="shared" si="14"/>
        <v>#DIV/0!</v>
      </c>
      <c r="N45" s="410" t="e">
        <f t="shared" si="14"/>
        <v>#DIV/0!</v>
      </c>
      <c r="O45" s="410" t="e">
        <f t="shared" si="14"/>
        <v>#DIV/0!</v>
      </c>
      <c r="P45" s="410" t="e">
        <f t="shared" si="14"/>
        <v>#DIV/0!</v>
      </c>
      <c r="Q45" s="410" t="e">
        <f t="shared" si="14"/>
        <v>#DIV/0!</v>
      </c>
      <c r="R45" s="410" t="e">
        <f t="shared" si="14"/>
        <v>#DIV/0!</v>
      </c>
      <c r="S45" s="410" t="e">
        <f t="shared" si="14"/>
        <v>#DIV/0!</v>
      </c>
      <c r="T45" s="410" t="e">
        <f t="shared" si="14"/>
        <v>#DIV/0!</v>
      </c>
      <c r="U45" s="410" t="e">
        <f t="shared" si="14"/>
        <v>#DIV/0!</v>
      </c>
      <c r="V45" s="410" t="e">
        <f t="shared" si="14"/>
        <v>#DIV/0!</v>
      </c>
      <c r="W45" s="410" t="e">
        <f t="shared" si="14"/>
        <v>#DIV/0!</v>
      </c>
      <c r="X45" s="410" t="e">
        <f t="shared" si="14"/>
        <v>#DIV/0!</v>
      </c>
      <c r="Y45" s="410" t="e">
        <f t="shared" si="14"/>
        <v>#DIV/0!</v>
      </c>
      <c r="Z45" s="410" t="e">
        <f t="shared" si="14"/>
        <v>#DIV/0!</v>
      </c>
      <c r="AA45" s="410" t="e">
        <f t="shared" si="14"/>
        <v>#DIV/0!</v>
      </c>
      <c r="AB45" s="410" t="e">
        <f t="shared" si="14"/>
        <v>#DIV/0!</v>
      </c>
      <c r="AC45" s="410" t="e">
        <f t="shared" si="14"/>
        <v>#DIV/0!</v>
      </c>
      <c r="AD45" s="410" t="e">
        <f t="shared" si="14"/>
        <v>#DIV/0!</v>
      </c>
      <c r="AE45" s="410" t="e">
        <f t="shared" si="14"/>
        <v>#DIV/0!</v>
      </c>
      <c r="AF45" s="410" t="e">
        <f t="shared" si="14"/>
        <v>#DIV/0!</v>
      </c>
      <c r="AG45" s="410" t="e">
        <f t="shared" si="14"/>
        <v>#DIV/0!</v>
      </c>
      <c r="AH45" s="410" t="e">
        <f t="shared" si="14"/>
        <v>#DIV/0!</v>
      </c>
      <c r="AI45" s="410" t="e">
        <f t="shared" si="14"/>
        <v>#DIV/0!</v>
      </c>
      <c r="AJ45" s="410" t="e">
        <f t="shared" si="14"/>
        <v>#DIV/0!</v>
      </c>
      <c r="AK45" s="410" t="e">
        <f t="shared" si="14"/>
        <v>#DIV/0!</v>
      </c>
      <c r="AL45" s="410" t="e">
        <f t="shared" si="14"/>
        <v>#DIV/0!</v>
      </c>
      <c r="AM45" s="410" t="e">
        <f t="shared" si="14"/>
        <v>#DIV/0!</v>
      </c>
      <c r="AN45" s="410" t="e">
        <f t="shared" si="14"/>
        <v>#DIV/0!</v>
      </c>
      <c r="AO45" s="410" t="e">
        <f t="shared" si="14"/>
        <v>#DIV/0!</v>
      </c>
      <c r="AP45" s="410" t="e">
        <f t="shared" si="14"/>
        <v>#DIV/0!</v>
      </c>
      <c r="AQ45" s="410" t="e">
        <f t="shared" si="14"/>
        <v>#DIV/0!</v>
      </c>
      <c r="AR45" s="410" t="e">
        <f t="shared" si="14"/>
        <v>#DIV/0!</v>
      </c>
      <c r="AS45" s="410" t="e">
        <f t="shared" si="14"/>
        <v>#DIV/0!</v>
      </c>
      <c r="AT45" s="410" t="e">
        <f t="shared" si="14"/>
        <v>#DIV/0!</v>
      </c>
      <c r="AU45" s="410" t="e">
        <f t="shared" si="14"/>
        <v>#DIV/0!</v>
      </c>
      <c r="AV45" s="410" t="e">
        <f t="shared" si="14"/>
        <v>#DIV/0!</v>
      </c>
      <c r="AW45" s="410" t="e">
        <f t="shared" si="14"/>
        <v>#DIV/0!</v>
      </c>
      <c r="AX45" s="410" t="e">
        <f t="shared" si="14"/>
        <v>#DIV/0!</v>
      </c>
      <c r="AY45" s="410" t="e">
        <f t="shared" si="14"/>
        <v>#DIV/0!</v>
      </c>
      <c r="AZ45" s="410" t="e">
        <f t="shared" si="14"/>
        <v>#DIV/0!</v>
      </c>
      <c r="BA45" s="410" t="e">
        <f t="shared" si="14"/>
        <v>#DIV/0!</v>
      </c>
      <c r="BB45" s="410" t="e">
        <f t="shared" si="14"/>
        <v>#DIV/0!</v>
      </c>
      <c r="BC45" s="410" t="e">
        <f t="shared" si="14"/>
        <v>#DIV/0!</v>
      </c>
      <c r="BD45" s="410" t="e">
        <f t="shared" si="14"/>
        <v>#DIV/0!</v>
      </c>
      <c r="BE45" s="410" t="e">
        <f t="shared" si="14"/>
        <v>#DIV/0!</v>
      </c>
      <c r="BF45" s="410" t="e">
        <f t="shared" si="14"/>
        <v>#DIV/0!</v>
      </c>
      <c r="BG45" s="410" t="e">
        <f t="shared" si="14"/>
        <v>#DIV/0!</v>
      </c>
      <c r="BH45" s="410" t="e">
        <f t="shared" si="14"/>
        <v>#DIV/0!</v>
      </c>
      <c r="BI45" s="410" t="e">
        <f t="shared" si="14"/>
        <v>#DIV/0!</v>
      </c>
      <c r="BJ45" s="410" t="e">
        <f t="shared" si="14"/>
        <v>#DIV/0!</v>
      </c>
      <c r="BK45" s="410" t="e">
        <f t="shared" si="14"/>
        <v>#DIV/0!</v>
      </c>
      <c r="BL45" s="410" t="e">
        <f t="shared" si="14"/>
        <v>#DIV/0!</v>
      </c>
      <c r="BM45" s="410" t="e">
        <f t="shared" si="14"/>
        <v>#DIV/0!</v>
      </c>
      <c r="BN45" s="410" t="e">
        <f t="shared" si="14"/>
        <v>#DIV/0!</v>
      </c>
      <c r="BO45" s="410" t="e">
        <f t="shared" si="14"/>
        <v>#DIV/0!</v>
      </c>
      <c r="BP45" s="410" t="e">
        <f t="shared" si="14"/>
        <v>#DIV/0!</v>
      </c>
      <c r="BQ45" s="410" t="e">
        <f t="shared" si="14"/>
        <v>#DIV/0!</v>
      </c>
      <c r="BR45" s="410" t="e">
        <f t="shared" ref="BR45:CF48" si="15">BR38*$E$11</f>
        <v>#DIV/0!</v>
      </c>
      <c r="BS45" s="410" t="e">
        <f t="shared" si="15"/>
        <v>#DIV/0!</v>
      </c>
      <c r="BT45" s="410" t="e">
        <f t="shared" si="15"/>
        <v>#DIV/0!</v>
      </c>
      <c r="BU45" s="410" t="e">
        <f t="shared" si="15"/>
        <v>#DIV/0!</v>
      </c>
      <c r="BV45" s="410" t="e">
        <f t="shared" si="15"/>
        <v>#DIV/0!</v>
      </c>
      <c r="BW45" s="410" t="e">
        <f t="shared" si="15"/>
        <v>#DIV/0!</v>
      </c>
      <c r="BX45" s="410" t="e">
        <f t="shared" si="15"/>
        <v>#DIV/0!</v>
      </c>
      <c r="BY45" s="410" t="e">
        <f t="shared" si="15"/>
        <v>#DIV/0!</v>
      </c>
      <c r="BZ45" s="410" t="e">
        <f t="shared" si="15"/>
        <v>#DIV/0!</v>
      </c>
      <c r="CA45" s="410" t="e">
        <f t="shared" si="15"/>
        <v>#DIV/0!</v>
      </c>
      <c r="CB45" s="410" t="e">
        <f t="shared" si="15"/>
        <v>#DIV/0!</v>
      </c>
      <c r="CC45" s="410" t="e">
        <f t="shared" si="15"/>
        <v>#DIV/0!</v>
      </c>
      <c r="CD45" s="410" t="e">
        <f t="shared" si="15"/>
        <v>#DIV/0!</v>
      </c>
      <c r="CE45" s="410" t="e">
        <f t="shared" si="15"/>
        <v>#DIV/0!</v>
      </c>
      <c r="CF45" s="410" t="e">
        <f t="shared" si="15"/>
        <v>#DIV/0!</v>
      </c>
    </row>
    <row r="46" spans="3:84" x14ac:dyDescent="0.35">
      <c r="D46" s="410" t="s">
        <v>86</v>
      </c>
      <c r="E46" s="410" t="e">
        <f>E39*$E$11</f>
        <v>#DIV/0!</v>
      </c>
      <c r="F46" s="410" t="e">
        <f t="shared" si="14"/>
        <v>#DIV/0!</v>
      </c>
      <c r="G46" s="410" t="e">
        <f t="shared" si="14"/>
        <v>#DIV/0!</v>
      </c>
      <c r="H46" s="410" t="e">
        <f t="shared" si="14"/>
        <v>#DIV/0!</v>
      </c>
      <c r="I46" s="410" t="e">
        <f t="shared" si="14"/>
        <v>#DIV/0!</v>
      </c>
      <c r="J46" s="410" t="e">
        <f t="shared" si="14"/>
        <v>#DIV/0!</v>
      </c>
      <c r="K46" s="410" t="e">
        <f t="shared" si="14"/>
        <v>#DIV/0!</v>
      </c>
      <c r="L46" s="410" t="e">
        <f t="shared" si="14"/>
        <v>#DIV/0!</v>
      </c>
      <c r="M46" s="410" t="e">
        <f t="shared" si="14"/>
        <v>#DIV/0!</v>
      </c>
      <c r="N46" s="410" t="e">
        <f t="shared" si="14"/>
        <v>#DIV/0!</v>
      </c>
      <c r="O46" s="410" t="e">
        <f t="shared" si="14"/>
        <v>#DIV/0!</v>
      </c>
      <c r="P46" s="410" t="e">
        <f t="shared" si="14"/>
        <v>#DIV/0!</v>
      </c>
      <c r="Q46" s="410" t="e">
        <f t="shared" si="14"/>
        <v>#DIV/0!</v>
      </c>
      <c r="R46" s="410" t="e">
        <f t="shared" si="14"/>
        <v>#DIV/0!</v>
      </c>
      <c r="S46" s="410" t="e">
        <f t="shared" si="14"/>
        <v>#DIV/0!</v>
      </c>
      <c r="T46" s="410" t="e">
        <f t="shared" si="14"/>
        <v>#DIV/0!</v>
      </c>
      <c r="U46" s="410" t="e">
        <f t="shared" si="14"/>
        <v>#DIV/0!</v>
      </c>
      <c r="V46" s="410" t="e">
        <f t="shared" si="14"/>
        <v>#DIV/0!</v>
      </c>
      <c r="W46" s="410" t="e">
        <f t="shared" si="14"/>
        <v>#DIV/0!</v>
      </c>
      <c r="X46" s="410" t="e">
        <f t="shared" si="14"/>
        <v>#DIV/0!</v>
      </c>
      <c r="Y46" s="410" t="e">
        <f t="shared" si="14"/>
        <v>#DIV/0!</v>
      </c>
      <c r="Z46" s="410" t="e">
        <f t="shared" si="14"/>
        <v>#DIV/0!</v>
      </c>
      <c r="AA46" s="410" t="e">
        <f t="shared" si="14"/>
        <v>#DIV/0!</v>
      </c>
      <c r="AB46" s="410" t="e">
        <f t="shared" si="14"/>
        <v>#DIV/0!</v>
      </c>
      <c r="AC46" s="410" t="e">
        <f t="shared" si="14"/>
        <v>#DIV/0!</v>
      </c>
      <c r="AD46" s="410" t="e">
        <f t="shared" si="14"/>
        <v>#DIV/0!</v>
      </c>
      <c r="AE46" s="410" t="e">
        <f t="shared" si="14"/>
        <v>#DIV/0!</v>
      </c>
      <c r="AF46" s="410" t="e">
        <f t="shared" si="14"/>
        <v>#DIV/0!</v>
      </c>
      <c r="AG46" s="410" t="e">
        <f t="shared" si="14"/>
        <v>#DIV/0!</v>
      </c>
      <c r="AH46" s="410" t="e">
        <f t="shared" si="14"/>
        <v>#DIV/0!</v>
      </c>
      <c r="AI46" s="410" t="e">
        <f t="shared" si="14"/>
        <v>#DIV/0!</v>
      </c>
      <c r="AJ46" s="410" t="e">
        <f t="shared" si="14"/>
        <v>#DIV/0!</v>
      </c>
      <c r="AK46" s="410" t="e">
        <f t="shared" si="14"/>
        <v>#DIV/0!</v>
      </c>
      <c r="AL46" s="410" t="e">
        <f t="shared" si="14"/>
        <v>#DIV/0!</v>
      </c>
      <c r="AM46" s="410" t="e">
        <f t="shared" si="14"/>
        <v>#DIV/0!</v>
      </c>
      <c r="AN46" s="410" t="e">
        <f t="shared" si="14"/>
        <v>#DIV/0!</v>
      </c>
      <c r="AO46" s="410" t="e">
        <f t="shared" si="14"/>
        <v>#DIV/0!</v>
      </c>
      <c r="AP46" s="410" t="e">
        <f t="shared" si="14"/>
        <v>#DIV/0!</v>
      </c>
      <c r="AQ46" s="410" t="e">
        <f t="shared" si="14"/>
        <v>#DIV/0!</v>
      </c>
      <c r="AR46" s="410" t="e">
        <f t="shared" si="14"/>
        <v>#DIV/0!</v>
      </c>
      <c r="AS46" s="410" t="e">
        <f t="shared" si="14"/>
        <v>#DIV/0!</v>
      </c>
      <c r="AT46" s="410" t="e">
        <f t="shared" si="14"/>
        <v>#DIV/0!</v>
      </c>
      <c r="AU46" s="410" t="e">
        <f t="shared" si="14"/>
        <v>#DIV/0!</v>
      </c>
      <c r="AV46" s="410" t="e">
        <f t="shared" si="14"/>
        <v>#DIV/0!</v>
      </c>
      <c r="AW46" s="410" t="e">
        <f t="shared" si="14"/>
        <v>#DIV/0!</v>
      </c>
      <c r="AX46" s="410" t="e">
        <f t="shared" si="14"/>
        <v>#DIV/0!</v>
      </c>
      <c r="AY46" s="410" t="e">
        <f t="shared" si="14"/>
        <v>#DIV/0!</v>
      </c>
      <c r="AZ46" s="410" t="e">
        <f t="shared" si="14"/>
        <v>#DIV/0!</v>
      </c>
      <c r="BA46" s="410" t="e">
        <f t="shared" si="14"/>
        <v>#DIV/0!</v>
      </c>
      <c r="BB46" s="410" t="e">
        <f t="shared" si="14"/>
        <v>#DIV/0!</v>
      </c>
      <c r="BC46" s="410" t="e">
        <f t="shared" si="14"/>
        <v>#DIV/0!</v>
      </c>
      <c r="BD46" s="410" t="e">
        <f t="shared" si="14"/>
        <v>#DIV/0!</v>
      </c>
      <c r="BE46" s="410" t="e">
        <f t="shared" si="14"/>
        <v>#DIV/0!</v>
      </c>
      <c r="BF46" s="410" t="e">
        <f t="shared" si="14"/>
        <v>#DIV/0!</v>
      </c>
      <c r="BG46" s="410" t="e">
        <f t="shared" si="14"/>
        <v>#DIV/0!</v>
      </c>
      <c r="BH46" s="410" t="e">
        <f t="shared" si="14"/>
        <v>#DIV/0!</v>
      </c>
      <c r="BI46" s="410" t="e">
        <f t="shared" si="14"/>
        <v>#DIV/0!</v>
      </c>
      <c r="BJ46" s="410" t="e">
        <f t="shared" si="14"/>
        <v>#DIV/0!</v>
      </c>
      <c r="BK46" s="410" t="e">
        <f t="shared" si="14"/>
        <v>#DIV/0!</v>
      </c>
      <c r="BL46" s="410" t="e">
        <f t="shared" si="14"/>
        <v>#DIV/0!</v>
      </c>
      <c r="BM46" s="410" t="e">
        <f t="shared" si="14"/>
        <v>#DIV/0!</v>
      </c>
      <c r="BN46" s="410" t="e">
        <f t="shared" si="14"/>
        <v>#DIV/0!</v>
      </c>
      <c r="BO46" s="410" t="e">
        <f t="shared" si="14"/>
        <v>#DIV/0!</v>
      </c>
      <c r="BP46" s="410" t="e">
        <f t="shared" si="14"/>
        <v>#DIV/0!</v>
      </c>
      <c r="BQ46" s="410" t="e">
        <f t="shared" si="14"/>
        <v>#DIV/0!</v>
      </c>
      <c r="BR46" s="410" t="e">
        <f t="shared" si="15"/>
        <v>#DIV/0!</v>
      </c>
      <c r="BS46" s="410" t="e">
        <f t="shared" si="15"/>
        <v>#DIV/0!</v>
      </c>
      <c r="BT46" s="410" t="e">
        <f t="shared" si="15"/>
        <v>#DIV/0!</v>
      </c>
      <c r="BU46" s="410" t="e">
        <f t="shared" si="15"/>
        <v>#DIV/0!</v>
      </c>
      <c r="BV46" s="410" t="e">
        <f t="shared" si="15"/>
        <v>#DIV/0!</v>
      </c>
      <c r="BW46" s="410" t="e">
        <f t="shared" si="15"/>
        <v>#DIV/0!</v>
      </c>
      <c r="BX46" s="410" t="e">
        <f t="shared" si="15"/>
        <v>#DIV/0!</v>
      </c>
      <c r="BY46" s="410" t="e">
        <f t="shared" si="15"/>
        <v>#DIV/0!</v>
      </c>
      <c r="BZ46" s="410" t="e">
        <f t="shared" si="15"/>
        <v>#DIV/0!</v>
      </c>
      <c r="CA46" s="410" t="e">
        <f t="shared" si="15"/>
        <v>#DIV/0!</v>
      </c>
      <c r="CB46" s="410" t="e">
        <f t="shared" si="15"/>
        <v>#DIV/0!</v>
      </c>
      <c r="CC46" s="410" t="e">
        <f t="shared" si="15"/>
        <v>#DIV/0!</v>
      </c>
      <c r="CD46" s="410" t="e">
        <f t="shared" si="15"/>
        <v>#DIV/0!</v>
      </c>
      <c r="CE46" s="410" t="e">
        <f t="shared" si="15"/>
        <v>#DIV/0!</v>
      </c>
      <c r="CF46" s="410" t="e">
        <f t="shared" si="15"/>
        <v>#DIV/0!</v>
      </c>
    </row>
    <row r="47" spans="3:84" x14ac:dyDescent="0.35">
      <c r="D47" s="410" t="s">
        <v>88</v>
      </c>
      <c r="E47" s="410" t="e">
        <f>E40*$E$11</f>
        <v>#DIV/0!</v>
      </c>
      <c r="F47" s="410" t="e">
        <f t="shared" si="14"/>
        <v>#DIV/0!</v>
      </c>
      <c r="G47" s="410" t="e">
        <f t="shared" si="14"/>
        <v>#DIV/0!</v>
      </c>
      <c r="H47" s="410" t="e">
        <f t="shared" si="14"/>
        <v>#DIV/0!</v>
      </c>
      <c r="I47" s="410" t="e">
        <f t="shared" si="14"/>
        <v>#DIV/0!</v>
      </c>
      <c r="J47" s="410" t="e">
        <f t="shared" si="14"/>
        <v>#DIV/0!</v>
      </c>
      <c r="K47" s="410" t="e">
        <f t="shared" si="14"/>
        <v>#DIV/0!</v>
      </c>
      <c r="L47" s="410" t="e">
        <f t="shared" si="14"/>
        <v>#DIV/0!</v>
      </c>
      <c r="M47" s="410" t="e">
        <f t="shared" si="14"/>
        <v>#DIV/0!</v>
      </c>
      <c r="N47" s="410" t="e">
        <f t="shared" si="14"/>
        <v>#DIV/0!</v>
      </c>
      <c r="O47" s="410" t="e">
        <f t="shared" si="14"/>
        <v>#DIV/0!</v>
      </c>
      <c r="P47" s="410" t="e">
        <f t="shared" si="14"/>
        <v>#DIV/0!</v>
      </c>
      <c r="Q47" s="410" t="e">
        <f t="shared" si="14"/>
        <v>#DIV/0!</v>
      </c>
      <c r="R47" s="410" t="e">
        <f t="shared" si="14"/>
        <v>#DIV/0!</v>
      </c>
      <c r="S47" s="410" t="e">
        <f t="shared" si="14"/>
        <v>#DIV/0!</v>
      </c>
      <c r="T47" s="410" t="e">
        <f t="shared" si="14"/>
        <v>#DIV/0!</v>
      </c>
      <c r="U47" s="410" t="e">
        <f t="shared" si="14"/>
        <v>#DIV/0!</v>
      </c>
      <c r="V47" s="410" t="e">
        <f t="shared" si="14"/>
        <v>#DIV/0!</v>
      </c>
      <c r="W47" s="410" t="e">
        <f t="shared" si="14"/>
        <v>#DIV/0!</v>
      </c>
      <c r="X47" s="410" t="e">
        <f t="shared" si="14"/>
        <v>#DIV/0!</v>
      </c>
      <c r="Y47" s="410" t="e">
        <f t="shared" si="14"/>
        <v>#DIV/0!</v>
      </c>
      <c r="Z47" s="410" t="e">
        <f t="shared" si="14"/>
        <v>#DIV/0!</v>
      </c>
      <c r="AA47" s="410" t="e">
        <f t="shared" si="14"/>
        <v>#DIV/0!</v>
      </c>
      <c r="AB47" s="410" t="e">
        <f t="shared" si="14"/>
        <v>#DIV/0!</v>
      </c>
      <c r="AC47" s="410" t="e">
        <f t="shared" si="14"/>
        <v>#DIV/0!</v>
      </c>
      <c r="AD47" s="410" t="e">
        <f t="shared" si="14"/>
        <v>#DIV/0!</v>
      </c>
      <c r="AE47" s="410" t="e">
        <f t="shared" si="14"/>
        <v>#DIV/0!</v>
      </c>
      <c r="AF47" s="410" t="e">
        <f t="shared" si="14"/>
        <v>#DIV/0!</v>
      </c>
      <c r="AG47" s="410" t="e">
        <f t="shared" si="14"/>
        <v>#DIV/0!</v>
      </c>
      <c r="AH47" s="410" t="e">
        <f t="shared" si="14"/>
        <v>#DIV/0!</v>
      </c>
      <c r="AI47" s="410" t="e">
        <f t="shared" si="14"/>
        <v>#DIV/0!</v>
      </c>
      <c r="AJ47" s="410" t="e">
        <f t="shared" si="14"/>
        <v>#DIV/0!</v>
      </c>
      <c r="AK47" s="410" t="e">
        <f t="shared" si="14"/>
        <v>#DIV/0!</v>
      </c>
      <c r="AL47" s="410" t="e">
        <f t="shared" si="14"/>
        <v>#DIV/0!</v>
      </c>
      <c r="AM47" s="410" t="e">
        <f t="shared" si="14"/>
        <v>#DIV/0!</v>
      </c>
      <c r="AN47" s="410" t="e">
        <f t="shared" si="14"/>
        <v>#DIV/0!</v>
      </c>
      <c r="AO47" s="410" t="e">
        <f t="shared" si="14"/>
        <v>#DIV/0!</v>
      </c>
      <c r="AP47" s="410" t="e">
        <f t="shared" si="14"/>
        <v>#DIV/0!</v>
      </c>
      <c r="AQ47" s="410" t="e">
        <f t="shared" si="14"/>
        <v>#DIV/0!</v>
      </c>
      <c r="AR47" s="410" t="e">
        <f t="shared" si="14"/>
        <v>#DIV/0!</v>
      </c>
      <c r="AS47" s="410" t="e">
        <f t="shared" si="14"/>
        <v>#DIV/0!</v>
      </c>
      <c r="AT47" s="410" t="e">
        <f t="shared" si="14"/>
        <v>#DIV/0!</v>
      </c>
      <c r="AU47" s="410" t="e">
        <f t="shared" si="14"/>
        <v>#DIV/0!</v>
      </c>
      <c r="AV47" s="410" t="e">
        <f t="shared" si="14"/>
        <v>#DIV/0!</v>
      </c>
      <c r="AW47" s="410" t="e">
        <f t="shared" si="14"/>
        <v>#DIV/0!</v>
      </c>
      <c r="AX47" s="410" t="e">
        <f t="shared" si="14"/>
        <v>#DIV/0!</v>
      </c>
      <c r="AY47" s="410" t="e">
        <f t="shared" si="14"/>
        <v>#DIV/0!</v>
      </c>
      <c r="AZ47" s="410" t="e">
        <f t="shared" si="14"/>
        <v>#DIV/0!</v>
      </c>
      <c r="BA47" s="410" t="e">
        <f t="shared" si="14"/>
        <v>#DIV/0!</v>
      </c>
      <c r="BB47" s="410" t="e">
        <f t="shared" si="14"/>
        <v>#DIV/0!</v>
      </c>
      <c r="BC47" s="410" t="e">
        <f t="shared" si="14"/>
        <v>#DIV/0!</v>
      </c>
      <c r="BD47" s="410" t="e">
        <f t="shared" si="14"/>
        <v>#DIV/0!</v>
      </c>
      <c r="BE47" s="410" t="e">
        <f t="shared" si="14"/>
        <v>#DIV/0!</v>
      </c>
      <c r="BF47" s="410" t="e">
        <f t="shared" si="14"/>
        <v>#DIV/0!</v>
      </c>
      <c r="BG47" s="410" t="e">
        <f t="shared" si="14"/>
        <v>#DIV/0!</v>
      </c>
      <c r="BH47" s="410" t="e">
        <f t="shared" si="14"/>
        <v>#DIV/0!</v>
      </c>
      <c r="BI47" s="410" t="e">
        <f t="shared" si="14"/>
        <v>#DIV/0!</v>
      </c>
      <c r="BJ47" s="410" t="e">
        <f t="shared" si="14"/>
        <v>#DIV/0!</v>
      </c>
      <c r="BK47" s="410" t="e">
        <f t="shared" si="14"/>
        <v>#DIV/0!</v>
      </c>
      <c r="BL47" s="410" t="e">
        <f t="shared" si="14"/>
        <v>#DIV/0!</v>
      </c>
      <c r="BM47" s="410" t="e">
        <f t="shared" si="14"/>
        <v>#DIV/0!</v>
      </c>
      <c r="BN47" s="410" t="e">
        <f t="shared" si="14"/>
        <v>#DIV/0!</v>
      </c>
      <c r="BO47" s="410" t="e">
        <f t="shared" si="14"/>
        <v>#DIV/0!</v>
      </c>
      <c r="BP47" s="410" t="e">
        <f t="shared" si="14"/>
        <v>#DIV/0!</v>
      </c>
      <c r="BQ47" s="410" t="e">
        <f t="shared" si="14"/>
        <v>#DIV/0!</v>
      </c>
      <c r="BR47" s="410" t="e">
        <f t="shared" si="15"/>
        <v>#DIV/0!</v>
      </c>
      <c r="BS47" s="410" t="e">
        <f t="shared" si="15"/>
        <v>#DIV/0!</v>
      </c>
      <c r="BT47" s="410" t="e">
        <f t="shared" si="15"/>
        <v>#DIV/0!</v>
      </c>
      <c r="BU47" s="410" t="e">
        <f t="shared" si="15"/>
        <v>#DIV/0!</v>
      </c>
      <c r="BV47" s="410" t="e">
        <f t="shared" si="15"/>
        <v>#DIV/0!</v>
      </c>
      <c r="BW47" s="410" t="e">
        <f t="shared" si="15"/>
        <v>#DIV/0!</v>
      </c>
      <c r="BX47" s="410" t="e">
        <f t="shared" si="15"/>
        <v>#DIV/0!</v>
      </c>
      <c r="BY47" s="410" t="e">
        <f t="shared" si="15"/>
        <v>#DIV/0!</v>
      </c>
      <c r="BZ47" s="410" t="e">
        <f t="shared" si="15"/>
        <v>#DIV/0!</v>
      </c>
      <c r="CA47" s="410" t="e">
        <f t="shared" si="15"/>
        <v>#DIV/0!</v>
      </c>
      <c r="CB47" s="410" t="e">
        <f t="shared" si="15"/>
        <v>#DIV/0!</v>
      </c>
      <c r="CC47" s="410" t="e">
        <f t="shared" si="15"/>
        <v>#DIV/0!</v>
      </c>
      <c r="CD47" s="410" t="e">
        <f t="shared" si="15"/>
        <v>#DIV/0!</v>
      </c>
      <c r="CE47" s="410" t="e">
        <f t="shared" si="15"/>
        <v>#DIV/0!</v>
      </c>
      <c r="CF47" s="410" t="e">
        <f t="shared" si="15"/>
        <v>#DIV/0!</v>
      </c>
    </row>
    <row r="48" spans="3:84" x14ac:dyDescent="0.35">
      <c r="D48" s="410" t="s">
        <v>90</v>
      </c>
      <c r="E48" s="410" t="e">
        <f>E41*$E$11</f>
        <v>#DIV/0!</v>
      </c>
      <c r="F48" s="410" t="e">
        <f t="shared" si="14"/>
        <v>#DIV/0!</v>
      </c>
      <c r="G48" s="410" t="e">
        <f t="shared" si="14"/>
        <v>#DIV/0!</v>
      </c>
      <c r="H48" s="410" t="e">
        <f t="shared" si="14"/>
        <v>#DIV/0!</v>
      </c>
      <c r="I48" s="410" t="e">
        <f t="shared" si="14"/>
        <v>#DIV/0!</v>
      </c>
      <c r="J48" s="410" t="e">
        <f t="shared" si="14"/>
        <v>#DIV/0!</v>
      </c>
      <c r="K48" s="410" t="e">
        <f t="shared" si="14"/>
        <v>#DIV/0!</v>
      </c>
      <c r="L48" s="410" t="e">
        <f t="shared" si="14"/>
        <v>#DIV/0!</v>
      </c>
      <c r="M48" s="410" t="e">
        <f t="shared" si="14"/>
        <v>#DIV/0!</v>
      </c>
      <c r="N48" s="410" t="e">
        <f t="shared" si="14"/>
        <v>#DIV/0!</v>
      </c>
      <c r="O48" s="410" t="e">
        <f t="shared" si="14"/>
        <v>#DIV/0!</v>
      </c>
      <c r="P48" s="410" t="e">
        <f t="shared" si="14"/>
        <v>#DIV/0!</v>
      </c>
      <c r="Q48" s="410" t="e">
        <f t="shared" si="14"/>
        <v>#DIV/0!</v>
      </c>
      <c r="R48" s="410" t="e">
        <f t="shared" si="14"/>
        <v>#DIV/0!</v>
      </c>
      <c r="S48" s="410" t="e">
        <f t="shared" si="14"/>
        <v>#DIV/0!</v>
      </c>
      <c r="T48" s="410" t="e">
        <f t="shared" si="14"/>
        <v>#DIV/0!</v>
      </c>
      <c r="U48" s="410" t="e">
        <f t="shared" si="14"/>
        <v>#DIV/0!</v>
      </c>
      <c r="V48" s="410" t="e">
        <f t="shared" si="14"/>
        <v>#DIV/0!</v>
      </c>
      <c r="W48" s="410" t="e">
        <f t="shared" si="14"/>
        <v>#DIV/0!</v>
      </c>
      <c r="X48" s="410" t="e">
        <f t="shared" si="14"/>
        <v>#DIV/0!</v>
      </c>
      <c r="Y48" s="410" t="e">
        <f t="shared" si="14"/>
        <v>#DIV/0!</v>
      </c>
      <c r="Z48" s="410" t="e">
        <f t="shared" si="14"/>
        <v>#DIV/0!</v>
      </c>
      <c r="AA48" s="410" t="e">
        <f t="shared" si="14"/>
        <v>#DIV/0!</v>
      </c>
      <c r="AB48" s="410" t="e">
        <f t="shared" si="14"/>
        <v>#DIV/0!</v>
      </c>
      <c r="AC48" s="410" t="e">
        <f t="shared" si="14"/>
        <v>#DIV/0!</v>
      </c>
      <c r="AD48" s="410" t="e">
        <f t="shared" si="14"/>
        <v>#DIV/0!</v>
      </c>
      <c r="AE48" s="410" t="e">
        <f t="shared" si="14"/>
        <v>#DIV/0!</v>
      </c>
      <c r="AF48" s="410" t="e">
        <f t="shared" si="14"/>
        <v>#DIV/0!</v>
      </c>
      <c r="AG48" s="410" t="e">
        <f t="shared" si="14"/>
        <v>#DIV/0!</v>
      </c>
      <c r="AH48" s="410" t="e">
        <f t="shared" si="14"/>
        <v>#DIV/0!</v>
      </c>
      <c r="AI48" s="410" t="e">
        <f t="shared" si="14"/>
        <v>#DIV/0!</v>
      </c>
      <c r="AJ48" s="410" t="e">
        <f t="shared" si="14"/>
        <v>#DIV/0!</v>
      </c>
      <c r="AK48" s="410" t="e">
        <f t="shared" si="14"/>
        <v>#DIV/0!</v>
      </c>
      <c r="AL48" s="410" t="e">
        <f t="shared" si="14"/>
        <v>#DIV/0!</v>
      </c>
      <c r="AM48" s="410" t="e">
        <f t="shared" si="14"/>
        <v>#DIV/0!</v>
      </c>
      <c r="AN48" s="410" t="e">
        <f t="shared" si="14"/>
        <v>#DIV/0!</v>
      </c>
      <c r="AO48" s="410" t="e">
        <f t="shared" si="14"/>
        <v>#DIV/0!</v>
      </c>
      <c r="AP48" s="410" t="e">
        <f t="shared" si="14"/>
        <v>#DIV/0!</v>
      </c>
      <c r="AQ48" s="410" t="e">
        <f t="shared" si="14"/>
        <v>#DIV/0!</v>
      </c>
      <c r="AR48" s="410" t="e">
        <f t="shared" si="14"/>
        <v>#DIV/0!</v>
      </c>
      <c r="AS48" s="410" t="e">
        <f t="shared" si="14"/>
        <v>#DIV/0!</v>
      </c>
      <c r="AT48" s="410" t="e">
        <f t="shared" si="14"/>
        <v>#DIV/0!</v>
      </c>
      <c r="AU48" s="410" t="e">
        <f t="shared" si="14"/>
        <v>#DIV/0!</v>
      </c>
      <c r="AV48" s="410" t="e">
        <f t="shared" si="14"/>
        <v>#DIV/0!</v>
      </c>
      <c r="AW48" s="410" t="e">
        <f t="shared" si="14"/>
        <v>#DIV/0!</v>
      </c>
      <c r="AX48" s="410" t="e">
        <f t="shared" si="14"/>
        <v>#DIV/0!</v>
      </c>
      <c r="AY48" s="410" t="e">
        <f t="shared" si="14"/>
        <v>#DIV/0!</v>
      </c>
      <c r="AZ48" s="410" t="e">
        <f t="shared" si="14"/>
        <v>#DIV/0!</v>
      </c>
      <c r="BA48" s="410" t="e">
        <f t="shared" si="14"/>
        <v>#DIV/0!</v>
      </c>
      <c r="BB48" s="410" t="e">
        <f t="shared" si="14"/>
        <v>#DIV/0!</v>
      </c>
      <c r="BC48" s="410" t="e">
        <f t="shared" si="14"/>
        <v>#DIV/0!</v>
      </c>
      <c r="BD48" s="410" t="e">
        <f t="shared" si="14"/>
        <v>#DIV/0!</v>
      </c>
      <c r="BE48" s="410" t="e">
        <f t="shared" si="14"/>
        <v>#DIV/0!</v>
      </c>
      <c r="BF48" s="410" t="e">
        <f t="shared" si="14"/>
        <v>#DIV/0!</v>
      </c>
      <c r="BG48" s="410" t="e">
        <f t="shared" si="14"/>
        <v>#DIV/0!</v>
      </c>
      <c r="BH48" s="410" t="e">
        <f t="shared" si="14"/>
        <v>#DIV/0!</v>
      </c>
      <c r="BI48" s="410" t="e">
        <f t="shared" si="14"/>
        <v>#DIV/0!</v>
      </c>
      <c r="BJ48" s="410" t="e">
        <f t="shared" si="14"/>
        <v>#DIV/0!</v>
      </c>
      <c r="BK48" s="410" t="e">
        <f t="shared" si="14"/>
        <v>#DIV/0!</v>
      </c>
      <c r="BL48" s="410" t="e">
        <f t="shared" si="14"/>
        <v>#DIV/0!</v>
      </c>
      <c r="BM48" s="410" t="e">
        <f t="shared" si="14"/>
        <v>#DIV/0!</v>
      </c>
      <c r="BN48" s="410" t="e">
        <f t="shared" si="14"/>
        <v>#DIV/0!</v>
      </c>
      <c r="BO48" s="410" t="e">
        <f t="shared" si="14"/>
        <v>#DIV/0!</v>
      </c>
      <c r="BP48" s="410" t="e">
        <f t="shared" si="14"/>
        <v>#DIV/0!</v>
      </c>
      <c r="BQ48" s="410" t="e">
        <f>BQ41*$E$11</f>
        <v>#DIV/0!</v>
      </c>
      <c r="BR48" s="410" t="e">
        <f t="shared" si="15"/>
        <v>#DIV/0!</v>
      </c>
      <c r="BS48" s="410" t="e">
        <f t="shared" si="15"/>
        <v>#DIV/0!</v>
      </c>
      <c r="BT48" s="410" t="e">
        <f t="shared" si="15"/>
        <v>#DIV/0!</v>
      </c>
      <c r="BU48" s="410" t="e">
        <f t="shared" si="15"/>
        <v>#DIV/0!</v>
      </c>
      <c r="BV48" s="410" t="e">
        <f t="shared" si="15"/>
        <v>#DIV/0!</v>
      </c>
      <c r="BW48" s="410" t="e">
        <f t="shared" si="15"/>
        <v>#DIV/0!</v>
      </c>
      <c r="BX48" s="410" t="e">
        <f t="shared" si="15"/>
        <v>#DIV/0!</v>
      </c>
      <c r="BY48" s="410" t="e">
        <f t="shared" si="15"/>
        <v>#DIV/0!</v>
      </c>
      <c r="BZ48" s="410" t="e">
        <f t="shared" si="15"/>
        <v>#DIV/0!</v>
      </c>
      <c r="CA48" s="410" t="e">
        <f t="shared" si="15"/>
        <v>#DIV/0!</v>
      </c>
      <c r="CB48" s="410" t="e">
        <f t="shared" si="15"/>
        <v>#DIV/0!</v>
      </c>
      <c r="CC48" s="410" t="e">
        <f t="shared" si="15"/>
        <v>#DIV/0!</v>
      </c>
      <c r="CD48" s="410" t="e">
        <f t="shared" si="15"/>
        <v>#DIV/0!</v>
      </c>
      <c r="CE48" s="410" t="e">
        <f t="shared" si="15"/>
        <v>#DIV/0!</v>
      </c>
      <c r="CF48" s="410" t="e">
        <f t="shared" si="15"/>
        <v>#DIV/0!</v>
      </c>
    </row>
    <row r="49" spans="1:84" x14ac:dyDescent="0.35">
      <c r="D49" s="406"/>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c r="AP49" s="406"/>
      <c r="AQ49" s="406"/>
      <c r="AR49" s="406"/>
      <c r="AS49" s="406"/>
      <c r="AT49" s="406"/>
      <c r="AU49" s="406"/>
      <c r="AV49" s="406"/>
      <c r="AW49" s="406"/>
      <c r="AX49" s="406"/>
      <c r="AY49" s="406"/>
      <c r="AZ49" s="406"/>
      <c r="BA49" s="406"/>
      <c r="BB49" s="406"/>
      <c r="BC49" s="406"/>
      <c r="BD49" s="406"/>
      <c r="BE49" s="406"/>
      <c r="BF49" s="406"/>
      <c r="BG49" s="406"/>
      <c r="BH49" s="406"/>
      <c r="BI49" s="406"/>
      <c r="BJ49" s="406"/>
      <c r="BK49" s="406"/>
      <c r="BL49" s="406"/>
      <c r="BM49" s="406"/>
      <c r="BN49" s="406"/>
      <c r="BO49" s="406"/>
      <c r="BP49" s="406"/>
      <c r="BQ49" s="406"/>
      <c r="BR49" s="406"/>
      <c r="BS49" s="406"/>
      <c r="BT49" s="406"/>
      <c r="BU49" s="406"/>
      <c r="BV49" s="406"/>
      <c r="BW49" s="406"/>
      <c r="BX49" s="406"/>
      <c r="BY49" s="406"/>
      <c r="BZ49" s="406"/>
      <c r="CA49" s="406"/>
      <c r="CB49" s="406"/>
      <c r="CC49" s="406"/>
      <c r="CD49" s="406"/>
      <c r="CE49" s="406"/>
      <c r="CF49" s="406"/>
    </row>
    <row r="50" spans="1:84" x14ac:dyDescent="0.35">
      <c r="C50" s="391" t="s">
        <v>295</v>
      </c>
      <c r="D50" s="418"/>
      <c r="E50" s="418"/>
      <c r="F50" s="418"/>
      <c r="G50" s="419"/>
    </row>
    <row r="51" spans="1:84" s="414" customFormat="1" x14ac:dyDescent="0.35">
      <c r="A51" s="416"/>
      <c r="B51" s="416"/>
      <c r="C51" s="416"/>
      <c r="D51" s="411"/>
      <c r="E51" s="412">
        <v>2010</v>
      </c>
      <c r="F51" s="413">
        <v>2011</v>
      </c>
      <c r="G51" s="413">
        <v>2012</v>
      </c>
      <c r="H51" s="413">
        <v>2013</v>
      </c>
      <c r="I51" s="413">
        <v>2014</v>
      </c>
      <c r="J51" s="413">
        <v>2015</v>
      </c>
      <c r="K51" s="413">
        <v>2016</v>
      </c>
      <c r="L51" s="413">
        <v>2017</v>
      </c>
      <c r="M51" s="413">
        <v>2018</v>
      </c>
      <c r="N51" s="413">
        <v>2019</v>
      </c>
      <c r="O51" s="413">
        <v>2020</v>
      </c>
      <c r="P51" s="413">
        <v>2021</v>
      </c>
      <c r="Q51" s="413">
        <v>2022</v>
      </c>
      <c r="R51" s="413">
        <v>2023</v>
      </c>
      <c r="S51" s="413">
        <v>2024</v>
      </c>
      <c r="T51" s="413">
        <v>2025</v>
      </c>
      <c r="U51" s="413">
        <v>2026</v>
      </c>
      <c r="V51" s="413">
        <v>2027</v>
      </c>
      <c r="W51" s="413">
        <v>2028</v>
      </c>
      <c r="X51" s="413">
        <v>2029</v>
      </c>
      <c r="Y51" s="413">
        <v>2030</v>
      </c>
      <c r="Z51" s="413">
        <v>2031</v>
      </c>
      <c r="AA51" s="413">
        <v>2032</v>
      </c>
      <c r="AB51" s="413">
        <v>2033</v>
      </c>
      <c r="AC51" s="413">
        <v>2034</v>
      </c>
      <c r="AD51" s="413">
        <v>2035</v>
      </c>
      <c r="AE51" s="413">
        <v>2036</v>
      </c>
      <c r="AF51" s="413">
        <v>2037</v>
      </c>
      <c r="AG51" s="413">
        <v>2038</v>
      </c>
      <c r="AH51" s="413">
        <v>2039</v>
      </c>
      <c r="AI51" s="413">
        <v>2040</v>
      </c>
      <c r="AJ51" s="413">
        <v>2041</v>
      </c>
      <c r="AK51" s="413">
        <v>2042</v>
      </c>
      <c r="AL51" s="413">
        <v>2043</v>
      </c>
      <c r="AM51" s="413">
        <v>2044</v>
      </c>
      <c r="AN51" s="413">
        <v>2045</v>
      </c>
      <c r="AO51" s="413">
        <v>2046</v>
      </c>
      <c r="AP51" s="413">
        <v>2047</v>
      </c>
      <c r="AQ51" s="413">
        <v>2048</v>
      </c>
      <c r="AR51" s="413">
        <v>2049</v>
      </c>
      <c r="AS51" s="413">
        <v>2050</v>
      </c>
      <c r="AT51" s="413">
        <v>2051</v>
      </c>
      <c r="AU51" s="413">
        <v>2052</v>
      </c>
      <c r="AV51" s="413">
        <v>2053</v>
      </c>
      <c r="AW51" s="413">
        <v>2054</v>
      </c>
      <c r="AX51" s="413">
        <v>2055</v>
      </c>
      <c r="AY51" s="413">
        <v>2056</v>
      </c>
      <c r="AZ51" s="413">
        <v>2057</v>
      </c>
      <c r="BA51" s="413">
        <v>2058</v>
      </c>
      <c r="BB51" s="413">
        <v>2059</v>
      </c>
      <c r="BC51" s="413">
        <v>2060</v>
      </c>
      <c r="BD51" s="413">
        <v>2061</v>
      </c>
      <c r="BE51" s="413">
        <v>2062</v>
      </c>
      <c r="BF51" s="413">
        <v>2063</v>
      </c>
      <c r="BG51" s="413">
        <v>2064</v>
      </c>
      <c r="BH51" s="413">
        <v>2065</v>
      </c>
      <c r="BI51" s="413">
        <v>2066</v>
      </c>
      <c r="BJ51" s="413">
        <v>2067</v>
      </c>
      <c r="BK51" s="413">
        <v>2068</v>
      </c>
      <c r="BL51" s="413">
        <v>2069</v>
      </c>
      <c r="BM51" s="413">
        <v>2070</v>
      </c>
      <c r="BN51" s="413">
        <v>2071</v>
      </c>
      <c r="BO51" s="413">
        <v>2072</v>
      </c>
      <c r="BP51" s="413">
        <v>2073</v>
      </c>
      <c r="BQ51" s="413">
        <v>2074</v>
      </c>
      <c r="BR51" s="413">
        <v>2075</v>
      </c>
      <c r="BS51" s="413">
        <v>2076</v>
      </c>
      <c r="BT51" s="413">
        <v>2077</v>
      </c>
      <c r="BU51" s="413">
        <v>2078</v>
      </c>
      <c r="BV51" s="413">
        <v>2079</v>
      </c>
      <c r="BW51" s="413">
        <v>2080</v>
      </c>
      <c r="BX51" s="413">
        <v>2081</v>
      </c>
      <c r="BY51" s="413">
        <v>2082</v>
      </c>
      <c r="BZ51" s="413">
        <v>2083</v>
      </c>
      <c r="CA51" s="413">
        <v>2084</v>
      </c>
      <c r="CB51" s="413">
        <v>2085</v>
      </c>
      <c r="CC51" s="413">
        <v>2086</v>
      </c>
      <c r="CD51" s="413">
        <v>2087</v>
      </c>
      <c r="CE51" s="413">
        <v>2088</v>
      </c>
      <c r="CF51" s="413">
        <v>2089</v>
      </c>
    </row>
    <row r="52" spans="1:84" x14ac:dyDescent="0.35">
      <c r="D52" s="417" t="s">
        <v>84</v>
      </c>
      <c r="E52" s="410" t="e">
        <f>VLOOKUP(E51,voc_nonfuel,7,0)+ (VLOOKUP(E51,voc_nonfuel,8)/$E$5)</f>
        <v>#DIV/0!</v>
      </c>
      <c r="F52" s="410" t="e">
        <f t="shared" ref="F52:AD52" si="16">VLOOKUP(F51,voc_nonfuel,7,0)+ (VLOOKUP(F51,voc_nonfuel,8)/$E$5)</f>
        <v>#DIV/0!</v>
      </c>
      <c r="G52" s="410" t="e">
        <f t="shared" si="16"/>
        <v>#DIV/0!</v>
      </c>
      <c r="H52" s="410" t="e">
        <f t="shared" si="16"/>
        <v>#DIV/0!</v>
      </c>
      <c r="I52" s="410" t="e">
        <f t="shared" si="16"/>
        <v>#DIV/0!</v>
      </c>
      <c r="J52" s="410" t="e">
        <f t="shared" si="16"/>
        <v>#DIV/0!</v>
      </c>
      <c r="K52" s="410" t="e">
        <f t="shared" si="16"/>
        <v>#DIV/0!</v>
      </c>
      <c r="L52" s="410" t="e">
        <f t="shared" si="16"/>
        <v>#DIV/0!</v>
      </c>
      <c r="M52" s="410" t="e">
        <f t="shared" si="16"/>
        <v>#DIV/0!</v>
      </c>
      <c r="N52" s="410" t="e">
        <f t="shared" si="16"/>
        <v>#DIV/0!</v>
      </c>
      <c r="O52" s="410" t="e">
        <f t="shared" si="16"/>
        <v>#DIV/0!</v>
      </c>
      <c r="P52" s="410" t="e">
        <f t="shared" si="16"/>
        <v>#DIV/0!</v>
      </c>
      <c r="Q52" s="410" t="e">
        <f t="shared" si="16"/>
        <v>#DIV/0!</v>
      </c>
      <c r="R52" s="410" t="e">
        <f t="shared" si="16"/>
        <v>#DIV/0!</v>
      </c>
      <c r="S52" s="410" t="e">
        <f t="shared" si="16"/>
        <v>#DIV/0!</v>
      </c>
      <c r="T52" s="410" t="e">
        <f t="shared" si="16"/>
        <v>#DIV/0!</v>
      </c>
      <c r="U52" s="410" t="e">
        <f t="shared" si="16"/>
        <v>#DIV/0!</v>
      </c>
      <c r="V52" s="410" t="e">
        <f t="shared" si="16"/>
        <v>#DIV/0!</v>
      </c>
      <c r="W52" s="410" t="e">
        <f t="shared" si="16"/>
        <v>#DIV/0!</v>
      </c>
      <c r="X52" s="410" t="e">
        <f t="shared" si="16"/>
        <v>#DIV/0!</v>
      </c>
      <c r="Y52" s="410" t="e">
        <f t="shared" si="16"/>
        <v>#DIV/0!</v>
      </c>
      <c r="Z52" s="410" t="e">
        <f t="shared" si="16"/>
        <v>#DIV/0!</v>
      </c>
      <c r="AA52" s="410" t="e">
        <f t="shared" si="16"/>
        <v>#DIV/0!</v>
      </c>
      <c r="AB52" s="410" t="e">
        <f t="shared" si="16"/>
        <v>#DIV/0!</v>
      </c>
      <c r="AC52" s="410" t="e">
        <f t="shared" si="16"/>
        <v>#DIV/0!</v>
      </c>
      <c r="AD52" s="410" t="e">
        <f t="shared" si="16"/>
        <v>#DIV/0!</v>
      </c>
      <c r="AE52" s="410" t="e">
        <f>AD52</f>
        <v>#DIV/0!</v>
      </c>
      <c r="AF52" s="410" t="e">
        <f t="shared" ref="AF52:CF55" si="17">AE52</f>
        <v>#DIV/0!</v>
      </c>
      <c r="AG52" s="410" t="e">
        <f t="shared" si="17"/>
        <v>#DIV/0!</v>
      </c>
      <c r="AH52" s="410" t="e">
        <f t="shared" si="17"/>
        <v>#DIV/0!</v>
      </c>
      <c r="AI52" s="410" t="e">
        <f t="shared" si="17"/>
        <v>#DIV/0!</v>
      </c>
      <c r="AJ52" s="410" t="e">
        <f t="shared" si="17"/>
        <v>#DIV/0!</v>
      </c>
      <c r="AK52" s="410" t="e">
        <f t="shared" si="17"/>
        <v>#DIV/0!</v>
      </c>
      <c r="AL52" s="410" t="e">
        <f t="shared" si="17"/>
        <v>#DIV/0!</v>
      </c>
      <c r="AM52" s="410" t="e">
        <f t="shared" si="17"/>
        <v>#DIV/0!</v>
      </c>
      <c r="AN52" s="410" t="e">
        <f t="shared" si="17"/>
        <v>#DIV/0!</v>
      </c>
      <c r="AO52" s="410" t="e">
        <f t="shared" si="17"/>
        <v>#DIV/0!</v>
      </c>
      <c r="AP52" s="410" t="e">
        <f t="shared" si="17"/>
        <v>#DIV/0!</v>
      </c>
      <c r="AQ52" s="410" t="e">
        <f t="shared" si="17"/>
        <v>#DIV/0!</v>
      </c>
      <c r="AR52" s="410" t="e">
        <f t="shared" si="17"/>
        <v>#DIV/0!</v>
      </c>
      <c r="AS52" s="410" t="e">
        <f t="shared" si="17"/>
        <v>#DIV/0!</v>
      </c>
      <c r="AT52" s="410" t="e">
        <f t="shared" si="17"/>
        <v>#DIV/0!</v>
      </c>
      <c r="AU52" s="410" t="e">
        <f t="shared" si="17"/>
        <v>#DIV/0!</v>
      </c>
      <c r="AV52" s="410" t="e">
        <f t="shared" si="17"/>
        <v>#DIV/0!</v>
      </c>
      <c r="AW52" s="410" t="e">
        <f t="shared" si="17"/>
        <v>#DIV/0!</v>
      </c>
      <c r="AX52" s="410" t="e">
        <f t="shared" si="17"/>
        <v>#DIV/0!</v>
      </c>
      <c r="AY52" s="410" t="e">
        <f t="shared" si="17"/>
        <v>#DIV/0!</v>
      </c>
      <c r="AZ52" s="410" t="e">
        <f t="shared" si="17"/>
        <v>#DIV/0!</v>
      </c>
      <c r="BA52" s="410" t="e">
        <f t="shared" si="17"/>
        <v>#DIV/0!</v>
      </c>
      <c r="BB52" s="410" t="e">
        <f t="shared" si="17"/>
        <v>#DIV/0!</v>
      </c>
      <c r="BC52" s="410" t="e">
        <f t="shared" si="17"/>
        <v>#DIV/0!</v>
      </c>
      <c r="BD52" s="410" t="e">
        <f t="shared" si="17"/>
        <v>#DIV/0!</v>
      </c>
      <c r="BE52" s="410" t="e">
        <f t="shared" si="17"/>
        <v>#DIV/0!</v>
      </c>
      <c r="BF52" s="410" t="e">
        <f t="shared" si="17"/>
        <v>#DIV/0!</v>
      </c>
      <c r="BG52" s="410" t="e">
        <f t="shared" si="17"/>
        <v>#DIV/0!</v>
      </c>
      <c r="BH52" s="410" t="e">
        <f t="shared" si="17"/>
        <v>#DIV/0!</v>
      </c>
      <c r="BI52" s="410" t="e">
        <f t="shared" si="17"/>
        <v>#DIV/0!</v>
      </c>
      <c r="BJ52" s="410" t="e">
        <f t="shared" si="17"/>
        <v>#DIV/0!</v>
      </c>
      <c r="BK52" s="410" t="e">
        <f t="shared" si="17"/>
        <v>#DIV/0!</v>
      </c>
      <c r="BL52" s="410" t="e">
        <f t="shared" si="17"/>
        <v>#DIV/0!</v>
      </c>
      <c r="BM52" s="410" t="e">
        <f t="shared" si="17"/>
        <v>#DIV/0!</v>
      </c>
      <c r="BN52" s="410" t="e">
        <f t="shared" si="17"/>
        <v>#DIV/0!</v>
      </c>
      <c r="BO52" s="410" t="e">
        <f t="shared" si="17"/>
        <v>#DIV/0!</v>
      </c>
      <c r="BP52" s="410" t="e">
        <f t="shared" si="17"/>
        <v>#DIV/0!</v>
      </c>
      <c r="BQ52" s="410" t="e">
        <f t="shared" si="17"/>
        <v>#DIV/0!</v>
      </c>
      <c r="BR52" s="410" t="e">
        <f t="shared" si="17"/>
        <v>#DIV/0!</v>
      </c>
      <c r="BS52" s="410" t="e">
        <f t="shared" si="17"/>
        <v>#DIV/0!</v>
      </c>
      <c r="BT52" s="410" t="e">
        <f t="shared" si="17"/>
        <v>#DIV/0!</v>
      </c>
      <c r="BU52" s="410" t="e">
        <f t="shared" si="17"/>
        <v>#DIV/0!</v>
      </c>
      <c r="BV52" s="410" t="e">
        <f t="shared" si="17"/>
        <v>#DIV/0!</v>
      </c>
      <c r="BW52" s="410" t="e">
        <f t="shared" si="17"/>
        <v>#DIV/0!</v>
      </c>
      <c r="BX52" s="410" t="e">
        <f t="shared" si="17"/>
        <v>#DIV/0!</v>
      </c>
      <c r="BY52" s="410" t="e">
        <f t="shared" si="17"/>
        <v>#DIV/0!</v>
      </c>
      <c r="BZ52" s="410" t="e">
        <f t="shared" si="17"/>
        <v>#DIV/0!</v>
      </c>
      <c r="CA52" s="410" t="e">
        <f t="shared" si="17"/>
        <v>#DIV/0!</v>
      </c>
      <c r="CB52" s="410" t="e">
        <f t="shared" si="17"/>
        <v>#DIV/0!</v>
      </c>
      <c r="CC52" s="410" t="e">
        <f t="shared" si="17"/>
        <v>#DIV/0!</v>
      </c>
      <c r="CD52" s="410" t="e">
        <f t="shared" si="17"/>
        <v>#DIV/0!</v>
      </c>
      <c r="CE52" s="410" t="e">
        <f t="shared" si="17"/>
        <v>#DIV/0!</v>
      </c>
      <c r="CF52" s="410" t="e">
        <f t="shared" si="17"/>
        <v>#DIV/0!</v>
      </c>
    </row>
    <row r="53" spans="1:84" x14ac:dyDescent="0.35">
      <c r="D53" s="417" t="s">
        <v>86</v>
      </c>
      <c r="E53" s="410" t="e">
        <f>(('Table A.3.14'!$D$33+'Table A.3.14'!$E$33/Carriageways!$E$6)*'Table A.1.3.4'!$Q$30 + 'Table A.3.14'!$D$33*'Table A.1.3.4'!$Q$31)/100</f>
        <v>#DIV/0!</v>
      </c>
      <c r="F53" s="410" t="e">
        <f>(('Table A.3.14'!$D$33+'Table A.3.14'!$E$33/Carriageways!$E$6)*'Table A.1.3.4'!$Q$30 + 'Table A.3.14'!$D$33*'Table A.1.3.4'!$Q$31)/100</f>
        <v>#DIV/0!</v>
      </c>
      <c r="G53" s="410" t="e">
        <f>(('Table A.3.14'!$D$33+'Table A.3.14'!$E$33/Carriageways!$E$6)*'Table A.1.3.4'!$Q$30 + 'Table A.3.14'!$D$33*'Table A.1.3.4'!$Q$31)/100</f>
        <v>#DIV/0!</v>
      </c>
      <c r="H53" s="410" t="e">
        <f>(('Table A.3.14'!$D$33+'Table A.3.14'!$E$33/Carriageways!$E$6)*'Table A.1.3.4'!$Q$30 + 'Table A.3.14'!$D$33*'Table A.1.3.4'!$Q$31)/100</f>
        <v>#DIV/0!</v>
      </c>
      <c r="I53" s="410" t="e">
        <f>(('Table A.3.14'!$D$33+'Table A.3.14'!$E$33/Carriageways!$E$6)*'Table A.1.3.4'!$Q$30 + 'Table A.3.14'!$D$33*'Table A.1.3.4'!$Q$31)/100</f>
        <v>#DIV/0!</v>
      </c>
      <c r="J53" s="410" t="e">
        <f>(('Table A.3.14'!$D$33+'Table A.3.14'!$E$33/Carriageways!$E$6)*'Table A.1.3.4'!$Q$30 + 'Table A.3.14'!$D$33*'Table A.1.3.4'!$Q$31)/100</f>
        <v>#DIV/0!</v>
      </c>
      <c r="K53" s="410" t="e">
        <f>(('Table A.3.14'!$D$33+'Table A.3.14'!$E$33/Carriageways!$E$6)*'Table A.1.3.4'!$Q$30 + 'Table A.3.14'!$D$33*'Table A.1.3.4'!$Q$31)/100</f>
        <v>#DIV/0!</v>
      </c>
      <c r="L53" s="410" t="e">
        <f>(('Table A.3.14'!$D$33+'Table A.3.14'!$E$33/Carriageways!$E$6)*'Table A.1.3.4'!$Q$30 + 'Table A.3.14'!$D$33*'Table A.1.3.4'!$Q$31)/100</f>
        <v>#DIV/0!</v>
      </c>
      <c r="M53" s="410" t="e">
        <f>(('Table A.3.14'!$D$33+'Table A.3.14'!$E$33/Carriageways!$E$6)*'Table A.1.3.4'!$Q$30 + 'Table A.3.14'!$D$33*'Table A.1.3.4'!$Q$31)/100</f>
        <v>#DIV/0!</v>
      </c>
      <c r="N53" s="410" t="e">
        <f>(('Table A.3.14'!$D$33+'Table A.3.14'!$E$33/Carriageways!$E$6)*'Table A.1.3.4'!$Q$30 + 'Table A.3.14'!$D$33*'Table A.1.3.4'!$Q$31)/100</f>
        <v>#DIV/0!</v>
      </c>
      <c r="O53" s="410" t="e">
        <f>(('Table A.3.14'!$D$33+'Table A.3.14'!$E$33/Carriageways!$E$6)*'Table A.1.3.4'!$Q$30 + 'Table A.3.14'!$D$33*'Table A.1.3.4'!$Q$31)/100</f>
        <v>#DIV/0!</v>
      </c>
      <c r="P53" s="410" t="e">
        <f>(('Table A.3.14'!$D$33+'Table A.3.14'!$E$33/Carriageways!$E$6)*'Table A.1.3.4'!$Q$30 + 'Table A.3.14'!$D$33*'Table A.1.3.4'!$Q$31)/100</f>
        <v>#DIV/0!</v>
      </c>
      <c r="Q53" s="410" t="e">
        <f>(('Table A.3.14'!$D$33+'Table A.3.14'!$E$33/Carriageways!$E$6)*'Table A.1.3.4'!$Q$30 + 'Table A.3.14'!$D$33*'Table A.1.3.4'!$Q$31)/100</f>
        <v>#DIV/0!</v>
      </c>
      <c r="R53" s="410" t="e">
        <f>(('Table A.3.14'!$D$33+'Table A.3.14'!$E$33/Carriageways!$E$6)*'Table A.1.3.4'!$Q$30 + 'Table A.3.14'!$D$33*'Table A.1.3.4'!$Q$31)/100</f>
        <v>#DIV/0!</v>
      </c>
      <c r="S53" s="410" t="e">
        <f>(('Table A.3.14'!$D$33+'Table A.3.14'!$E$33/Carriageways!$E$6)*'Table A.1.3.4'!$Q$30 + 'Table A.3.14'!$D$33*'Table A.1.3.4'!$Q$31)/100</f>
        <v>#DIV/0!</v>
      </c>
      <c r="T53" s="410" t="e">
        <f>(('Table A.3.14'!$D$33+'Table A.3.14'!$E$33/Carriageways!$E$6)*'Table A.1.3.4'!$Q$30 + 'Table A.3.14'!$D$33*'Table A.1.3.4'!$Q$31)/100</f>
        <v>#DIV/0!</v>
      </c>
      <c r="U53" s="410" t="e">
        <f>(('Table A.3.14'!$D$33+'Table A.3.14'!$E$33/Carriageways!$E$6)*'Table A.1.3.4'!$Q$30 + 'Table A.3.14'!$D$33*'Table A.1.3.4'!$Q$31)/100</f>
        <v>#DIV/0!</v>
      </c>
      <c r="V53" s="410" t="e">
        <f>(('Table A.3.14'!$D$33+'Table A.3.14'!$E$33/Carriageways!$E$6)*'Table A.1.3.4'!$Q$30 + 'Table A.3.14'!$D$33*'Table A.1.3.4'!$Q$31)/100</f>
        <v>#DIV/0!</v>
      </c>
      <c r="W53" s="410" t="e">
        <f>(('Table A.3.14'!$D$33+'Table A.3.14'!$E$33/Carriageways!$E$6)*'Table A.1.3.4'!$Q$30 + 'Table A.3.14'!$D$33*'Table A.1.3.4'!$Q$31)/100</f>
        <v>#DIV/0!</v>
      </c>
      <c r="X53" s="410" t="e">
        <f>(('Table A.3.14'!$D$33+'Table A.3.14'!$E$33/Carriageways!$E$6)*'Table A.1.3.4'!$Q$30 + 'Table A.3.14'!$D$33*'Table A.1.3.4'!$Q$31)/100</f>
        <v>#DIV/0!</v>
      </c>
      <c r="Y53" s="410" t="e">
        <f>(('Table A.3.14'!$D$33+'Table A.3.14'!$E$33/Carriageways!$E$6)*'Table A.1.3.4'!$Q$30 + 'Table A.3.14'!$D$33*'Table A.1.3.4'!$Q$31)/100</f>
        <v>#DIV/0!</v>
      </c>
      <c r="Z53" s="410" t="e">
        <f>(('Table A.3.14'!$D$33+'Table A.3.14'!$E$33/Carriageways!$E$6)*'Table A.1.3.4'!$Q$30 + 'Table A.3.14'!$D$33*'Table A.1.3.4'!$Q$31)/100</f>
        <v>#DIV/0!</v>
      </c>
      <c r="AA53" s="410" t="e">
        <f>(('Table A.3.14'!$D$33+'Table A.3.14'!$E$33/Carriageways!$E$6)*'Table A.1.3.4'!$Q$30 + 'Table A.3.14'!$D$33*'Table A.1.3.4'!$Q$31)/100</f>
        <v>#DIV/0!</v>
      </c>
      <c r="AB53" s="410" t="e">
        <f>(('Table A.3.14'!$D$33+'Table A.3.14'!$E$33/Carriageways!$E$6)*'Table A.1.3.4'!$Q$30 + 'Table A.3.14'!$D$33*'Table A.1.3.4'!$Q$31)/100</f>
        <v>#DIV/0!</v>
      </c>
      <c r="AC53" s="410" t="e">
        <f>(('Table A.3.14'!$D$33+'Table A.3.14'!$E$33/Carriageways!$E$6)*'Table A.1.3.4'!$Q$30 + 'Table A.3.14'!$D$33*'Table A.1.3.4'!$Q$31)/100</f>
        <v>#DIV/0!</v>
      </c>
      <c r="AD53" s="410" t="e">
        <f>(('Table A.3.14'!$D$33+'Table A.3.14'!$E$33/Carriageways!$E$6)*'Table A.1.3.4'!$Q$30 + 'Table A.3.14'!$D$33*'Table A.1.3.4'!$Q$31)/100</f>
        <v>#DIV/0!</v>
      </c>
      <c r="AE53" s="410" t="e">
        <f>AD53</f>
        <v>#DIV/0!</v>
      </c>
      <c r="AF53" s="410" t="e">
        <f t="shared" si="17"/>
        <v>#DIV/0!</v>
      </c>
      <c r="AG53" s="410" t="e">
        <f t="shared" si="17"/>
        <v>#DIV/0!</v>
      </c>
      <c r="AH53" s="410" t="e">
        <f t="shared" si="17"/>
        <v>#DIV/0!</v>
      </c>
      <c r="AI53" s="410" t="e">
        <f t="shared" si="17"/>
        <v>#DIV/0!</v>
      </c>
      <c r="AJ53" s="410" t="e">
        <f t="shared" si="17"/>
        <v>#DIV/0!</v>
      </c>
      <c r="AK53" s="410" t="e">
        <f t="shared" si="17"/>
        <v>#DIV/0!</v>
      </c>
      <c r="AL53" s="410" t="e">
        <f t="shared" si="17"/>
        <v>#DIV/0!</v>
      </c>
      <c r="AM53" s="410" t="e">
        <f t="shared" si="17"/>
        <v>#DIV/0!</v>
      </c>
      <c r="AN53" s="410" t="e">
        <f t="shared" si="17"/>
        <v>#DIV/0!</v>
      </c>
      <c r="AO53" s="410" t="e">
        <f t="shared" si="17"/>
        <v>#DIV/0!</v>
      </c>
      <c r="AP53" s="410" t="e">
        <f t="shared" si="17"/>
        <v>#DIV/0!</v>
      </c>
      <c r="AQ53" s="410" t="e">
        <f t="shared" si="17"/>
        <v>#DIV/0!</v>
      </c>
      <c r="AR53" s="410" t="e">
        <f t="shared" si="17"/>
        <v>#DIV/0!</v>
      </c>
      <c r="AS53" s="410" t="e">
        <f t="shared" si="17"/>
        <v>#DIV/0!</v>
      </c>
      <c r="AT53" s="410" t="e">
        <f t="shared" si="17"/>
        <v>#DIV/0!</v>
      </c>
      <c r="AU53" s="410" t="e">
        <f t="shared" si="17"/>
        <v>#DIV/0!</v>
      </c>
      <c r="AV53" s="410" t="e">
        <f t="shared" si="17"/>
        <v>#DIV/0!</v>
      </c>
      <c r="AW53" s="410" t="e">
        <f t="shared" si="17"/>
        <v>#DIV/0!</v>
      </c>
      <c r="AX53" s="410" t="e">
        <f t="shared" si="17"/>
        <v>#DIV/0!</v>
      </c>
      <c r="AY53" s="410" t="e">
        <f t="shared" si="17"/>
        <v>#DIV/0!</v>
      </c>
      <c r="AZ53" s="410" t="e">
        <f t="shared" si="17"/>
        <v>#DIV/0!</v>
      </c>
      <c r="BA53" s="410" t="e">
        <f t="shared" si="17"/>
        <v>#DIV/0!</v>
      </c>
      <c r="BB53" s="410" t="e">
        <f t="shared" si="17"/>
        <v>#DIV/0!</v>
      </c>
      <c r="BC53" s="410" t="e">
        <f t="shared" si="17"/>
        <v>#DIV/0!</v>
      </c>
      <c r="BD53" s="410" t="e">
        <f t="shared" si="17"/>
        <v>#DIV/0!</v>
      </c>
      <c r="BE53" s="410" t="e">
        <f t="shared" si="17"/>
        <v>#DIV/0!</v>
      </c>
      <c r="BF53" s="410" t="e">
        <f t="shared" si="17"/>
        <v>#DIV/0!</v>
      </c>
      <c r="BG53" s="410" t="e">
        <f t="shared" si="17"/>
        <v>#DIV/0!</v>
      </c>
      <c r="BH53" s="410" t="e">
        <f t="shared" si="17"/>
        <v>#DIV/0!</v>
      </c>
      <c r="BI53" s="410" t="e">
        <f t="shared" si="17"/>
        <v>#DIV/0!</v>
      </c>
      <c r="BJ53" s="410" t="e">
        <f t="shared" si="17"/>
        <v>#DIV/0!</v>
      </c>
      <c r="BK53" s="410" t="e">
        <f t="shared" si="17"/>
        <v>#DIV/0!</v>
      </c>
      <c r="BL53" s="410" t="e">
        <f t="shared" si="17"/>
        <v>#DIV/0!</v>
      </c>
      <c r="BM53" s="410" t="e">
        <f t="shared" si="17"/>
        <v>#DIV/0!</v>
      </c>
      <c r="BN53" s="410" t="e">
        <f t="shared" si="17"/>
        <v>#DIV/0!</v>
      </c>
      <c r="BO53" s="410" t="e">
        <f t="shared" si="17"/>
        <v>#DIV/0!</v>
      </c>
      <c r="BP53" s="410" t="e">
        <f t="shared" si="17"/>
        <v>#DIV/0!</v>
      </c>
      <c r="BQ53" s="410" t="e">
        <f t="shared" si="17"/>
        <v>#DIV/0!</v>
      </c>
      <c r="BR53" s="410" t="e">
        <f t="shared" si="17"/>
        <v>#DIV/0!</v>
      </c>
      <c r="BS53" s="410" t="e">
        <f t="shared" si="17"/>
        <v>#DIV/0!</v>
      </c>
      <c r="BT53" s="410" t="e">
        <f t="shared" si="17"/>
        <v>#DIV/0!</v>
      </c>
      <c r="BU53" s="410" t="e">
        <f t="shared" si="17"/>
        <v>#DIV/0!</v>
      </c>
      <c r="BV53" s="410" t="e">
        <f t="shared" si="17"/>
        <v>#DIV/0!</v>
      </c>
      <c r="BW53" s="410" t="e">
        <f t="shared" si="17"/>
        <v>#DIV/0!</v>
      </c>
      <c r="BX53" s="410" t="e">
        <f t="shared" si="17"/>
        <v>#DIV/0!</v>
      </c>
      <c r="BY53" s="410" t="e">
        <f t="shared" si="17"/>
        <v>#DIV/0!</v>
      </c>
      <c r="BZ53" s="410" t="e">
        <f t="shared" si="17"/>
        <v>#DIV/0!</v>
      </c>
      <c r="CA53" s="410" t="e">
        <f t="shared" si="17"/>
        <v>#DIV/0!</v>
      </c>
      <c r="CB53" s="410" t="e">
        <f t="shared" si="17"/>
        <v>#DIV/0!</v>
      </c>
      <c r="CC53" s="410" t="e">
        <f t="shared" si="17"/>
        <v>#DIV/0!</v>
      </c>
      <c r="CD53" s="410" t="e">
        <f t="shared" si="17"/>
        <v>#DIV/0!</v>
      </c>
      <c r="CE53" s="410" t="e">
        <f t="shared" si="17"/>
        <v>#DIV/0!</v>
      </c>
      <c r="CF53" s="410" t="e">
        <f t="shared" si="17"/>
        <v>#DIV/0!</v>
      </c>
    </row>
    <row r="54" spans="1:84" x14ac:dyDescent="0.35">
      <c r="D54" s="417" t="s">
        <v>88</v>
      </c>
      <c r="E54" s="410" t="e">
        <f>'Table A.3.14'!$D$38+('Table A.3.14'!$E$38/Carriageways!$E$7)</f>
        <v>#DIV/0!</v>
      </c>
      <c r="F54" s="410" t="e">
        <f>'Table A.3.14'!$D$38+('Table A.3.14'!$E$38/Carriageways!$E$7)</f>
        <v>#DIV/0!</v>
      </c>
      <c r="G54" s="410" t="e">
        <f>'Table A.3.14'!$D$38+('Table A.3.14'!$E$38/Carriageways!$E$7)</f>
        <v>#DIV/0!</v>
      </c>
      <c r="H54" s="410" t="e">
        <f>'Table A.3.14'!$D$38+('Table A.3.14'!$E$38/Carriageways!$E$7)</f>
        <v>#DIV/0!</v>
      </c>
      <c r="I54" s="410" t="e">
        <f>'Table A.3.14'!$D$38+('Table A.3.14'!$E$38/Carriageways!$E$7)</f>
        <v>#DIV/0!</v>
      </c>
      <c r="J54" s="410" t="e">
        <f>'Table A.3.14'!$D$38+('Table A.3.14'!$E$38/Carriageways!$E$7)</f>
        <v>#DIV/0!</v>
      </c>
      <c r="K54" s="410" t="e">
        <f>'Table A.3.14'!$D$38+('Table A.3.14'!$E$38/Carriageways!$E$7)</f>
        <v>#DIV/0!</v>
      </c>
      <c r="L54" s="410" t="e">
        <f>'Table A.3.14'!$D$38+('Table A.3.14'!$E$38/Carriageways!$E$7)</f>
        <v>#DIV/0!</v>
      </c>
      <c r="M54" s="410" t="e">
        <f>'Table A.3.14'!$D$38+('Table A.3.14'!$E$38/Carriageways!$E$7)</f>
        <v>#DIV/0!</v>
      </c>
      <c r="N54" s="410" t="e">
        <f>'Table A.3.14'!$D$38+('Table A.3.14'!$E$38/Carriageways!$E$7)</f>
        <v>#DIV/0!</v>
      </c>
      <c r="O54" s="410" t="e">
        <f>'Table A.3.14'!$D$38+('Table A.3.14'!$E$38/Carriageways!$E$7)</f>
        <v>#DIV/0!</v>
      </c>
      <c r="P54" s="410" t="e">
        <f>'Table A.3.14'!$D$38+('Table A.3.14'!$E$38/Carriageways!$E$7)</f>
        <v>#DIV/0!</v>
      </c>
      <c r="Q54" s="410" t="e">
        <f>'Table A.3.14'!$D$38+('Table A.3.14'!$E$38/Carriageways!$E$7)</f>
        <v>#DIV/0!</v>
      </c>
      <c r="R54" s="410" t="e">
        <f>'Table A.3.14'!$D$38+('Table A.3.14'!$E$38/Carriageways!$E$7)</f>
        <v>#DIV/0!</v>
      </c>
      <c r="S54" s="410" t="e">
        <f>'Table A.3.14'!$D$38+('Table A.3.14'!$E$38/Carriageways!$E$7)</f>
        <v>#DIV/0!</v>
      </c>
      <c r="T54" s="410" t="e">
        <f>'Table A.3.14'!$D$38+('Table A.3.14'!$E$38/Carriageways!$E$7)</f>
        <v>#DIV/0!</v>
      </c>
      <c r="U54" s="410" t="e">
        <f>'Table A.3.14'!$D$38+('Table A.3.14'!$E$38/Carriageways!$E$7)</f>
        <v>#DIV/0!</v>
      </c>
      <c r="V54" s="410" t="e">
        <f>'Table A.3.14'!$D$38+('Table A.3.14'!$E$38/Carriageways!$E$7)</f>
        <v>#DIV/0!</v>
      </c>
      <c r="W54" s="410" t="e">
        <f>'Table A.3.14'!$D$38+('Table A.3.14'!$E$38/Carriageways!$E$7)</f>
        <v>#DIV/0!</v>
      </c>
      <c r="X54" s="410" t="e">
        <f>'Table A.3.14'!$D$38+('Table A.3.14'!$E$38/Carriageways!$E$7)</f>
        <v>#DIV/0!</v>
      </c>
      <c r="Y54" s="410" t="e">
        <f>'Table A.3.14'!$D$38+('Table A.3.14'!$E$38/Carriageways!$E$7)</f>
        <v>#DIV/0!</v>
      </c>
      <c r="Z54" s="410" t="e">
        <f>'Table A.3.14'!$D$38+('Table A.3.14'!$E$38/Carriageways!$E$7)</f>
        <v>#DIV/0!</v>
      </c>
      <c r="AA54" s="410" t="e">
        <f>'Table A.3.14'!$D$38+('Table A.3.14'!$E$38/Carriageways!$E$7)</f>
        <v>#DIV/0!</v>
      </c>
      <c r="AB54" s="410" t="e">
        <f>'Table A.3.14'!$D$38+('Table A.3.14'!$E$38/Carriageways!$E$7)</f>
        <v>#DIV/0!</v>
      </c>
      <c r="AC54" s="410" t="e">
        <f>'Table A.3.14'!$D$38+('Table A.3.14'!$E$38/Carriageways!$E$7)</f>
        <v>#DIV/0!</v>
      </c>
      <c r="AD54" s="410" t="e">
        <f>'Table A.3.14'!$D$38+('Table A.3.14'!$E$38/Carriageways!$E$7)</f>
        <v>#DIV/0!</v>
      </c>
      <c r="AE54" s="410" t="e">
        <f>AD54</f>
        <v>#DIV/0!</v>
      </c>
      <c r="AF54" s="410" t="e">
        <f t="shared" si="17"/>
        <v>#DIV/0!</v>
      </c>
      <c r="AG54" s="410" t="e">
        <f t="shared" si="17"/>
        <v>#DIV/0!</v>
      </c>
      <c r="AH54" s="410" t="e">
        <f t="shared" si="17"/>
        <v>#DIV/0!</v>
      </c>
      <c r="AI54" s="410" t="e">
        <f t="shared" si="17"/>
        <v>#DIV/0!</v>
      </c>
      <c r="AJ54" s="410" t="e">
        <f t="shared" si="17"/>
        <v>#DIV/0!</v>
      </c>
      <c r="AK54" s="410" t="e">
        <f t="shared" si="17"/>
        <v>#DIV/0!</v>
      </c>
      <c r="AL54" s="410" t="e">
        <f t="shared" si="17"/>
        <v>#DIV/0!</v>
      </c>
      <c r="AM54" s="410" t="e">
        <f t="shared" si="17"/>
        <v>#DIV/0!</v>
      </c>
      <c r="AN54" s="410" t="e">
        <f t="shared" si="17"/>
        <v>#DIV/0!</v>
      </c>
      <c r="AO54" s="410" t="e">
        <f t="shared" si="17"/>
        <v>#DIV/0!</v>
      </c>
      <c r="AP54" s="410" t="e">
        <f t="shared" si="17"/>
        <v>#DIV/0!</v>
      </c>
      <c r="AQ54" s="410" t="e">
        <f t="shared" si="17"/>
        <v>#DIV/0!</v>
      </c>
      <c r="AR54" s="410" t="e">
        <f t="shared" si="17"/>
        <v>#DIV/0!</v>
      </c>
      <c r="AS54" s="410" t="e">
        <f t="shared" si="17"/>
        <v>#DIV/0!</v>
      </c>
      <c r="AT54" s="410" t="e">
        <f t="shared" si="17"/>
        <v>#DIV/0!</v>
      </c>
      <c r="AU54" s="410" t="e">
        <f t="shared" si="17"/>
        <v>#DIV/0!</v>
      </c>
      <c r="AV54" s="410" t="e">
        <f t="shared" si="17"/>
        <v>#DIV/0!</v>
      </c>
      <c r="AW54" s="410" t="e">
        <f t="shared" si="17"/>
        <v>#DIV/0!</v>
      </c>
      <c r="AX54" s="410" t="e">
        <f t="shared" si="17"/>
        <v>#DIV/0!</v>
      </c>
      <c r="AY54" s="410" t="e">
        <f t="shared" si="17"/>
        <v>#DIV/0!</v>
      </c>
      <c r="AZ54" s="410" t="e">
        <f t="shared" si="17"/>
        <v>#DIV/0!</v>
      </c>
      <c r="BA54" s="410" t="e">
        <f t="shared" si="17"/>
        <v>#DIV/0!</v>
      </c>
      <c r="BB54" s="410" t="e">
        <f t="shared" si="17"/>
        <v>#DIV/0!</v>
      </c>
      <c r="BC54" s="410" t="e">
        <f t="shared" si="17"/>
        <v>#DIV/0!</v>
      </c>
      <c r="BD54" s="410" t="e">
        <f t="shared" si="17"/>
        <v>#DIV/0!</v>
      </c>
      <c r="BE54" s="410" t="e">
        <f t="shared" si="17"/>
        <v>#DIV/0!</v>
      </c>
      <c r="BF54" s="410" t="e">
        <f t="shared" si="17"/>
        <v>#DIV/0!</v>
      </c>
      <c r="BG54" s="410" t="e">
        <f t="shared" si="17"/>
        <v>#DIV/0!</v>
      </c>
      <c r="BH54" s="410" t="e">
        <f t="shared" si="17"/>
        <v>#DIV/0!</v>
      </c>
      <c r="BI54" s="410" t="e">
        <f t="shared" si="17"/>
        <v>#DIV/0!</v>
      </c>
      <c r="BJ54" s="410" t="e">
        <f t="shared" si="17"/>
        <v>#DIV/0!</v>
      </c>
      <c r="BK54" s="410" t="e">
        <f t="shared" si="17"/>
        <v>#DIV/0!</v>
      </c>
      <c r="BL54" s="410" t="e">
        <f t="shared" si="17"/>
        <v>#DIV/0!</v>
      </c>
      <c r="BM54" s="410" t="e">
        <f t="shared" si="17"/>
        <v>#DIV/0!</v>
      </c>
      <c r="BN54" s="410" t="e">
        <f t="shared" si="17"/>
        <v>#DIV/0!</v>
      </c>
      <c r="BO54" s="410" t="e">
        <f t="shared" si="17"/>
        <v>#DIV/0!</v>
      </c>
      <c r="BP54" s="410" t="e">
        <f t="shared" si="17"/>
        <v>#DIV/0!</v>
      </c>
      <c r="BQ54" s="410" t="e">
        <f t="shared" si="17"/>
        <v>#DIV/0!</v>
      </c>
      <c r="BR54" s="410" t="e">
        <f t="shared" si="17"/>
        <v>#DIV/0!</v>
      </c>
      <c r="BS54" s="410" t="e">
        <f t="shared" si="17"/>
        <v>#DIV/0!</v>
      </c>
      <c r="BT54" s="410" t="e">
        <f t="shared" si="17"/>
        <v>#DIV/0!</v>
      </c>
      <c r="BU54" s="410" t="e">
        <f t="shared" si="17"/>
        <v>#DIV/0!</v>
      </c>
      <c r="BV54" s="410" t="e">
        <f t="shared" si="17"/>
        <v>#DIV/0!</v>
      </c>
      <c r="BW54" s="410" t="e">
        <f t="shared" si="17"/>
        <v>#DIV/0!</v>
      </c>
      <c r="BX54" s="410" t="e">
        <f t="shared" si="17"/>
        <v>#DIV/0!</v>
      </c>
      <c r="BY54" s="410" t="e">
        <f t="shared" si="17"/>
        <v>#DIV/0!</v>
      </c>
      <c r="BZ54" s="410" t="e">
        <f t="shared" si="17"/>
        <v>#DIV/0!</v>
      </c>
      <c r="CA54" s="410" t="e">
        <f t="shared" si="17"/>
        <v>#DIV/0!</v>
      </c>
      <c r="CB54" s="410" t="e">
        <f t="shared" si="17"/>
        <v>#DIV/0!</v>
      </c>
      <c r="CC54" s="410" t="e">
        <f t="shared" si="17"/>
        <v>#DIV/0!</v>
      </c>
      <c r="CD54" s="410" t="e">
        <f t="shared" si="17"/>
        <v>#DIV/0!</v>
      </c>
      <c r="CE54" s="410" t="e">
        <f t="shared" si="17"/>
        <v>#DIV/0!</v>
      </c>
      <c r="CF54" s="410" t="e">
        <f t="shared" si="17"/>
        <v>#DIV/0!</v>
      </c>
    </row>
    <row r="55" spans="1:84" x14ac:dyDescent="0.35">
      <c r="D55" s="417" t="s">
        <v>90</v>
      </c>
      <c r="E55" s="410" t="e">
        <f>'Table A.3.14'!$D$39+('Table A.3.14'!$E$39/Carriageways!$E$8)</f>
        <v>#DIV/0!</v>
      </c>
      <c r="F55" s="410" t="e">
        <f>'Table A.3.14'!$D$39+('Table A.3.14'!$E$39/Carriageways!$E$8)</f>
        <v>#DIV/0!</v>
      </c>
      <c r="G55" s="410" t="e">
        <f>'Table A.3.14'!$D$39+('Table A.3.14'!$E$39/Carriageways!$E$8)</f>
        <v>#DIV/0!</v>
      </c>
      <c r="H55" s="410" t="e">
        <f>'Table A.3.14'!$D$39+('Table A.3.14'!$E$39/Carriageways!$E$8)</f>
        <v>#DIV/0!</v>
      </c>
      <c r="I55" s="410" t="e">
        <f>'Table A.3.14'!$D$39+('Table A.3.14'!$E$39/Carriageways!$E$8)</f>
        <v>#DIV/0!</v>
      </c>
      <c r="J55" s="410" t="e">
        <f>'Table A.3.14'!$D$39+('Table A.3.14'!$E$39/Carriageways!$E$8)</f>
        <v>#DIV/0!</v>
      </c>
      <c r="K55" s="410" t="e">
        <f>'Table A.3.14'!$D$39+('Table A.3.14'!$E$39/Carriageways!$E$8)</f>
        <v>#DIV/0!</v>
      </c>
      <c r="L55" s="410" t="e">
        <f>'Table A.3.14'!$D$39+('Table A.3.14'!$E$39/Carriageways!$E$8)</f>
        <v>#DIV/0!</v>
      </c>
      <c r="M55" s="410" t="e">
        <f>'Table A.3.14'!$D$39+('Table A.3.14'!$E$39/Carriageways!$E$8)</f>
        <v>#DIV/0!</v>
      </c>
      <c r="N55" s="410" t="e">
        <f>'Table A.3.14'!$D$39+('Table A.3.14'!$E$39/Carriageways!$E$8)</f>
        <v>#DIV/0!</v>
      </c>
      <c r="O55" s="410" t="e">
        <f>'Table A.3.14'!$D$39+('Table A.3.14'!$E$39/Carriageways!$E$8)</f>
        <v>#DIV/0!</v>
      </c>
      <c r="P55" s="410" t="e">
        <f>'Table A.3.14'!$D$39+('Table A.3.14'!$E$39/Carriageways!$E$8)</f>
        <v>#DIV/0!</v>
      </c>
      <c r="Q55" s="410" t="e">
        <f>'Table A.3.14'!$D$39+('Table A.3.14'!$E$39/Carriageways!$E$8)</f>
        <v>#DIV/0!</v>
      </c>
      <c r="R55" s="410" t="e">
        <f>'Table A.3.14'!$D$39+('Table A.3.14'!$E$39/Carriageways!$E$8)</f>
        <v>#DIV/0!</v>
      </c>
      <c r="S55" s="410" t="e">
        <f>'Table A.3.14'!$D$39+('Table A.3.14'!$E$39/Carriageways!$E$8)</f>
        <v>#DIV/0!</v>
      </c>
      <c r="T55" s="410" t="e">
        <f>'Table A.3.14'!$D$39+('Table A.3.14'!$E$39/Carriageways!$E$8)</f>
        <v>#DIV/0!</v>
      </c>
      <c r="U55" s="410" t="e">
        <f>'Table A.3.14'!$D$39+('Table A.3.14'!$E$39/Carriageways!$E$8)</f>
        <v>#DIV/0!</v>
      </c>
      <c r="V55" s="410" t="e">
        <f>'Table A.3.14'!$D$39+('Table A.3.14'!$E$39/Carriageways!$E$8)</f>
        <v>#DIV/0!</v>
      </c>
      <c r="W55" s="410" t="e">
        <f>'Table A.3.14'!$D$39+('Table A.3.14'!$E$39/Carriageways!$E$8)</f>
        <v>#DIV/0!</v>
      </c>
      <c r="X55" s="410" t="e">
        <f>'Table A.3.14'!$D$39+('Table A.3.14'!$E$39/Carriageways!$E$8)</f>
        <v>#DIV/0!</v>
      </c>
      <c r="Y55" s="410" t="e">
        <f>'Table A.3.14'!$D$39+('Table A.3.14'!$E$39/Carriageways!$E$8)</f>
        <v>#DIV/0!</v>
      </c>
      <c r="Z55" s="410" t="e">
        <f>'Table A.3.14'!$D$39+('Table A.3.14'!$E$39/Carriageways!$E$8)</f>
        <v>#DIV/0!</v>
      </c>
      <c r="AA55" s="410" t="e">
        <f>'Table A.3.14'!$D$39+('Table A.3.14'!$E$39/Carriageways!$E$8)</f>
        <v>#DIV/0!</v>
      </c>
      <c r="AB55" s="410" t="e">
        <f>'Table A.3.14'!$D$39+('Table A.3.14'!$E$39/Carriageways!$E$8)</f>
        <v>#DIV/0!</v>
      </c>
      <c r="AC55" s="410" t="e">
        <f>'Table A.3.14'!$D$39+('Table A.3.14'!$E$39/Carriageways!$E$8)</f>
        <v>#DIV/0!</v>
      </c>
      <c r="AD55" s="410" t="e">
        <f>'Table A.3.14'!$D$39+('Table A.3.14'!$E$39/Carriageways!$E$8)</f>
        <v>#DIV/0!</v>
      </c>
      <c r="AE55" s="410" t="e">
        <f>AD55</f>
        <v>#DIV/0!</v>
      </c>
      <c r="AF55" s="410" t="e">
        <f t="shared" si="17"/>
        <v>#DIV/0!</v>
      </c>
      <c r="AG55" s="410" t="e">
        <f t="shared" si="17"/>
        <v>#DIV/0!</v>
      </c>
      <c r="AH55" s="410" t="e">
        <f t="shared" si="17"/>
        <v>#DIV/0!</v>
      </c>
      <c r="AI55" s="410" t="e">
        <f t="shared" si="17"/>
        <v>#DIV/0!</v>
      </c>
      <c r="AJ55" s="410" t="e">
        <f t="shared" si="17"/>
        <v>#DIV/0!</v>
      </c>
      <c r="AK55" s="410" t="e">
        <f t="shared" si="17"/>
        <v>#DIV/0!</v>
      </c>
      <c r="AL55" s="410" t="e">
        <f t="shared" si="17"/>
        <v>#DIV/0!</v>
      </c>
      <c r="AM55" s="410" t="e">
        <f t="shared" si="17"/>
        <v>#DIV/0!</v>
      </c>
      <c r="AN55" s="410" t="e">
        <f t="shared" si="17"/>
        <v>#DIV/0!</v>
      </c>
      <c r="AO55" s="410" t="e">
        <f t="shared" si="17"/>
        <v>#DIV/0!</v>
      </c>
      <c r="AP55" s="410" t="e">
        <f t="shared" si="17"/>
        <v>#DIV/0!</v>
      </c>
      <c r="AQ55" s="410" t="e">
        <f t="shared" si="17"/>
        <v>#DIV/0!</v>
      </c>
      <c r="AR55" s="410" t="e">
        <f t="shared" si="17"/>
        <v>#DIV/0!</v>
      </c>
      <c r="AS55" s="410" t="e">
        <f t="shared" si="17"/>
        <v>#DIV/0!</v>
      </c>
      <c r="AT55" s="410" t="e">
        <f t="shared" si="17"/>
        <v>#DIV/0!</v>
      </c>
      <c r="AU55" s="410" t="e">
        <f t="shared" si="17"/>
        <v>#DIV/0!</v>
      </c>
      <c r="AV55" s="410" t="e">
        <f t="shared" si="17"/>
        <v>#DIV/0!</v>
      </c>
      <c r="AW55" s="410" t="e">
        <f t="shared" si="17"/>
        <v>#DIV/0!</v>
      </c>
      <c r="AX55" s="410" t="e">
        <f t="shared" si="17"/>
        <v>#DIV/0!</v>
      </c>
      <c r="AY55" s="410" t="e">
        <f t="shared" si="17"/>
        <v>#DIV/0!</v>
      </c>
      <c r="AZ55" s="410" t="e">
        <f t="shared" si="17"/>
        <v>#DIV/0!</v>
      </c>
      <c r="BA55" s="410" t="e">
        <f t="shared" si="17"/>
        <v>#DIV/0!</v>
      </c>
      <c r="BB55" s="410" t="e">
        <f t="shared" si="17"/>
        <v>#DIV/0!</v>
      </c>
      <c r="BC55" s="410" t="e">
        <f t="shared" si="17"/>
        <v>#DIV/0!</v>
      </c>
      <c r="BD55" s="410" t="e">
        <f t="shared" si="17"/>
        <v>#DIV/0!</v>
      </c>
      <c r="BE55" s="410" t="e">
        <f t="shared" si="17"/>
        <v>#DIV/0!</v>
      </c>
      <c r="BF55" s="410" t="e">
        <f t="shared" si="17"/>
        <v>#DIV/0!</v>
      </c>
      <c r="BG55" s="410" t="e">
        <f t="shared" si="17"/>
        <v>#DIV/0!</v>
      </c>
      <c r="BH55" s="410" t="e">
        <f t="shared" si="17"/>
        <v>#DIV/0!</v>
      </c>
      <c r="BI55" s="410" t="e">
        <f t="shared" si="17"/>
        <v>#DIV/0!</v>
      </c>
      <c r="BJ55" s="410" t="e">
        <f t="shared" si="17"/>
        <v>#DIV/0!</v>
      </c>
      <c r="BK55" s="410" t="e">
        <f t="shared" si="17"/>
        <v>#DIV/0!</v>
      </c>
      <c r="BL55" s="410" t="e">
        <f t="shared" si="17"/>
        <v>#DIV/0!</v>
      </c>
      <c r="BM55" s="410" t="e">
        <f t="shared" si="17"/>
        <v>#DIV/0!</v>
      </c>
      <c r="BN55" s="410" t="e">
        <f t="shared" si="17"/>
        <v>#DIV/0!</v>
      </c>
      <c r="BO55" s="410" t="e">
        <f t="shared" si="17"/>
        <v>#DIV/0!</v>
      </c>
      <c r="BP55" s="410" t="e">
        <f t="shared" si="17"/>
        <v>#DIV/0!</v>
      </c>
      <c r="BQ55" s="410" t="e">
        <f t="shared" si="17"/>
        <v>#DIV/0!</v>
      </c>
      <c r="BR55" s="410" t="e">
        <f t="shared" si="17"/>
        <v>#DIV/0!</v>
      </c>
      <c r="BS55" s="410" t="e">
        <f t="shared" si="17"/>
        <v>#DIV/0!</v>
      </c>
      <c r="BT55" s="410" t="e">
        <f t="shared" si="17"/>
        <v>#DIV/0!</v>
      </c>
      <c r="BU55" s="410" t="e">
        <f t="shared" si="17"/>
        <v>#DIV/0!</v>
      </c>
      <c r="BV55" s="410" t="e">
        <f t="shared" si="17"/>
        <v>#DIV/0!</v>
      </c>
      <c r="BW55" s="410" t="e">
        <f t="shared" si="17"/>
        <v>#DIV/0!</v>
      </c>
      <c r="BX55" s="410" t="e">
        <f t="shared" si="17"/>
        <v>#DIV/0!</v>
      </c>
      <c r="BY55" s="410" t="e">
        <f t="shared" si="17"/>
        <v>#DIV/0!</v>
      </c>
      <c r="BZ55" s="410" t="e">
        <f t="shared" si="17"/>
        <v>#DIV/0!</v>
      </c>
      <c r="CA55" s="410" t="e">
        <f t="shared" si="17"/>
        <v>#DIV/0!</v>
      </c>
      <c r="CB55" s="410" t="e">
        <f t="shared" si="17"/>
        <v>#DIV/0!</v>
      </c>
      <c r="CC55" s="410" t="e">
        <f t="shared" si="17"/>
        <v>#DIV/0!</v>
      </c>
      <c r="CD55" s="410" t="e">
        <f t="shared" si="17"/>
        <v>#DIV/0!</v>
      </c>
      <c r="CE55" s="410" t="e">
        <f t="shared" si="17"/>
        <v>#DIV/0!</v>
      </c>
      <c r="CF55" s="410" t="e">
        <f t="shared" si="17"/>
        <v>#DIV/0!</v>
      </c>
    </row>
    <row r="56" spans="1:84" x14ac:dyDescent="0.35">
      <c r="D56" s="450"/>
      <c r="E56" s="406"/>
      <c r="F56" s="406"/>
      <c r="G56" s="406"/>
      <c r="H56" s="406"/>
      <c r="I56" s="406"/>
      <c r="J56" s="406"/>
      <c r="K56" s="406"/>
      <c r="L56" s="406"/>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406"/>
      <c r="BS56" s="406"/>
      <c r="BT56" s="406"/>
      <c r="BU56" s="406"/>
      <c r="BV56" s="406"/>
      <c r="BW56" s="406"/>
      <c r="BX56" s="406"/>
      <c r="BY56" s="406"/>
      <c r="BZ56" s="406"/>
      <c r="CA56" s="406"/>
      <c r="CB56" s="406"/>
      <c r="CC56" s="406"/>
      <c r="CD56" s="406"/>
      <c r="CE56" s="406"/>
      <c r="CF56" s="406"/>
    </row>
    <row r="57" spans="1:84" x14ac:dyDescent="0.35">
      <c r="C57" s="391" t="s">
        <v>297</v>
      </c>
      <c r="D57" s="450"/>
      <c r="E57" s="406"/>
      <c r="F57" s="406"/>
      <c r="G57" s="406"/>
      <c r="H57" s="406"/>
      <c r="I57" s="406"/>
      <c r="J57" s="406"/>
      <c r="K57" s="406"/>
      <c r="L57" s="406"/>
      <c r="M57" s="406"/>
      <c r="N57" s="406"/>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406"/>
      <c r="BS57" s="406"/>
      <c r="BT57" s="406"/>
      <c r="BU57" s="406"/>
      <c r="BV57" s="406"/>
      <c r="BW57" s="406"/>
      <c r="BX57" s="406"/>
      <c r="BY57" s="406"/>
      <c r="BZ57" s="406"/>
      <c r="CA57" s="406"/>
      <c r="CB57" s="406"/>
      <c r="CC57" s="406"/>
      <c r="CD57" s="406"/>
      <c r="CE57" s="406"/>
      <c r="CF57" s="406"/>
    </row>
    <row r="58" spans="1:84" s="414" customFormat="1" x14ac:dyDescent="0.35">
      <c r="A58" s="416"/>
      <c r="B58" s="416"/>
      <c r="C58" s="416"/>
      <c r="D58" s="411"/>
      <c r="E58" s="412">
        <v>2010</v>
      </c>
      <c r="F58" s="413">
        <v>2011</v>
      </c>
      <c r="G58" s="413">
        <v>2012</v>
      </c>
      <c r="H58" s="413">
        <v>2013</v>
      </c>
      <c r="I58" s="413">
        <v>2014</v>
      </c>
      <c r="J58" s="413">
        <v>2015</v>
      </c>
      <c r="K58" s="413">
        <v>2016</v>
      </c>
      <c r="L58" s="413">
        <v>2017</v>
      </c>
      <c r="M58" s="413">
        <v>2018</v>
      </c>
      <c r="N58" s="413">
        <v>2019</v>
      </c>
      <c r="O58" s="413">
        <v>2020</v>
      </c>
      <c r="P58" s="413">
        <v>2021</v>
      </c>
      <c r="Q58" s="413">
        <v>2022</v>
      </c>
      <c r="R58" s="413">
        <v>2023</v>
      </c>
      <c r="S58" s="413">
        <v>2024</v>
      </c>
      <c r="T58" s="413">
        <v>2025</v>
      </c>
      <c r="U58" s="413">
        <v>2026</v>
      </c>
      <c r="V58" s="413">
        <v>2027</v>
      </c>
      <c r="W58" s="413">
        <v>2028</v>
      </c>
      <c r="X58" s="413">
        <v>2029</v>
      </c>
      <c r="Y58" s="413">
        <v>2030</v>
      </c>
      <c r="Z58" s="413">
        <v>2031</v>
      </c>
      <c r="AA58" s="413">
        <v>2032</v>
      </c>
      <c r="AB58" s="413">
        <v>2033</v>
      </c>
      <c r="AC58" s="413">
        <v>2034</v>
      </c>
      <c r="AD58" s="413">
        <v>2035</v>
      </c>
      <c r="AE58" s="413">
        <v>2036</v>
      </c>
      <c r="AF58" s="413">
        <v>2037</v>
      </c>
      <c r="AG58" s="413">
        <v>2038</v>
      </c>
      <c r="AH58" s="413">
        <v>2039</v>
      </c>
      <c r="AI58" s="413">
        <v>2040</v>
      </c>
      <c r="AJ58" s="413">
        <v>2041</v>
      </c>
      <c r="AK58" s="413">
        <v>2042</v>
      </c>
      <c r="AL58" s="413">
        <v>2043</v>
      </c>
      <c r="AM58" s="413">
        <v>2044</v>
      </c>
      <c r="AN58" s="413">
        <v>2045</v>
      </c>
      <c r="AO58" s="413">
        <v>2046</v>
      </c>
      <c r="AP58" s="413">
        <v>2047</v>
      </c>
      <c r="AQ58" s="413">
        <v>2048</v>
      </c>
      <c r="AR58" s="413">
        <v>2049</v>
      </c>
      <c r="AS58" s="413">
        <v>2050</v>
      </c>
      <c r="AT58" s="413">
        <v>2051</v>
      </c>
      <c r="AU58" s="413">
        <v>2052</v>
      </c>
      <c r="AV58" s="413">
        <v>2053</v>
      </c>
      <c r="AW58" s="413">
        <v>2054</v>
      </c>
      <c r="AX58" s="413">
        <v>2055</v>
      </c>
      <c r="AY58" s="413">
        <v>2056</v>
      </c>
      <c r="AZ58" s="413">
        <v>2057</v>
      </c>
      <c r="BA58" s="413">
        <v>2058</v>
      </c>
      <c r="BB58" s="413">
        <v>2059</v>
      </c>
      <c r="BC58" s="413">
        <v>2060</v>
      </c>
      <c r="BD58" s="413">
        <v>2061</v>
      </c>
      <c r="BE58" s="413">
        <v>2062</v>
      </c>
      <c r="BF58" s="413">
        <v>2063</v>
      </c>
      <c r="BG58" s="413">
        <v>2064</v>
      </c>
      <c r="BH58" s="413">
        <v>2065</v>
      </c>
      <c r="BI58" s="413">
        <v>2066</v>
      </c>
      <c r="BJ58" s="413">
        <v>2067</v>
      </c>
      <c r="BK58" s="413">
        <v>2068</v>
      </c>
      <c r="BL58" s="413">
        <v>2069</v>
      </c>
      <c r="BM58" s="413">
        <v>2070</v>
      </c>
      <c r="BN58" s="413">
        <v>2071</v>
      </c>
      <c r="BO58" s="413">
        <v>2072</v>
      </c>
      <c r="BP58" s="413">
        <v>2073</v>
      </c>
      <c r="BQ58" s="413">
        <v>2074</v>
      </c>
      <c r="BR58" s="413">
        <v>2075</v>
      </c>
      <c r="BS58" s="413">
        <v>2076</v>
      </c>
      <c r="BT58" s="413">
        <v>2077</v>
      </c>
      <c r="BU58" s="413">
        <v>2078</v>
      </c>
      <c r="BV58" s="413">
        <v>2079</v>
      </c>
      <c r="BW58" s="413">
        <v>2080</v>
      </c>
      <c r="BX58" s="413">
        <v>2081</v>
      </c>
      <c r="BY58" s="413">
        <v>2082</v>
      </c>
      <c r="BZ58" s="413">
        <v>2083</v>
      </c>
      <c r="CA58" s="413">
        <v>2084</v>
      </c>
      <c r="CB58" s="413">
        <v>2085</v>
      </c>
      <c r="CC58" s="413">
        <v>2086</v>
      </c>
      <c r="CD58" s="413">
        <v>2087</v>
      </c>
      <c r="CE58" s="413">
        <v>2088</v>
      </c>
      <c r="CF58" s="413">
        <v>2089</v>
      </c>
    </row>
    <row r="59" spans="1:84" x14ac:dyDescent="0.35">
      <c r="D59" s="417" t="s">
        <v>84</v>
      </c>
      <c r="E59" s="410" t="e">
        <f>E52*$E$11</f>
        <v>#DIV/0!</v>
      </c>
      <c r="F59" s="410" t="e">
        <f t="shared" ref="F59:BQ62" si="18">F52*$E$11</f>
        <v>#DIV/0!</v>
      </c>
      <c r="G59" s="410" t="e">
        <f t="shared" si="18"/>
        <v>#DIV/0!</v>
      </c>
      <c r="H59" s="410" t="e">
        <f t="shared" si="18"/>
        <v>#DIV/0!</v>
      </c>
      <c r="I59" s="410" t="e">
        <f t="shared" si="18"/>
        <v>#DIV/0!</v>
      </c>
      <c r="J59" s="410" t="e">
        <f t="shared" si="18"/>
        <v>#DIV/0!</v>
      </c>
      <c r="K59" s="410" t="e">
        <f t="shared" si="18"/>
        <v>#DIV/0!</v>
      </c>
      <c r="L59" s="410" t="e">
        <f t="shared" si="18"/>
        <v>#DIV/0!</v>
      </c>
      <c r="M59" s="410" t="e">
        <f t="shared" si="18"/>
        <v>#DIV/0!</v>
      </c>
      <c r="N59" s="410" t="e">
        <f t="shared" si="18"/>
        <v>#DIV/0!</v>
      </c>
      <c r="O59" s="410" t="e">
        <f t="shared" si="18"/>
        <v>#DIV/0!</v>
      </c>
      <c r="P59" s="410" t="e">
        <f t="shared" si="18"/>
        <v>#DIV/0!</v>
      </c>
      <c r="Q59" s="410" t="e">
        <f t="shared" si="18"/>
        <v>#DIV/0!</v>
      </c>
      <c r="R59" s="410" t="e">
        <f t="shared" si="18"/>
        <v>#DIV/0!</v>
      </c>
      <c r="S59" s="410" t="e">
        <f t="shared" si="18"/>
        <v>#DIV/0!</v>
      </c>
      <c r="T59" s="410" t="e">
        <f t="shared" si="18"/>
        <v>#DIV/0!</v>
      </c>
      <c r="U59" s="410" t="e">
        <f t="shared" si="18"/>
        <v>#DIV/0!</v>
      </c>
      <c r="V59" s="410" t="e">
        <f t="shared" si="18"/>
        <v>#DIV/0!</v>
      </c>
      <c r="W59" s="410" t="e">
        <f t="shared" si="18"/>
        <v>#DIV/0!</v>
      </c>
      <c r="X59" s="410" t="e">
        <f t="shared" si="18"/>
        <v>#DIV/0!</v>
      </c>
      <c r="Y59" s="410" t="e">
        <f t="shared" si="18"/>
        <v>#DIV/0!</v>
      </c>
      <c r="Z59" s="410" t="e">
        <f t="shared" si="18"/>
        <v>#DIV/0!</v>
      </c>
      <c r="AA59" s="410" t="e">
        <f t="shared" si="18"/>
        <v>#DIV/0!</v>
      </c>
      <c r="AB59" s="410" t="e">
        <f t="shared" si="18"/>
        <v>#DIV/0!</v>
      </c>
      <c r="AC59" s="410" t="e">
        <f t="shared" si="18"/>
        <v>#DIV/0!</v>
      </c>
      <c r="AD59" s="410" t="e">
        <f t="shared" si="18"/>
        <v>#DIV/0!</v>
      </c>
      <c r="AE59" s="410" t="e">
        <f t="shared" si="18"/>
        <v>#DIV/0!</v>
      </c>
      <c r="AF59" s="410" t="e">
        <f t="shared" si="18"/>
        <v>#DIV/0!</v>
      </c>
      <c r="AG59" s="410" t="e">
        <f t="shared" si="18"/>
        <v>#DIV/0!</v>
      </c>
      <c r="AH59" s="410" t="e">
        <f t="shared" si="18"/>
        <v>#DIV/0!</v>
      </c>
      <c r="AI59" s="410" t="e">
        <f t="shared" si="18"/>
        <v>#DIV/0!</v>
      </c>
      <c r="AJ59" s="410" t="e">
        <f t="shared" si="18"/>
        <v>#DIV/0!</v>
      </c>
      <c r="AK59" s="410" t="e">
        <f t="shared" si="18"/>
        <v>#DIV/0!</v>
      </c>
      <c r="AL59" s="410" t="e">
        <f t="shared" si="18"/>
        <v>#DIV/0!</v>
      </c>
      <c r="AM59" s="410" t="e">
        <f t="shared" si="18"/>
        <v>#DIV/0!</v>
      </c>
      <c r="AN59" s="410" t="e">
        <f t="shared" si="18"/>
        <v>#DIV/0!</v>
      </c>
      <c r="AO59" s="410" t="e">
        <f t="shared" si="18"/>
        <v>#DIV/0!</v>
      </c>
      <c r="AP59" s="410" t="e">
        <f t="shared" si="18"/>
        <v>#DIV/0!</v>
      </c>
      <c r="AQ59" s="410" t="e">
        <f t="shared" si="18"/>
        <v>#DIV/0!</v>
      </c>
      <c r="AR59" s="410" t="e">
        <f t="shared" si="18"/>
        <v>#DIV/0!</v>
      </c>
      <c r="AS59" s="410" t="e">
        <f t="shared" si="18"/>
        <v>#DIV/0!</v>
      </c>
      <c r="AT59" s="410" t="e">
        <f t="shared" si="18"/>
        <v>#DIV/0!</v>
      </c>
      <c r="AU59" s="410" t="e">
        <f t="shared" si="18"/>
        <v>#DIV/0!</v>
      </c>
      <c r="AV59" s="410" t="e">
        <f t="shared" si="18"/>
        <v>#DIV/0!</v>
      </c>
      <c r="AW59" s="410" t="e">
        <f t="shared" si="18"/>
        <v>#DIV/0!</v>
      </c>
      <c r="AX59" s="410" t="e">
        <f t="shared" si="18"/>
        <v>#DIV/0!</v>
      </c>
      <c r="AY59" s="410" t="e">
        <f t="shared" si="18"/>
        <v>#DIV/0!</v>
      </c>
      <c r="AZ59" s="410" t="e">
        <f t="shared" si="18"/>
        <v>#DIV/0!</v>
      </c>
      <c r="BA59" s="410" t="e">
        <f t="shared" si="18"/>
        <v>#DIV/0!</v>
      </c>
      <c r="BB59" s="410" t="e">
        <f t="shared" si="18"/>
        <v>#DIV/0!</v>
      </c>
      <c r="BC59" s="410" t="e">
        <f t="shared" si="18"/>
        <v>#DIV/0!</v>
      </c>
      <c r="BD59" s="410" t="e">
        <f t="shared" si="18"/>
        <v>#DIV/0!</v>
      </c>
      <c r="BE59" s="410" t="e">
        <f t="shared" si="18"/>
        <v>#DIV/0!</v>
      </c>
      <c r="BF59" s="410" t="e">
        <f t="shared" si="18"/>
        <v>#DIV/0!</v>
      </c>
      <c r="BG59" s="410" t="e">
        <f t="shared" si="18"/>
        <v>#DIV/0!</v>
      </c>
      <c r="BH59" s="410" t="e">
        <f t="shared" si="18"/>
        <v>#DIV/0!</v>
      </c>
      <c r="BI59" s="410" t="e">
        <f t="shared" si="18"/>
        <v>#DIV/0!</v>
      </c>
      <c r="BJ59" s="410" t="e">
        <f t="shared" si="18"/>
        <v>#DIV/0!</v>
      </c>
      <c r="BK59" s="410" t="e">
        <f t="shared" si="18"/>
        <v>#DIV/0!</v>
      </c>
      <c r="BL59" s="410" t="e">
        <f t="shared" si="18"/>
        <v>#DIV/0!</v>
      </c>
      <c r="BM59" s="410" t="e">
        <f t="shared" si="18"/>
        <v>#DIV/0!</v>
      </c>
      <c r="BN59" s="410" t="e">
        <f t="shared" si="18"/>
        <v>#DIV/0!</v>
      </c>
      <c r="BO59" s="410" t="e">
        <f t="shared" si="18"/>
        <v>#DIV/0!</v>
      </c>
      <c r="BP59" s="410" t="e">
        <f t="shared" si="18"/>
        <v>#DIV/0!</v>
      </c>
      <c r="BQ59" s="410" t="e">
        <f t="shared" si="18"/>
        <v>#DIV/0!</v>
      </c>
      <c r="BR59" s="410" t="e">
        <f t="shared" ref="BR59:CF62" si="19">BR52*$E$11</f>
        <v>#DIV/0!</v>
      </c>
      <c r="BS59" s="410" t="e">
        <f t="shared" si="19"/>
        <v>#DIV/0!</v>
      </c>
      <c r="BT59" s="410" t="e">
        <f t="shared" si="19"/>
        <v>#DIV/0!</v>
      </c>
      <c r="BU59" s="410" t="e">
        <f t="shared" si="19"/>
        <v>#DIV/0!</v>
      </c>
      <c r="BV59" s="410" t="e">
        <f t="shared" si="19"/>
        <v>#DIV/0!</v>
      </c>
      <c r="BW59" s="410" t="e">
        <f t="shared" si="19"/>
        <v>#DIV/0!</v>
      </c>
      <c r="BX59" s="410" t="e">
        <f t="shared" si="19"/>
        <v>#DIV/0!</v>
      </c>
      <c r="BY59" s="410" t="e">
        <f t="shared" si="19"/>
        <v>#DIV/0!</v>
      </c>
      <c r="BZ59" s="410" t="e">
        <f t="shared" si="19"/>
        <v>#DIV/0!</v>
      </c>
      <c r="CA59" s="410" t="e">
        <f t="shared" si="19"/>
        <v>#DIV/0!</v>
      </c>
      <c r="CB59" s="410" t="e">
        <f t="shared" si="19"/>
        <v>#DIV/0!</v>
      </c>
      <c r="CC59" s="410" t="e">
        <f t="shared" si="19"/>
        <v>#DIV/0!</v>
      </c>
      <c r="CD59" s="410" t="e">
        <f t="shared" si="19"/>
        <v>#DIV/0!</v>
      </c>
      <c r="CE59" s="410" t="e">
        <f t="shared" si="19"/>
        <v>#DIV/0!</v>
      </c>
      <c r="CF59" s="410" t="e">
        <f t="shared" si="19"/>
        <v>#DIV/0!</v>
      </c>
    </row>
    <row r="60" spans="1:84" x14ac:dyDescent="0.35">
      <c r="D60" s="417" t="s">
        <v>86</v>
      </c>
      <c r="E60" s="410" t="e">
        <f t="shared" ref="E60:T62" si="20">E53*$E$11</f>
        <v>#DIV/0!</v>
      </c>
      <c r="F60" s="410" t="e">
        <f t="shared" si="20"/>
        <v>#DIV/0!</v>
      </c>
      <c r="G60" s="410" t="e">
        <f t="shared" si="20"/>
        <v>#DIV/0!</v>
      </c>
      <c r="H60" s="410" t="e">
        <f t="shared" si="20"/>
        <v>#DIV/0!</v>
      </c>
      <c r="I60" s="410" t="e">
        <f t="shared" si="20"/>
        <v>#DIV/0!</v>
      </c>
      <c r="J60" s="410" t="e">
        <f t="shared" si="20"/>
        <v>#DIV/0!</v>
      </c>
      <c r="K60" s="410" t="e">
        <f t="shared" si="20"/>
        <v>#DIV/0!</v>
      </c>
      <c r="L60" s="410" t="e">
        <f t="shared" si="20"/>
        <v>#DIV/0!</v>
      </c>
      <c r="M60" s="410" t="e">
        <f t="shared" si="20"/>
        <v>#DIV/0!</v>
      </c>
      <c r="N60" s="410" t="e">
        <f t="shared" si="20"/>
        <v>#DIV/0!</v>
      </c>
      <c r="O60" s="410" t="e">
        <f t="shared" si="20"/>
        <v>#DIV/0!</v>
      </c>
      <c r="P60" s="410" t="e">
        <f t="shared" si="20"/>
        <v>#DIV/0!</v>
      </c>
      <c r="Q60" s="410" t="e">
        <f t="shared" si="20"/>
        <v>#DIV/0!</v>
      </c>
      <c r="R60" s="410" t="e">
        <f t="shared" si="20"/>
        <v>#DIV/0!</v>
      </c>
      <c r="S60" s="410" t="e">
        <f t="shared" si="20"/>
        <v>#DIV/0!</v>
      </c>
      <c r="T60" s="410" t="e">
        <f t="shared" si="20"/>
        <v>#DIV/0!</v>
      </c>
      <c r="U60" s="410" t="e">
        <f t="shared" si="18"/>
        <v>#DIV/0!</v>
      </c>
      <c r="V60" s="410" t="e">
        <f t="shared" si="18"/>
        <v>#DIV/0!</v>
      </c>
      <c r="W60" s="410" t="e">
        <f t="shared" si="18"/>
        <v>#DIV/0!</v>
      </c>
      <c r="X60" s="410" t="e">
        <f t="shared" si="18"/>
        <v>#DIV/0!</v>
      </c>
      <c r="Y60" s="410" t="e">
        <f t="shared" si="18"/>
        <v>#DIV/0!</v>
      </c>
      <c r="Z60" s="410" t="e">
        <f t="shared" si="18"/>
        <v>#DIV/0!</v>
      </c>
      <c r="AA60" s="410" t="e">
        <f t="shared" si="18"/>
        <v>#DIV/0!</v>
      </c>
      <c r="AB60" s="410" t="e">
        <f t="shared" si="18"/>
        <v>#DIV/0!</v>
      </c>
      <c r="AC60" s="410" t="e">
        <f t="shared" si="18"/>
        <v>#DIV/0!</v>
      </c>
      <c r="AD60" s="410" t="e">
        <f t="shared" si="18"/>
        <v>#DIV/0!</v>
      </c>
      <c r="AE60" s="410" t="e">
        <f t="shared" si="18"/>
        <v>#DIV/0!</v>
      </c>
      <c r="AF60" s="410" t="e">
        <f t="shared" si="18"/>
        <v>#DIV/0!</v>
      </c>
      <c r="AG60" s="410" t="e">
        <f t="shared" si="18"/>
        <v>#DIV/0!</v>
      </c>
      <c r="AH60" s="410" t="e">
        <f t="shared" si="18"/>
        <v>#DIV/0!</v>
      </c>
      <c r="AI60" s="410" t="e">
        <f t="shared" si="18"/>
        <v>#DIV/0!</v>
      </c>
      <c r="AJ60" s="410" t="e">
        <f t="shared" si="18"/>
        <v>#DIV/0!</v>
      </c>
      <c r="AK60" s="410" t="e">
        <f t="shared" si="18"/>
        <v>#DIV/0!</v>
      </c>
      <c r="AL60" s="410" t="e">
        <f t="shared" si="18"/>
        <v>#DIV/0!</v>
      </c>
      <c r="AM60" s="410" t="e">
        <f t="shared" si="18"/>
        <v>#DIV/0!</v>
      </c>
      <c r="AN60" s="410" t="e">
        <f t="shared" si="18"/>
        <v>#DIV/0!</v>
      </c>
      <c r="AO60" s="410" t="e">
        <f t="shared" si="18"/>
        <v>#DIV/0!</v>
      </c>
      <c r="AP60" s="410" t="e">
        <f t="shared" si="18"/>
        <v>#DIV/0!</v>
      </c>
      <c r="AQ60" s="410" t="e">
        <f t="shared" si="18"/>
        <v>#DIV/0!</v>
      </c>
      <c r="AR60" s="410" t="e">
        <f t="shared" si="18"/>
        <v>#DIV/0!</v>
      </c>
      <c r="AS60" s="410" t="e">
        <f t="shared" si="18"/>
        <v>#DIV/0!</v>
      </c>
      <c r="AT60" s="410" t="e">
        <f t="shared" si="18"/>
        <v>#DIV/0!</v>
      </c>
      <c r="AU60" s="410" t="e">
        <f t="shared" si="18"/>
        <v>#DIV/0!</v>
      </c>
      <c r="AV60" s="410" t="e">
        <f t="shared" si="18"/>
        <v>#DIV/0!</v>
      </c>
      <c r="AW60" s="410" t="e">
        <f t="shared" si="18"/>
        <v>#DIV/0!</v>
      </c>
      <c r="AX60" s="410" t="e">
        <f t="shared" si="18"/>
        <v>#DIV/0!</v>
      </c>
      <c r="AY60" s="410" t="e">
        <f t="shared" si="18"/>
        <v>#DIV/0!</v>
      </c>
      <c r="AZ60" s="410" t="e">
        <f t="shared" si="18"/>
        <v>#DIV/0!</v>
      </c>
      <c r="BA60" s="410" t="e">
        <f t="shared" si="18"/>
        <v>#DIV/0!</v>
      </c>
      <c r="BB60" s="410" t="e">
        <f t="shared" si="18"/>
        <v>#DIV/0!</v>
      </c>
      <c r="BC60" s="410" t="e">
        <f t="shared" si="18"/>
        <v>#DIV/0!</v>
      </c>
      <c r="BD60" s="410" t="e">
        <f t="shared" si="18"/>
        <v>#DIV/0!</v>
      </c>
      <c r="BE60" s="410" t="e">
        <f t="shared" si="18"/>
        <v>#DIV/0!</v>
      </c>
      <c r="BF60" s="410" t="e">
        <f t="shared" si="18"/>
        <v>#DIV/0!</v>
      </c>
      <c r="BG60" s="410" t="e">
        <f t="shared" si="18"/>
        <v>#DIV/0!</v>
      </c>
      <c r="BH60" s="410" t="e">
        <f t="shared" si="18"/>
        <v>#DIV/0!</v>
      </c>
      <c r="BI60" s="410" t="e">
        <f t="shared" si="18"/>
        <v>#DIV/0!</v>
      </c>
      <c r="BJ60" s="410" t="e">
        <f t="shared" si="18"/>
        <v>#DIV/0!</v>
      </c>
      <c r="BK60" s="410" t="e">
        <f t="shared" si="18"/>
        <v>#DIV/0!</v>
      </c>
      <c r="BL60" s="410" t="e">
        <f t="shared" si="18"/>
        <v>#DIV/0!</v>
      </c>
      <c r="BM60" s="410" t="e">
        <f t="shared" si="18"/>
        <v>#DIV/0!</v>
      </c>
      <c r="BN60" s="410" t="e">
        <f t="shared" si="18"/>
        <v>#DIV/0!</v>
      </c>
      <c r="BO60" s="410" t="e">
        <f t="shared" si="18"/>
        <v>#DIV/0!</v>
      </c>
      <c r="BP60" s="410" t="e">
        <f t="shared" si="18"/>
        <v>#DIV/0!</v>
      </c>
      <c r="BQ60" s="410" t="e">
        <f t="shared" si="18"/>
        <v>#DIV/0!</v>
      </c>
      <c r="BR60" s="410" t="e">
        <f t="shared" si="19"/>
        <v>#DIV/0!</v>
      </c>
      <c r="BS60" s="410" t="e">
        <f t="shared" si="19"/>
        <v>#DIV/0!</v>
      </c>
      <c r="BT60" s="410" t="e">
        <f t="shared" si="19"/>
        <v>#DIV/0!</v>
      </c>
      <c r="BU60" s="410" t="e">
        <f t="shared" si="19"/>
        <v>#DIV/0!</v>
      </c>
      <c r="BV60" s="410" t="e">
        <f t="shared" si="19"/>
        <v>#DIV/0!</v>
      </c>
      <c r="BW60" s="410" t="e">
        <f t="shared" si="19"/>
        <v>#DIV/0!</v>
      </c>
      <c r="BX60" s="410" t="e">
        <f t="shared" si="19"/>
        <v>#DIV/0!</v>
      </c>
      <c r="BY60" s="410" t="e">
        <f t="shared" si="19"/>
        <v>#DIV/0!</v>
      </c>
      <c r="BZ60" s="410" t="e">
        <f t="shared" si="19"/>
        <v>#DIV/0!</v>
      </c>
      <c r="CA60" s="410" t="e">
        <f t="shared" si="19"/>
        <v>#DIV/0!</v>
      </c>
      <c r="CB60" s="410" t="e">
        <f t="shared" si="19"/>
        <v>#DIV/0!</v>
      </c>
      <c r="CC60" s="410" t="e">
        <f t="shared" si="19"/>
        <v>#DIV/0!</v>
      </c>
      <c r="CD60" s="410" t="e">
        <f t="shared" si="19"/>
        <v>#DIV/0!</v>
      </c>
      <c r="CE60" s="410" t="e">
        <f t="shared" si="19"/>
        <v>#DIV/0!</v>
      </c>
      <c r="CF60" s="410" t="e">
        <f t="shared" si="19"/>
        <v>#DIV/0!</v>
      </c>
    </row>
    <row r="61" spans="1:84" x14ac:dyDescent="0.35">
      <c r="D61" s="417" t="s">
        <v>88</v>
      </c>
      <c r="E61" s="410" t="e">
        <f t="shared" si="20"/>
        <v>#DIV/0!</v>
      </c>
      <c r="F61" s="410" t="e">
        <f t="shared" si="20"/>
        <v>#DIV/0!</v>
      </c>
      <c r="G61" s="410" t="e">
        <f t="shared" si="20"/>
        <v>#DIV/0!</v>
      </c>
      <c r="H61" s="410" t="e">
        <f t="shared" si="20"/>
        <v>#DIV/0!</v>
      </c>
      <c r="I61" s="410" t="e">
        <f t="shared" si="20"/>
        <v>#DIV/0!</v>
      </c>
      <c r="J61" s="410" t="e">
        <f t="shared" si="20"/>
        <v>#DIV/0!</v>
      </c>
      <c r="K61" s="410" t="e">
        <f t="shared" si="20"/>
        <v>#DIV/0!</v>
      </c>
      <c r="L61" s="410" t="e">
        <f t="shared" si="20"/>
        <v>#DIV/0!</v>
      </c>
      <c r="M61" s="410" t="e">
        <f t="shared" si="20"/>
        <v>#DIV/0!</v>
      </c>
      <c r="N61" s="410" t="e">
        <f t="shared" si="20"/>
        <v>#DIV/0!</v>
      </c>
      <c r="O61" s="410" t="e">
        <f t="shared" si="20"/>
        <v>#DIV/0!</v>
      </c>
      <c r="P61" s="410" t="e">
        <f t="shared" si="20"/>
        <v>#DIV/0!</v>
      </c>
      <c r="Q61" s="410" t="e">
        <f t="shared" si="20"/>
        <v>#DIV/0!</v>
      </c>
      <c r="R61" s="410" t="e">
        <f t="shared" si="20"/>
        <v>#DIV/0!</v>
      </c>
      <c r="S61" s="410" t="e">
        <f t="shared" si="20"/>
        <v>#DIV/0!</v>
      </c>
      <c r="T61" s="410" t="e">
        <f t="shared" si="20"/>
        <v>#DIV/0!</v>
      </c>
      <c r="U61" s="410" t="e">
        <f t="shared" si="18"/>
        <v>#DIV/0!</v>
      </c>
      <c r="V61" s="410" t="e">
        <f t="shared" si="18"/>
        <v>#DIV/0!</v>
      </c>
      <c r="W61" s="410" t="e">
        <f t="shared" si="18"/>
        <v>#DIV/0!</v>
      </c>
      <c r="X61" s="410" t="e">
        <f t="shared" si="18"/>
        <v>#DIV/0!</v>
      </c>
      <c r="Y61" s="410" t="e">
        <f t="shared" si="18"/>
        <v>#DIV/0!</v>
      </c>
      <c r="Z61" s="410" t="e">
        <f t="shared" si="18"/>
        <v>#DIV/0!</v>
      </c>
      <c r="AA61" s="410" t="e">
        <f t="shared" si="18"/>
        <v>#DIV/0!</v>
      </c>
      <c r="AB61" s="410" t="e">
        <f t="shared" si="18"/>
        <v>#DIV/0!</v>
      </c>
      <c r="AC61" s="410" t="e">
        <f t="shared" si="18"/>
        <v>#DIV/0!</v>
      </c>
      <c r="AD61" s="410" t="e">
        <f t="shared" si="18"/>
        <v>#DIV/0!</v>
      </c>
      <c r="AE61" s="410" t="e">
        <f t="shared" si="18"/>
        <v>#DIV/0!</v>
      </c>
      <c r="AF61" s="410" t="e">
        <f t="shared" si="18"/>
        <v>#DIV/0!</v>
      </c>
      <c r="AG61" s="410" t="e">
        <f t="shared" si="18"/>
        <v>#DIV/0!</v>
      </c>
      <c r="AH61" s="410" t="e">
        <f t="shared" si="18"/>
        <v>#DIV/0!</v>
      </c>
      <c r="AI61" s="410" t="e">
        <f t="shared" si="18"/>
        <v>#DIV/0!</v>
      </c>
      <c r="AJ61" s="410" t="e">
        <f t="shared" si="18"/>
        <v>#DIV/0!</v>
      </c>
      <c r="AK61" s="410" t="e">
        <f t="shared" si="18"/>
        <v>#DIV/0!</v>
      </c>
      <c r="AL61" s="410" t="e">
        <f t="shared" si="18"/>
        <v>#DIV/0!</v>
      </c>
      <c r="AM61" s="410" t="e">
        <f t="shared" si="18"/>
        <v>#DIV/0!</v>
      </c>
      <c r="AN61" s="410" t="e">
        <f t="shared" si="18"/>
        <v>#DIV/0!</v>
      </c>
      <c r="AO61" s="410" t="e">
        <f t="shared" si="18"/>
        <v>#DIV/0!</v>
      </c>
      <c r="AP61" s="410" t="e">
        <f t="shared" si="18"/>
        <v>#DIV/0!</v>
      </c>
      <c r="AQ61" s="410" t="e">
        <f t="shared" si="18"/>
        <v>#DIV/0!</v>
      </c>
      <c r="AR61" s="410" t="e">
        <f t="shared" si="18"/>
        <v>#DIV/0!</v>
      </c>
      <c r="AS61" s="410" t="e">
        <f t="shared" si="18"/>
        <v>#DIV/0!</v>
      </c>
      <c r="AT61" s="410" t="e">
        <f t="shared" si="18"/>
        <v>#DIV/0!</v>
      </c>
      <c r="AU61" s="410" t="e">
        <f t="shared" si="18"/>
        <v>#DIV/0!</v>
      </c>
      <c r="AV61" s="410" t="e">
        <f t="shared" si="18"/>
        <v>#DIV/0!</v>
      </c>
      <c r="AW61" s="410" t="e">
        <f t="shared" si="18"/>
        <v>#DIV/0!</v>
      </c>
      <c r="AX61" s="410" t="e">
        <f t="shared" si="18"/>
        <v>#DIV/0!</v>
      </c>
      <c r="AY61" s="410" t="e">
        <f t="shared" si="18"/>
        <v>#DIV/0!</v>
      </c>
      <c r="AZ61" s="410" t="e">
        <f t="shared" si="18"/>
        <v>#DIV/0!</v>
      </c>
      <c r="BA61" s="410" t="e">
        <f t="shared" si="18"/>
        <v>#DIV/0!</v>
      </c>
      <c r="BB61" s="410" t="e">
        <f t="shared" si="18"/>
        <v>#DIV/0!</v>
      </c>
      <c r="BC61" s="410" t="e">
        <f t="shared" si="18"/>
        <v>#DIV/0!</v>
      </c>
      <c r="BD61" s="410" t="e">
        <f t="shared" si="18"/>
        <v>#DIV/0!</v>
      </c>
      <c r="BE61" s="410" t="e">
        <f t="shared" si="18"/>
        <v>#DIV/0!</v>
      </c>
      <c r="BF61" s="410" t="e">
        <f t="shared" si="18"/>
        <v>#DIV/0!</v>
      </c>
      <c r="BG61" s="410" t="e">
        <f t="shared" si="18"/>
        <v>#DIV/0!</v>
      </c>
      <c r="BH61" s="410" t="e">
        <f t="shared" si="18"/>
        <v>#DIV/0!</v>
      </c>
      <c r="BI61" s="410" t="e">
        <f t="shared" si="18"/>
        <v>#DIV/0!</v>
      </c>
      <c r="BJ61" s="410" t="e">
        <f t="shared" si="18"/>
        <v>#DIV/0!</v>
      </c>
      <c r="BK61" s="410" t="e">
        <f t="shared" si="18"/>
        <v>#DIV/0!</v>
      </c>
      <c r="BL61" s="410" t="e">
        <f t="shared" si="18"/>
        <v>#DIV/0!</v>
      </c>
      <c r="BM61" s="410" t="e">
        <f t="shared" si="18"/>
        <v>#DIV/0!</v>
      </c>
      <c r="BN61" s="410" t="e">
        <f t="shared" si="18"/>
        <v>#DIV/0!</v>
      </c>
      <c r="BO61" s="410" t="e">
        <f t="shared" si="18"/>
        <v>#DIV/0!</v>
      </c>
      <c r="BP61" s="410" t="e">
        <f t="shared" si="18"/>
        <v>#DIV/0!</v>
      </c>
      <c r="BQ61" s="410" t="e">
        <f t="shared" si="18"/>
        <v>#DIV/0!</v>
      </c>
      <c r="BR61" s="410" t="e">
        <f t="shared" si="19"/>
        <v>#DIV/0!</v>
      </c>
      <c r="BS61" s="410" t="e">
        <f t="shared" si="19"/>
        <v>#DIV/0!</v>
      </c>
      <c r="BT61" s="410" t="e">
        <f t="shared" si="19"/>
        <v>#DIV/0!</v>
      </c>
      <c r="BU61" s="410" t="e">
        <f t="shared" si="19"/>
        <v>#DIV/0!</v>
      </c>
      <c r="BV61" s="410" t="e">
        <f t="shared" si="19"/>
        <v>#DIV/0!</v>
      </c>
      <c r="BW61" s="410" t="e">
        <f t="shared" si="19"/>
        <v>#DIV/0!</v>
      </c>
      <c r="BX61" s="410" t="e">
        <f t="shared" si="19"/>
        <v>#DIV/0!</v>
      </c>
      <c r="BY61" s="410" t="e">
        <f t="shared" si="19"/>
        <v>#DIV/0!</v>
      </c>
      <c r="BZ61" s="410" t="e">
        <f t="shared" si="19"/>
        <v>#DIV/0!</v>
      </c>
      <c r="CA61" s="410" t="e">
        <f t="shared" si="19"/>
        <v>#DIV/0!</v>
      </c>
      <c r="CB61" s="410" t="e">
        <f t="shared" si="19"/>
        <v>#DIV/0!</v>
      </c>
      <c r="CC61" s="410" t="e">
        <f t="shared" si="19"/>
        <v>#DIV/0!</v>
      </c>
      <c r="CD61" s="410" t="e">
        <f t="shared" si="19"/>
        <v>#DIV/0!</v>
      </c>
      <c r="CE61" s="410" t="e">
        <f t="shared" si="19"/>
        <v>#DIV/0!</v>
      </c>
      <c r="CF61" s="410" t="e">
        <f t="shared" si="19"/>
        <v>#DIV/0!</v>
      </c>
    </row>
    <row r="62" spans="1:84" x14ac:dyDescent="0.35">
      <c r="D62" s="417" t="s">
        <v>90</v>
      </c>
      <c r="E62" s="410" t="e">
        <f t="shared" si="20"/>
        <v>#DIV/0!</v>
      </c>
      <c r="F62" s="410" t="e">
        <f t="shared" si="18"/>
        <v>#DIV/0!</v>
      </c>
      <c r="G62" s="410" t="e">
        <f t="shared" si="18"/>
        <v>#DIV/0!</v>
      </c>
      <c r="H62" s="410" t="e">
        <f t="shared" si="18"/>
        <v>#DIV/0!</v>
      </c>
      <c r="I62" s="410" t="e">
        <f t="shared" si="18"/>
        <v>#DIV/0!</v>
      </c>
      <c r="J62" s="410" t="e">
        <f t="shared" si="18"/>
        <v>#DIV/0!</v>
      </c>
      <c r="K62" s="410" t="e">
        <f t="shared" si="18"/>
        <v>#DIV/0!</v>
      </c>
      <c r="L62" s="410" t="e">
        <f t="shared" si="18"/>
        <v>#DIV/0!</v>
      </c>
      <c r="M62" s="410" t="e">
        <f t="shared" si="18"/>
        <v>#DIV/0!</v>
      </c>
      <c r="N62" s="410" t="e">
        <f t="shared" si="18"/>
        <v>#DIV/0!</v>
      </c>
      <c r="O62" s="410" t="e">
        <f t="shared" si="18"/>
        <v>#DIV/0!</v>
      </c>
      <c r="P62" s="410" t="e">
        <f t="shared" si="18"/>
        <v>#DIV/0!</v>
      </c>
      <c r="Q62" s="410" t="e">
        <f t="shared" si="18"/>
        <v>#DIV/0!</v>
      </c>
      <c r="R62" s="410" t="e">
        <f t="shared" si="18"/>
        <v>#DIV/0!</v>
      </c>
      <c r="S62" s="410" t="e">
        <f t="shared" si="18"/>
        <v>#DIV/0!</v>
      </c>
      <c r="T62" s="410" t="e">
        <f t="shared" si="18"/>
        <v>#DIV/0!</v>
      </c>
      <c r="U62" s="410" t="e">
        <f t="shared" si="18"/>
        <v>#DIV/0!</v>
      </c>
      <c r="V62" s="410" t="e">
        <f t="shared" si="18"/>
        <v>#DIV/0!</v>
      </c>
      <c r="W62" s="410" t="e">
        <f t="shared" si="18"/>
        <v>#DIV/0!</v>
      </c>
      <c r="X62" s="410" t="e">
        <f t="shared" si="18"/>
        <v>#DIV/0!</v>
      </c>
      <c r="Y62" s="410" t="e">
        <f t="shared" si="18"/>
        <v>#DIV/0!</v>
      </c>
      <c r="Z62" s="410" t="e">
        <f t="shared" si="18"/>
        <v>#DIV/0!</v>
      </c>
      <c r="AA62" s="410" t="e">
        <f t="shared" si="18"/>
        <v>#DIV/0!</v>
      </c>
      <c r="AB62" s="410" t="e">
        <f t="shared" si="18"/>
        <v>#DIV/0!</v>
      </c>
      <c r="AC62" s="410" t="e">
        <f t="shared" si="18"/>
        <v>#DIV/0!</v>
      </c>
      <c r="AD62" s="410" t="e">
        <f t="shared" si="18"/>
        <v>#DIV/0!</v>
      </c>
      <c r="AE62" s="410" t="e">
        <f t="shared" si="18"/>
        <v>#DIV/0!</v>
      </c>
      <c r="AF62" s="410" t="e">
        <f t="shared" si="18"/>
        <v>#DIV/0!</v>
      </c>
      <c r="AG62" s="410" t="e">
        <f t="shared" si="18"/>
        <v>#DIV/0!</v>
      </c>
      <c r="AH62" s="410" t="e">
        <f t="shared" si="18"/>
        <v>#DIV/0!</v>
      </c>
      <c r="AI62" s="410" t="e">
        <f t="shared" si="18"/>
        <v>#DIV/0!</v>
      </c>
      <c r="AJ62" s="410" t="e">
        <f t="shared" si="18"/>
        <v>#DIV/0!</v>
      </c>
      <c r="AK62" s="410" t="e">
        <f t="shared" si="18"/>
        <v>#DIV/0!</v>
      </c>
      <c r="AL62" s="410" t="e">
        <f t="shared" si="18"/>
        <v>#DIV/0!</v>
      </c>
      <c r="AM62" s="410" t="e">
        <f t="shared" si="18"/>
        <v>#DIV/0!</v>
      </c>
      <c r="AN62" s="410" t="e">
        <f t="shared" si="18"/>
        <v>#DIV/0!</v>
      </c>
      <c r="AO62" s="410" t="e">
        <f t="shared" si="18"/>
        <v>#DIV/0!</v>
      </c>
      <c r="AP62" s="410" t="e">
        <f t="shared" si="18"/>
        <v>#DIV/0!</v>
      </c>
      <c r="AQ62" s="410" t="e">
        <f t="shared" si="18"/>
        <v>#DIV/0!</v>
      </c>
      <c r="AR62" s="410" t="e">
        <f t="shared" si="18"/>
        <v>#DIV/0!</v>
      </c>
      <c r="AS62" s="410" t="e">
        <f t="shared" si="18"/>
        <v>#DIV/0!</v>
      </c>
      <c r="AT62" s="410" t="e">
        <f t="shared" si="18"/>
        <v>#DIV/0!</v>
      </c>
      <c r="AU62" s="410" t="e">
        <f t="shared" si="18"/>
        <v>#DIV/0!</v>
      </c>
      <c r="AV62" s="410" t="e">
        <f t="shared" si="18"/>
        <v>#DIV/0!</v>
      </c>
      <c r="AW62" s="410" t="e">
        <f t="shared" si="18"/>
        <v>#DIV/0!</v>
      </c>
      <c r="AX62" s="410" t="e">
        <f t="shared" si="18"/>
        <v>#DIV/0!</v>
      </c>
      <c r="AY62" s="410" t="e">
        <f t="shared" si="18"/>
        <v>#DIV/0!</v>
      </c>
      <c r="AZ62" s="410" t="e">
        <f t="shared" si="18"/>
        <v>#DIV/0!</v>
      </c>
      <c r="BA62" s="410" t="e">
        <f t="shared" si="18"/>
        <v>#DIV/0!</v>
      </c>
      <c r="BB62" s="410" t="e">
        <f t="shared" si="18"/>
        <v>#DIV/0!</v>
      </c>
      <c r="BC62" s="410" t="e">
        <f t="shared" si="18"/>
        <v>#DIV/0!</v>
      </c>
      <c r="BD62" s="410" t="e">
        <f t="shared" si="18"/>
        <v>#DIV/0!</v>
      </c>
      <c r="BE62" s="410" t="e">
        <f t="shared" si="18"/>
        <v>#DIV/0!</v>
      </c>
      <c r="BF62" s="410" t="e">
        <f t="shared" si="18"/>
        <v>#DIV/0!</v>
      </c>
      <c r="BG62" s="410" t="e">
        <f t="shared" si="18"/>
        <v>#DIV/0!</v>
      </c>
      <c r="BH62" s="410" t="e">
        <f t="shared" si="18"/>
        <v>#DIV/0!</v>
      </c>
      <c r="BI62" s="410" t="e">
        <f t="shared" si="18"/>
        <v>#DIV/0!</v>
      </c>
      <c r="BJ62" s="410" t="e">
        <f t="shared" si="18"/>
        <v>#DIV/0!</v>
      </c>
      <c r="BK62" s="410" t="e">
        <f t="shared" si="18"/>
        <v>#DIV/0!</v>
      </c>
      <c r="BL62" s="410" t="e">
        <f t="shared" si="18"/>
        <v>#DIV/0!</v>
      </c>
      <c r="BM62" s="410" t="e">
        <f t="shared" si="18"/>
        <v>#DIV/0!</v>
      </c>
      <c r="BN62" s="410" t="e">
        <f t="shared" si="18"/>
        <v>#DIV/0!</v>
      </c>
      <c r="BO62" s="410" t="e">
        <f t="shared" si="18"/>
        <v>#DIV/0!</v>
      </c>
      <c r="BP62" s="410" t="e">
        <f t="shared" si="18"/>
        <v>#DIV/0!</v>
      </c>
      <c r="BQ62" s="410" t="e">
        <f t="shared" si="18"/>
        <v>#DIV/0!</v>
      </c>
      <c r="BR62" s="410" t="e">
        <f t="shared" si="19"/>
        <v>#DIV/0!</v>
      </c>
      <c r="BS62" s="410" t="e">
        <f t="shared" si="19"/>
        <v>#DIV/0!</v>
      </c>
      <c r="BT62" s="410" t="e">
        <f t="shared" si="19"/>
        <v>#DIV/0!</v>
      </c>
      <c r="BU62" s="410" t="e">
        <f t="shared" si="19"/>
        <v>#DIV/0!</v>
      </c>
      <c r="BV62" s="410" t="e">
        <f t="shared" si="19"/>
        <v>#DIV/0!</v>
      </c>
      <c r="BW62" s="410" t="e">
        <f t="shared" si="19"/>
        <v>#DIV/0!</v>
      </c>
      <c r="BX62" s="410" t="e">
        <f t="shared" si="19"/>
        <v>#DIV/0!</v>
      </c>
      <c r="BY62" s="410" t="e">
        <f t="shared" si="19"/>
        <v>#DIV/0!</v>
      </c>
      <c r="BZ62" s="410" t="e">
        <f t="shared" si="19"/>
        <v>#DIV/0!</v>
      </c>
      <c r="CA62" s="410" t="e">
        <f t="shared" si="19"/>
        <v>#DIV/0!</v>
      </c>
      <c r="CB62" s="410" t="e">
        <f t="shared" si="19"/>
        <v>#DIV/0!</v>
      </c>
      <c r="CC62" s="410" t="e">
        <f t="shared" si="19"/>
        <v>#DIV/0!</v>
      </c>
      <c r="CD62" s="410" t="e">
        <f t="shared" si="19"/>
        <v>#DIV/0!</v>
      </c>
      <c r="CE62" s="410" t="e">
        <f t="shared" si="19"/>
        <v>#DIV/0!</v>
      </c>
      <c r="CF62" s="410" t="e">
        <f t="shared" si="19"/>
        <v>#DIV/0!</v>
      </c>
    </row>
    <row r="63" spans="1:84" x14ac:dyDescent="0.35">
      <c r="D63" s="450"/>
      <c r="E63" s="406"/>
      <c r="F63" s="406"/>
      <c r="G63" s="406"/>
      <c r="H63" s="406"/>
      <c r="I63" s="406"/>
      <c r="J63" s="406"/>
      <c r="K63" s="406"/>
      <c r="L63" s="406"/>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6"/>
      <c r="BL63" s="406"/>
      <c r="BM63" s="406"/>
      <c r="BN63" s="406"/>
      <c r="BO63" s="406"/>
      <c r="BP63" s="406"/>
      <c r="BQ63" s="406"/>
      <c r="BR63" s="406"/>
      <c r="BS63" s="406"/>
      <c r="BT63" s="406"/>
      <c r="BU63" s="406"/>
      <c r="BV63" s="406"/>
      <c r="BW63" s="406"/>
      <c r="BX63" s="406"/>
      <c r="BY63" s="406"/>
      <c r="BZ63" s="406"/>
      <c r="CA63" s="406"/>
      <c r="CB63" s="406"/>
      <c r="CC63" s="406"/>
      <c r="CD63" s="406"/>
      <c r="CE63" s="406"/>
      <c r="CF63" s="406"/>
    </row>
    <row r="64" spans="1:84" x14ac:dyDescent="0.35">
      <c r="C64" s="391" t="s">
        <v>344</v>
      </c>
      <c r="D64" s="450"/>
      <c r="E64" s="406"/>
      <c r="F64" s="406"/>
      <c r="G64" s="406"/>
      <c r="H64" s="406"/>
      <c r="I64" s="406"/>
      <c r="J64" s="406"/>
      <c r="K64" s="406"/>
      <c r="L64" s="406"/>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c r="BN64" s="406"/>
      <c r="BO64" s="406"/>
      <c r="BP64" s="406"/>
      <c r="BQ64" s="406"/>
      <c r="BR64" s="406"/>
      <c r="BS64" s="406"/>
      <c r="BT64" s="406"/>
      <c r="BU64" s="406"/>
      <c r="BV64" s="406"/>
      <c r="BW64" s="406"/>
      <c r="BX64" s="406"/>
      <c r="BY64" s="406"/>
      <c r="BZ64" s="406"/>
      <c r="CA64" s="406"/>
      <c r="CB64" s="406"/>
      <c r="CC64" s="406"/>
      <c r="CD64" s="406"/>
      <c r="CE64" s="406"/>
      <c r="CF64" s="406"/>
    </row>
    <row r="65" spans="1:84" s="414" customFormat="1" x14ac:dyDescent="0.35">
      <c r="A65" s="416"/>
      <c r="B65" s="416"/>
      <c r="C65" s="416"/>
      <c r="D65" s="411"/>
      <c r="E65" s="412">
        <v>2010</v>
      </c>
      <c r="F65" s="413">
        <v>2011</v>
      </c>
      <c r="G65" s="413">
        <v>2012</v>
      </c>
      <c r="H65" s="413">
        <v>2013</v>
      </c>
      <c r="I65" s="413">
        <v>2014</v>
      </c>
      <c r="J65" s="413">
        <v>2015</v>
      </c>
      <c r="K65" s="413">
        <v>2016</v>
      </c>
      <c r="L65" s="413">
        <v>2017</v>
      </c>
      <c r="M65" s="413">
        <v>2018</v>
      </c>
      <c r="N65" s="413">
        <v>2019</v>
      </c>
      <c r="O65" s="413">
        <v>2020</v>
      </c>
      <c r="P65" s="413">
        <v>2021</v>
      </c>
      <c r="Q65" s="413">
        <v>2022</v>
      </c>
      <c r="R65" s="413">
        <v>2023</v>
      </c>
      <c r="S65" s="413">
        <v>2024</v>
      </c>
      <c r="T65" s="413">
        <v>2025</v>
      </c>
      <c r="U65" s="413">
        <v>2026</v>
      </c>
      <c r="V65" s="413">
        <v>2027</v>
      </c>
      <c r="W65" s="413">
        <v>2028</v>
      </c>
      <c r="X65" s="413">
        <v>2029</v>
      </c>
      <c r="Y65" s="413">
        <v>2030</v>
      </c>
      <c r="Z65" s="413">
        <v>2031</v>
      </c>
      <c r="AA65" s="413">
        <v>2032</v>
      </c>
      <c r="AB65" s="413">
        <v>2033</v>
      </c>
      <c r="AC65" s="413">
        <v>2034</v>
      </c>
      <c r="AD65" s="413">
        <v>2035</v>
      </c>
      <c r="AE65" s="413">
        <v>2036</v>
      </c>
      <c r="AF65" s="413">
        <v>2037</v>
      </c>
      <c r="AG65" s="413">
        <v>2038</v>
      </c>
      <c r="AH65" s="413">
        <v>2039</v>
      </c>
      <c r="AI65" s="413">
        <v>2040</v>
      </c>
      <c r="AJ65" s="413">
        <v>2041</v>
      </c>
      <c r="AK65" s="413">
        <v>2042</v>
      </c>
      <c r="AL65" s="413">
        <v>2043</v>
      </c>
      <c r="AM65" s="413">
        <v>2044</v>
      </c>
      <c r="AN65" s="413">
        <v>2045</v>
      </c>
      <c r="AO65" s="413">
        <v>2046</v>
      </c>
      <c r="AP65" s="413">
        <v>2047</v>
      </c>
      <c r="AQ65" s="413">
        <v>2048</v>
      </c>
      <c r="AR65" s="413">
        <v>2049</v>
      </c>
      <c r="AS65" s="413">
        <v>2050</v>
      </c>
      <c r="AT65" s="413">
        <v>2051</v>
      </c>
      <c r="AU65" s="413">
        <v>2052</v>
      </c>
      <c r="AV65" s="413">
        <v>2053</v>
      </c>
      <c r="AW65" s="413">
        <v>2054</v>
      </c>
      <c r="AX65" s="413">
        <v>2055</v>
      </c>
      <c r="AY65" s="413">
        <v>2056</v>
      </c>
      <c r="AZ65" s="413">
        <v>2057</v>
      </c>
      <c r="BA65" s="413">
        <v>2058</v>
      </c>
      <c r="BB65" s="413">
        <v>2059</v>
      </c>
      <c r="BC65" s="413">
        <v>2060</v>
      </c>
      <c r="BD65" s="413">
        <v>2061</v>
      </c>
      <c r="BE65" s="413">
        <v>2062</v>
      </c>
      <c r="BF65" s="413">
        <v>2063</v>
      </c>
      <c r="BG65" s="413">
        <v>2064</v>
      </c>
      <c r="BH65" s="413">
        <v>2065</v>
      </c>
      <c r="BI65" s="413">
        <v>2066</v>
      </c>
      <c r="BJ65" s="413">
        <v>2067</v>
      </c>
      <c r="BK65" s="413">
        <v>2068</v>
      </c>
      <c r="BL65" s="413">
        <v>2069</v>
      </c>
      <c r="BM65" s="413">
        <v>2070</v>
      </c>
      <c r="BN65" s="413">
        <v>2071</v>
      </c>
      <c r="BO65" s="413">
        <v>2072</v>
      </c>
      <c r="BP65" s="413">
        <v>2073</v>
      </c>
      <c r="BQ65" s="413">
        <v>2074</v>
      </c>
      <c r="BR65" s="413">
        <v>2075</v>
      </c>
      <c r="BS65" s="413">
        <v>2076</v>
      </c>
      <c r="BT65" s="413">
        <v>2077</v>
      </c>
      <c r="BU65" s="413">
        <v>2078</v>
      </c>
      <c r="BV65" s="413">
        <v>2079</v>
      </c>
      <c r="BW65" s="413">
        <v>2080</v>
      </c>
      <c r="BX65" s="413">
        <v>2081</v>
      </c>
      <c r="BY65" s="413">
        <v>2082</v>
      </c>
      <c r="BZ65" s="413">
        <v>2083</v>
      </c>
      <c r="CA65" s="413">
        <v>2084</v>
      </c>
      <c r="CB65" s="413">
        <v>2085</v>
      </c>
      <c r="CC65" s="413">
        <v>2086</v>
      </c>
      <c r="CD65" s="413">
        <v>2087</v>
      </c>
      <c r="CE65" s="413">
        <v>2088</v>
      </c>
      <c r="CF65" s="413">
        <v>2089</v>
      </c>
    </row>
    <row r="66" spans="1:84" x14ac:dyDescent="0.35">
      <c r="D66" s="417" t="s">
        <v>84</v>
      </c>
      <c r="E66" s="410" t="e">
        <f>E59+E45</f>
        <v>#DIV/0!</v>
      </c>
      <c r="F66" s="410" t="e">
        <f t="shared" ref="F66:BQ67" si="21">F59+F45</f>
        <v>#DIV/0!</v>
      </c>
      <c r="G66" s="410" t="e">
        <f t="shared" si="21"/>
        <v>#DIV/0!</v>
      </c>
      <c r="H66" s="410" t="e">
        <f t="shared" si="21"/>
        <v>#DIV/0!</v>
      </c>
      <c r="I66" s="410" t="e">
        <f t="shared" si="21"/>
        <v>#DIV/0!</v>
      </c>
      <c r="J66" s="410" t="e">
        <f t="shared" si="21"/>
        <v>#DIV/0!</v>
      </c>
      <c r="K66" s="410" t="e">
        <f t="shared" si="21"/>
        <v>#DIV/0!</v>
      </c>
      <c r="L66" s="410" t="e">
        <f t="shared" si="21"/>
        <v>#DIV/0!</v>
      </c>
      <c r="M66" s="410" t="e">
        <f t="shared" si="21"/>
        <v>#DIV/0!</v>
      </c>
      <c r="N66" s="410" t="e">
        <f t="shared" si="21"/>
        <v>#DIV/0!</v>
      </c>
      <c r="O66" s="410" t="e">
        <f t="shared" si="21"/>
        <v>#DIV/0!</v>
      </c>
      <c r="P66" s="410" t="e">
        <f t="shared" si="21"/>
        <v>#DIV/0!</v>
      </c>
      <c r="Q66" s="410" t="e">
        <f t="shared" si="21"/>
        <v>#DIV/0!</v>
      </c>
      <c r="R66" s="410" t="e">
        <f t="shared" si="21"/>
        <v>#DIV/0!</v>
      </c>
      <c r="S66" s="410" t="e">
        <f t="shared" si="21"/>
        <v>#DIV/0!</v>
      </c>
      <c r="T66" s="410" t="e">
        <f t="shared" si="21"/>
        <v>#DIV/0!</v>
      </c>
      <c r="U66" s="410" t="e">
        <f t="shared" si="21"/>
        <v>#DIV/0!</v>
      </c>
      <c r="V66" s="410" t="e">
        <f t="shared" si="21"/>
        <v>#DIV/0!</v>
      </c>
      <c r="W66" s="410" t="e">
        <f t="shared" si="21"/>
        <v>#DIV/0!</v>
      </c>
      <c r="X66" s="410" t="e">
        <f t="shared" si="21"/>
        <v>#DIV/0!</v>
      </c>
      <c r="Y66" s="410" t="e">
        <f t="shared" si="21"/>
        <v>#DIV/0!</v>
      </c>
      <c r="Z66" s="410" t="e">
        <f t="shared" si="21"/>
        <v>#DIV/0!</v>
      </c>
      <c r="AA66" s="410" t="e">
        <f t="shared" si="21"/>
        <v>#DIV/0!</v>
      </c>
      <c r="AB66" s="410" t="e">
        <f t="shared" si="21"/>
        <v>#DIV/0!</v>
      </c>
      <c r="AC66" s="410" t="e">
        <f t="shared" si="21"/>
        <v>#DIV/0!</v>
      </c>
      <c r="AD66" s="410" t="e">
        <f t="shared" si="21"/>
        <v>#DIV/0!</v>
      </c>
      <c r="AE66" s="410" t="e">
        <f t="shared" si="21"/>
        <v>#DIV/0!</v>
      </c>
      <c r="AF66" s="410" t="e">
        <f t="shared" si="21"/>
        <v>#DIV/0!</v>
      </c>
      <c r="AG66" s="410" t="e">
        <f t="shared" si="21"/>
        <v>#DIV/0!</v>
      </c>
      <c r="AH66" s="410" t="e">
        <f t="shared" si="21"/>
        <v>#DIV/0!</v>
      </c>
      <c r="AI66" s="410" t="e">
        <f t="shared" si="21"/>
        <v>#DIV/0!</v>
      </c>
      <c r="AJ66" s="410" t="e">
        <f t="shared" si="21"/>
        <v>#DIV/0!</v>
      </c>
      <c r="AK66" s="410" t="e">
        <f t="shared" si="21"/>
        <v>#DIV/0!</v>
      </c>
      <c r="AL66" s="410" t="e">
        <f t="shared" si="21"/>
        <v>#DIV/0!</v>
      </c>
      <c r="AM66" s="410" t="e">
        <f t="shared" si="21"/>
        <v>#DIV/0!</v>
      </c>
      <c r="AN66" s="410" t="e">
        <f t="shared" si="21"/>
        <v>#DIV/0!</v>
      </c>
      <c r="AO66" s="410" t="e">
        <f t="shared" si="21"/>
        <v>#DIV/0!</v>
      </c>
      <c r="AP66" s="410" t="e">
        <f t="shared" si="21"/>
        <v>#DIV/0!</v>
      </c>
      <c r="AQ66" s="410" t="e">
        <f t="shared" si="21"/>
        <v>#DIV/0!</v>
      </c>
      <c r="AR66" s="410" t="e">
        <f t="shared" si="21"/>
        <v>#DIV/0!</v>
      </c>
      <c r="AS66" s="410" t="e">
        <f t="shared" si="21"/>
        <v>#DIV/0!</v>
      </c>
      <c r="AT66" s="410" t="e">
        <f t="shared" si="21"/>
        <v>#DIV/0!</v>
      </c>
      <c r="AU66" s="410" t="e">
        <f t="shared" si="21"/>
        <v>#DIV/0!</v>
      </c>
      <c r="AV66" s="410" t="e">
        <f t="shared" si="21"/>
        <v>#DIV/0!</v>
      </c>
      <c r="AW66" s="410" t="e">
        <f t="shared" si="21"/>
        <v>#DIV/0!</v>
      </c>
      <c r="AX66" s="410" t="e">
        <f t="shared" si="21"/>
        <v>#DIV/0!</v>
      </c>
      <c r="AY66" s="410" t="e">
        <f t="shared" si="21"/>
        <v>#DIV/0!</v>
      </c>
      <c r="AZ66" s="410" t="e">
        <f t="shared" si="21"/>
        <v>#DIV/0!</v>
      </c>
      <c r="BA66" s="410" t="e">
        <f t="shared" si="21"/>
        <v>#DIV/0!</v>
      </c>
      <c r="BB66" s="410" t="e">
        <f t="shared" si="21"/>
        <v>#DIV/0!</v>
      </c>
      <c r="BC66" s="410" t="e">
        <f t="shared" si="21"/>
        <v>#DIV/0!</v>
      </c>
      <c r="BD66" s="410" t="e">
        <f t="shared" si="21"/>
        <v>#DIV/0!</v>
      </c>
      <c r="BE66" s="410" t="e">
        <f t="shared" si="21"/>
        <v>#DIV/0!</v>
      </c>
      <c r="BF66" s="410" t="e">
        <f t="shared" si="21"/>
        <v>#DIV/0!</v>
      </c>
      <c r="BG66" s="410" t="e">
        <f t="shared" si="21"/>
        <v>#DIV/0!</v>
      </c>
      <c r="BH66" s="410" t="e">
        <f t="shared" si="21"/>
        <v>#DIV/0!</v>
      </c>
      <c r="BI66" s="410" t="e">
        <f t="shared" si="21"/>
        <v>#DIV/0!</v>
      </c>
      <c r="BJ66" s="410" t="e">
        <f t="shared" si="21"/>
        <v>#DIV/0!</v>
      </c>
      <c r="BK66" s="410" t="e">
        <f t="shared" si="21"/>
        <v>#DIV/0!</v>
      </c>
      <c r="BL66" s="410" t="e">
        <f t="shared" si="21"/>
        <v>#DIV/0!</v>
      </c>
      <c r="BM66" s="410" t="e">
        <f t="shared" si="21"/>
        <v>#DIV/0!</v>
      </c>
      <c r="BN66" s="410" t="e">
        <f t="shared" si="21"/>
        <v>#DIV/0!</v>
      </c>
      <c r="BO66" s="410" t="e">
        <f t="shared" si="21"/>
        <v>#DIV/0!</v>
      </c>
      <c r="BP66" s="410" t="e">
        <f t="shared" si="21"/>
        <v>#DIV/0!</v>
      </c>
      <c r="BQ66" s="410" t="e">
        <f t="shared" si="21"/>
        <v>#DIV/0!</v>
      </c>
      <c r="BR66" s="410" t="e">
        <f t="shared" ref="BR66:CF69" si="22">BR59+BR45</f>
        <v>#DIV/0!</v>
      </c>
      <c r="BS66" s="410" t="e">
        <f t="shared" si="22"/>
        <v>#DIV/0!</v>
      </c>
      <c r="BT66" s="410" t="e">
        <f t="shared" si="22"/>
        <v>#DIV/0!</v>
      </c>
      <c r="BU66" s="410" t="e">
        <f t="shared" si="22"/>
        <v>#DIV/0!</v>
      </c>
      <c r="BV66" s="410" t="e">
        <f t="shared" si="22"/>
        <v>#DIV/0!</v>
      </c>
      <c r="BW66" s="410" t="e">
        <f t="shared" si="22"/>
        <v>#DIV/0!</v>
      </c>
      <c r="BX66" s="410" t="e">
        <f t="shared" si="22"/>
        <v>#DIV/0!</v>
      </c>
      <c r="BY66" s="410" t="e">
        <f t="shared" si="22"/>
        <v>#DIV/0!</v>
      </c>
      <c r="BZ66" s="410" t="e">
        <f t="shared" si="22"/>
        <v>#DIV/0!</v>
      </c>
      <c r="CA66" s="410" t="e">
        <f t="shared" si="22"/>
        <v>#DIV/0!</v>
      </c>
      <c r="CB66" s="410" t="e">
        <f t="shared" si="22"/>
        <v>#DIV/0!</v>
      </c>
      <c r="CC66" s="410" t="e">
        <f t="shared" si="22"/>
        <v>#DIV/0!</v>
      </c>
      <c r="CD66" s="410" t="e">
        <f t="shared" si="22"/>
        <v>#DIV/0!</v>
      </c>
      <c r="CE66" s="410" t="e">
        <f t="shared" si="22"/>
        <v>#DIV/0!</v>
      </c>
      <c r="CF66" s="410" t="e">
        <f t="shared" si="22"/>
        <v>#DIV/0!</v>
      </c>
    </row>
    <row r="67" spans="1:84" x14ac:dyDescent="0.35">
      <c r="D67" s="417" t="s">
        <v>86</v>
      </c>
      <c r="E67" s="410" t="e">
        <f>E60+E46</f>
        <v>#DIV/0!</v>
      </c>
      <c r="F67" s="410" t="e">
        <f t="shared" ref="F67:T67" si="23">F60+F46</f>
        <v>#DIV/0!</v>
      </c>
      <c r="G67" s="410" t="e">
        <f t="shared" si="23"/>
        <v>#DIV/0!</v>
      </c>
      <c r="H67" s="410" t="e">
        <f t="shared" si="23"/>
        <v>#DIV/0!</v>
      </c>
      <c r="I67" s="410" t="e">
        <f t="shared" si="23"/>
        <v>#DIV/0!</v>
      </c>
      <c r="J67" s="410" t="e">
        <f t="shared" si="23"/>
        <v>#DIV/0!</v>
      </c>
      <c r="K67" s="410" t="e">
        <f t="shared" si="23"/>
        <v>#DIV/0!</v>
      </c>
      <c r="L67" s="410" t="e">
        <f t="shared" si="23"/>
        <v>#DIV/0!</v>
      </c>
      <c r="M67" s="410" t="e">
        <f t="shared" si="23"/>
        <v>#DIV/0!</v>
      </c>
      <c r="N67" s="410" t="e">
        <f t="shared" si="23"/>
        <v>#DIV/0!</v>
      </c>
      <c r="O67" s="410" t="e">
        <f t="shared" si="23"/>
        <v>#DIV/0!</v>
      </c>
      <c r="P67" s="410" t="e">
        <f t="shared" si="23"/>
        <v>#DIV/0!</v>
      </c>
      <c r="Q67" s="410" t="e">
        <f t="shared" si="23"/>
        <v>#DIV/0!</v>
      </c>
      <c r="R67" s="410" t="e">
        <f t="shared" si="23"/>
        <v>#DIV/0!</v>
      </c>
      <c r="S67" s="410" t="e">
        <f t="shared" si="23"/>
        <v>#DIV/0!</v>
      </c>
      <c r="T67" s="410" t="e">
        <f t="shared" si="23"/>
        <v>#DIV/0!</v>
      </c>
      <c r="U67" s="410" t="e">
        <f t="shared" si="21"/>
        <v>#DIV/0!</v>
      </c>
      <c r="V67" s="410" t="e">
        <f t="shared" si="21"/>
        <v>#DIV/0!</v>
      </c>
      <c r="W67" s="410" t="e">
        <f t="shared" si="21"/>
        <v>#DIV/0!</v>
      </c>
      <c r="X67" s="410" t="e">
        <f t="shared" si="21"/>
        <v>#DIV/0!</v>
      </c>
      <c r="Y67" s="410" t="e">
        <f t="shared" si="21"/>
        <v>#DIV/0!</v>
      </c>
      <c r="Z67" s="410" t="e">
        <f t="shared" si="21"/>
        <v>#DIV/0!</v>
      </c>
      <c r="AA67" s="410" t="e">
        <f t="shared" si="21"/>
        <v>#DIV/0!</v>
      </c>
      <c r="AB67" s="410" t="e">
        <f t="shared" si="21"/>
        <v>#DIV/0!</v>
      </c>
      <c r="AC67" s="410" t="e">
        <f t="shared" si="21"/>
        <v>#DIV/0!</v>
      </c>
      <c r="AD67" s="410" t="e">
        <f t="shared" si="21"/>
        <v>#DIV/0!</v>
      </c>
      <c r="AE67" s="410" t="e">
        <f t="shared" si="21"/>
        <v>#DIV/0!</v>
      </c>
      <c r="AF67" s="410" t="e">
        <f t="shared" si="21"/>
        <v>#DIV/0!</v>
      </c>
      <c r="AG67" s="410" t="e">
        <f t="shared" si="21"/>
        <v>#DIV/0!</v>
      </c>
      <c r="AH67" s="410" t="e">
        <f t="shared" si="21"/>
        <v>#DIV/0!</v>
      </c>
      <c r="AI67" s="410" t="e">
        <f t="shared" si="21"/>
        <v>#DIV/0!</v>
      </c>
      <c r="AJ67" s="410" t="e">
        <f t="shared" si="21"/>
        <v>#DIV/0!</v>
      </c>
      <c r="AK67" s="410" t="e">
        <f t="shared" si="21"/>
        <v>#DIV/0!</v>
      </c>
      <c r="AL67" s="410" t="e">
        <f t="shared" si="21"/>
        <v>#DIV/0!</v>
      </c>
      <c r="AM67" s="410" t="e">
        <f t="shared" si="21"/>
        <v>#DIV/0!</v>
      </c>
      <c r="AN67" s="410" t="e">
        <f t="shared" si="21"/>
        <v>#DIV/0!</v>
      </c>
      <c r="AO67" s="410" t="e">
        <f t="shared" si="21"/>
        <v>#DIV/0!</v>
      </c>
      <c r="AP67" s="410" t="e">
        <f t="shared" si="21"/>
        <v>#DIV/0!</v>
      </c>
      <c r="AQ67" s="410" t="e">
        <f t="shared" si="21"/>
        <v>#DIV/0!</v>
      </c>
      <c r="AR67" s="410" t="e">
        <f t="shared" si="21"/>
        <v>#DIV/0!</v>
      </c>
      <c r="AS67" s="410" t="e">
        <f t="shared" si="21"/>
        <v>#DIV/0!</v>
      </c>
      <c r="AT67" s="410" t="e">
        <f t="shared" si="21"/>
        <v>#DIV/0!</v>
      </c>
      <c r="AU67" s="410" t="e">
        <f t="shared" si="21"/>
        <v>#DIV/0!</v>
      </c>
      <c r="AV67" s="410" t="e">
        <f t="shared" si="21"/>
        <v>#DIV/0!</v>
      </c>
      <c r="AW67" s="410" t="e">
        <f t="shared" si="21"/>
        <v>#DIV/0!</v>
      </c>
      <c r="AX67" s="410" t="e">
        <f t="shared" si="21"/>
        <v>#DIV/0!</v>
      </c>
      <c r="AY67" s="410" t="e">
        <f t="shared" si="21"/>
        <v>#DIV/0!</v>
      </c>
      <c r="AZ67" s="410" t="e">
        <f t="shared" si="21"/>
        <v>#DIV/0!</v>
      </c>
      <c r="BA67" s="410" t="e">
        <f t="shared" si="21"/>
        <v>#DIV/0!</v>
      </c>
      <c r="BB67" s="410" t="e">
        <f t="shared" si="21"/>
        <v>#DIV/0!</v>
      </c>
      <c r="BC67" s="410" t="e">
        <f t="shared" si="21"/>
        <v>#DIV/0!</v>
      </c>
      <c r="BD67" s="410" t="e">
        <f t="shared" si="21"/>
        <v>#DIV/0!</v>
      </c>
      <c r="BE67" s="410" t="e">
        <f t="shared" si="21"/>
        <v>#DIV/0!</v>
      </c>
      <c r="BF67" s="410" t="e">
        <f t="shared" si="21"/>
        <v>#DIV/0!</v>
      </c>
      <c r="BG67" s="410" t="e">
        <f t="shared" si="21"/>
        <v>#DIV/0!</v>
      </c>
      <c r="BH67" s="410" t="e">
        <f t="shared" si="21"/>
        <v>#DIV/0!</v>
      </c>
      <c r="BI67" s="410" t="e">
        <f t="shared" si="21"/>
        <v>#DIV/0!</v>
      </c>
      <c r="BJ67" s="410" t="e">
        <f t="shared" si="21"/>
        <v>#DIV/0!</v>
      </c>
      <c r="BK67" s="410" t="e">
        <f t="shared" si="21"/>
        <v>#DIV/0!</v>
      </c>
      <c r="BL67" s="410" t="e">
        <f t="shared" si="21"/>
        <v>#DIV/0!</v>
      </c>
      <c r="BM67" s="410" t="e">
        <f t="shared" si="21"/>
        <v>#DIV/0!</v>
      </c>
      <c r="BN67" s="410" t="e">
        <f t="shared" si="21"/>
        <v>#DIV/0!</v>
      </c>
      <c r="BO67" s="410" t="e">
        <f t="shared" si="21"/>
        <v>#DIV/0!</v>
      </c>
      <c r="BP67" s="410" t="e">
        <f t="shared" si="21"/>
        <v>#DIV/0!</v>
      </c>
      <c r="BQ67" s="410" t="e">
        <f t="shared" si="21"/>
        <v>#DIV/0!</v>
      </c>
      <c r="BR67" s="410" t="e">
        <f t="shared" si="22"/>
        <v>#DIV/0!</v>
      </c>
      <c r="BS67" s="410" t="e">
        <f t="shared" si="22"/>
        <v>#DIV/0!</v>
      </c>
      <c r="BT67" s="410" t="e">
        <f t="shared" si="22"/>
        <v>#DIV/0!</v>
      </c>
      <c r="BU67" s="410" t="e">
        <f t="shared" si="22"/>
        <v>#DIV/0!</v>
      </c>
      <c r="BV67" s="410" t="e">
        <f t="shared" si="22"/>
        <v>#DIV/0!</v>
      </c>
      <c r="BW67" s="410" t="e">
        <f t="shared" si="22"/>
        <v>#DIV/0!</v>
      </c>
      <c r="BX67" s="410" t="e">
        <f t="shared" si="22"/>
        <v>#DIV/0!</v>
      </c>
      <c r="BY67" s="410" t="e">
        <f t="shared" si="22"/>
        <v>#DIV/0!</v>
      </c>
      <c r="BZ67" s="410" t="e">
        <f t="shared" si="22"/>
        <v>#DIV/0!</v>
      </c>
      <c r="CA67" s="410" t="e">
        <f t="shared" si="22"/>
        <v>#DIV/0!</v>
      </c>
      <c r="CB67" s="410" t="e">
        <f t="shared" si="22"/>
        <v>#DIV/0!</v>
      </c>
      <c r="CC67" s="410" t="e">
        <f t="shared" si="22"/>
        <v>#DIV/0!</v>
      </c>
      <c r="CD67" s="410" t="e">
        <f t="shared" si="22"/>
        <v>#DIV/0!</v>
      </c>
      <c r="CE67" s="410" t="e">
        <f t="shared" si="22"/>
        <v>#DIV/0!</v>
      </c>
      <c r="CF67" s="410" t="e">
        <f t="shared" si="22"/>
        <v>#DIV/0!</v>
      </c>
    </row>
    <row r="68" spans="1:84" x14ac:dyDescent="0.35">
      <c r="D68" s="417" t="s">
        <v>88</v>
      </c>
      <c r="E68" s="410" t="e">
        <f>E61+E47</f>
        <v>#DIV/0!</v>
      </c>
      <c r="F68" s="410" t="e">
        <f t="shared" ref="F68:BQ69" si="24">F61+F47</f>
        <v>#DIV/0!</v>
      </c>
      <c r="G68" s="410" t="e">
        <f>G61+G47</f>
        <v>#DIV/0!</v>
      </c>
      <c r="H68" s="410" t="e">
        <f t="shared" si="24"/>
        <v>#DIV/0!</v>
      </c>
      <c r="I68" s="410" t="e">
        <f t="shared" si="24"/>
        <v>#DIV/0!</v>
      </c>
      <c r="J68" s="410" t="e">
        <f t="shared" si="24"/>
        <v>#DIV/0!</v>
      </c>
      <c r="K68" s="410" t="e">
        <f t="shared" si="24"/>
        <v>#DIV/0!</v>
      </c>
      <c r="L68" s="410" t="e">
        <f t="shared" si="24"/>
        <v>#DIV/0!</v>
      </c>
      <c r="M68" s="410" t="e">
        <f t="shared" si="24"/>
        <v>#DIV/0!</v>
      </c>
      <c r="N68" s="410" t="e">
        <f t="shared" si="24"/>
        <v>#DIV/0!</v>
      </c>
      <c r="O68" s="410" t="e">
        <f t="shared" si="24"/>
        <v>#DIV/0!</v>
      </c>
      <c r="P68" s="410" t="e">
        <f t="shared" si="24"/>
        <v>#DIV/0!</v>
      </c>
      <c r="Q68" s="410" t="e">
        <f t="shared" si="24"/>
        <v>#DIV/0!</v>
      </c>
      <c r="R68" s="410" t="e">
        <f t="shared" si="24"/>
        <v>#DIV/0!</v>
      </c>
      <c r="S68" s="410" t="e">
        <f t="shared" si="24"/>
        <v>#DIV/0!</v>
      </c>
      <c r="T68" s="410" t="e">
        <f t="shared" si="24"/>
        <v>#DIV/0!</v>
      </c>
      <c r="U68" s="410" t="e">
        <f t="shared" si="24"/>
        <v>#DIV/0!</v>
      </c>
      <c r="V68" s="410" t="e">
        <f t="shared" si="24"/>
        <v>#DIV/0!</v>
      </c>
      <c r="W68" s="410" t="e">
        <f t="shared" si="24"/>
        <v>#DIV/0!</v>
      </c>
      <c r="X68" s="410" t="e">
        <f t="shared" si="24"/>
        <v>#DIV/0!</v>
      </c>
      <c r="Y68" s="410" t="e">
        <f t="shared" si="24"/>
        <v>#DIV/0!</v>
      </c>
      <c r="Z68" s="410" t="e">
        <f t="shared" si="24"/>
        <v>#DIV/0!</v>
      </c>
      <c r="AA68" s="410" t="e">
        <f t="shared" si="24"/>
        <v>#DIV/0!</v>
      </c>
      <c r="AB68" s="410" t="e">
        <f t="shared" si="24"/>
        <v>#DIV/0!</v>
      </c>
      <c r="AC68" s="410" t="e">
        <f t="shared" si="24"/>
        <v>#DIV/0!</v>
      </c>
      <c r="AD68" s="410" t="e">
        <f t="shared" si="24"/>
        <v>#DIV/0!</v>
      </c>
      <c r="AE68" s="410" t="e">
        <f t="shared" si="24"/>
        <v>#DIV/0!</v>
      </c>
      <c r="AF68" s="410" t="e">
        <f t="shared" si="24"/>
        <v>#DIV/0!</v>
      </c>
      <c r="AG68" s="410" t="e">
        <f t="shared" si="24"/>
        <v>#DIV/0!</v>
      </c>
      <c r="AH68" s="410" t="e">
        <f t="shared" si="24"/>
        <v>#DIV/0!</v>
      </c>
      <c r="AI68" s="410" t="e">
        <f t="shared" si="24"/>
        <v>#DIV/0!</v>
      </c>
      <c r="AJ68" s="410" t="e">
        <f t="shared" si="24"/>
        <v>#DIV/0!</v>
      </c>
      <c r="AK68" s="410" t="e">
        <f t="shared" si="24"/>
        <v>#DIV/0!</v>
      </c>
      <c r="AL68" s="410" t="e">
        <f t="shared" si="24"/>
        <v>#DIV/0!</v>
      </c>
      <c r="AM68" s="410" t="e">
        <f t="shared" si="24"/>
        <v>#DIV/0!</v>
      </c>
      <c r="AN68" s="410" t="e">
        <f t="shared" si="24"/>
        <v>#DIV/0!</v>
      </c>
      <c r="AO68" s="410" t="e">
        <f t="shared" si="24"/>
        <v>#DIV/0!</v>
      </c>
      <c r="AP68" s="410" t="e">
        <f t="shared" si="24"/>
        <v>#DIV/0!</v>
      </c>
      <c r="AQ68" s="410" t="e">
        <f t="shared" si="24"/>
        <v>#DIV/0!</v>
      </c>
      <c r="AR68" s="410" t="e">
        <f t="shared" si="24"/>
        <v>#DIV/0!</v>
      </c>
      <c r="AS68" s="410" t="e">
        <f t="shared" si="24"/>
        <v>#DIV/0!</v>
      </c>
      <c r="AT68" s="410" t="e">
        <f t="shared" si="24"/>
        <v>#DIV/0!</v>
      </c>
      <c r="AU68" s="410" t="e">
        <f t="shared" si="24"/>
        <v>#DIV/0!</v>
      </c>
      <c r="AV68" s="410" t="e">
        <f t="shared" si="24"/>
        <v>#DIV/0!</v>
      </c>
      <c r="AW68" s="410" t="e">
        <f t="shared" si="24"/>
        <v>#DIV/0!</v>
      </c>
      <c r="AX68" s="410" t="e">
        <f t="shared" si="24"/>
        <v>#DIV/0!</v>
      </c>
      <c r="AY68" s="410" t="e">
        <f t="shared" si="24"/>
        <v>#DIV/0!</v>
      </c>
      <c r="AZ68" s="410" t="e">
        <f t="shared" si="24"/>
        <v>#DIV/0!</v>
      </c>
      <c r="BA68" s="410" t="e">
        <f t="shared" si="24"/>
        <v>#DIV/0!</v>
      </c>
      <c r="BB68" s="410" t="e">
        <f t="shared" si="24"/>
        <v>#DIV/0!</v>
      </c>
      <c r="BC68" s="410" t="e">
        <f t="shared" si="24"/>
        <v>#DIV/0!</v>
      </c>
      <c r="BD68" s="410" t="e">
        <f t="shared" si="24"/>
        <v>#DIV/0!</v>
      </c>
      <c r="BE68" s="410" t="e">
        <f t="shared" si="24"/>
        <v>#DIV/0!</v>
      </c>
      <c r="BF68" s="410" t="e">
        <f t="shared" si="24"/>
        <v>#DIV/0!</v>
      </c>
      <c r="BG68" s="410" t="e">
        <f t="shared" si="24"/>
        <v>#DIV/0!</v>
      </c>
      <c r="BH68" s="410" t="e">
        <f t="shared" si="24"/>
        <v>#DIV/0!</v>
      </c>
      <c r="BI68" s="410" t="e">
        <f t="shared" si="24"/>
        <v>#DIV/0!</v>
      </c>
      <c r="BJ68" s="410" t="e">
        <f t="shared" si="24"/>
        <v>#DIV/0!</v>
      </c>
      <c r="BK68" s="410" t="e">
        <f t="shared" si="24"/>
        <v>#DIV/0!</v>
      </c>
      <c r="BL68" s="410" t="e">
        <f t="shared" si="24"/>
        <v>#DIV/0!</v>
      </c>
      <c r="BM68" s="410" t="e">
        <f t="shared" si="24"/>
        <v>#DIV/0!</v>
      </c>
      <c r="BN68" s="410" t="e">
        <f t="shared" si="24"/>
        <v>#DIV/0!</v>
      </c>
      <c r="BO68" s="410" t="e">
        <f t="shared" si="24"/>
        <v>#DIV/0!</v>
      </c>
      <c r="BP68" s="410" t="e">
        <f t="shared" si="24"/>
        <v>#DIV/0!</v>
      </c>
      <c r="BQ68" s="410" t="e">
        <f t="shared" si="24"/>
        <v>#DIV/0!</v>
      </c>
      <c r="BR68" s="410" t="e">
        <f t="shared" si="22"/>
        <v>#DIV/0!</v>
      </c>
      <c r="BS68" s="410" t="e">
        <f t="shared" si="22"/>
        <v>#DIV/0!</v>
      </c>
      <c r="BT68" s="410" t="e">
        <f t="shared" si="22"/>
        <v>#DIV/0!</v>
      </c>
      <c r="BU68" s="410" t="e">
        <f t="shared" si="22"/>
        <v>#DIV/0!</v>
      </c>
      <c r="BV68" s="410" t="e">
        <f t="shared" si="22"/>
        <v>#DIV/0!</v>
      </c>
      <c r="BW68" s="410" t="e">
        <f t="shared" si="22"/>
        <v>#DIV/0!</v>
      </c>
      <c r="BX68" s="410" t="e">
        <f t="shared" si="22"/>
        <v>#DIV/0!</v>
      </c>
      <c r="BY68" s="410" t="e">
        <f t="shared" si="22"/>
        <v>#DIV/0!</v>
      </c>
      <c r="BZ68" s="410" t="e">
        <f t="shared" si="22"/>
        <v>#DIV/0!</v>
      </c>
      <c r="CA68" s="410" t="e">
        <f t="shared" si="22"/>
        <v>#DIV/0!</v>
      </c>
      <c r="CB68" s="410" t="e">
        <f t="shared" si="22"/>
        <v>#DIV/0!</v>
      </c>
      <c r="CC68" s="410" t="e">
        <f t="shared" si="22"/>
        <v>#DIV/0!</v>
      </c>
      <c r="CD68" s="410" t="e">
        <f t="shared" si="22"/>
        <v>#DIV/0!</v>
      </c>
      <c r="CE68" s="410" t="e">
        <f t="shared" si="22"/>
        <v>#DIV/0!</v>
      </c>
      <c r="CF68" s="410" t="e">
        <f t="shared" si="22"/>
        <v>#DIV/0!</v>
      </c>
    </row>
    <row r="69" spans="1:84" x14ac:dyDescent="0.35">
      <c r="D69" s="417" t="s">
        <v>90</v>
      </c>
      <c r="E69" s="410" t="e">
        <f>E62+E48</f>
        <v>#DIV/0!</v>
      </c>
      <c r="F69" s="410" t="e">
        <f t="shared" si="24"/>
        <v>#DIV/0!</v>
      </c>
      <c r="G69" s="410" t="e">
        <f t="shared" si="24"/>
        <v>#DIV/0!</v>
      </c>
      <c r="H69" s="410" t="e">
        <f t="shared" si="24"/>
        <v>#DIV/0!</v>
      </c>
      <c r="I69" s="410" t="e">
        <f t="shared" si="24"/>
        <v>#DIV/0!</v>
      </c>
      <c r="J69" s="410" t="e">
        <f t="shared" si="24"/>
        <v>#DIV/0!</v>
      </c>
      <c r="K69" s="410" t="e">
        <f t="shared" si="24"/>
        <v>#DIV/0!</v>
      </c>
      <c r="L69" s="410" t="e">
        <f t="shared" si="24"/>
        <v>#DIV/0!</v>
      </c>
      <c r="M69" s="410" t="e">
        <f t="shared" si="24"/>
        <v>#DIV/0!</v>
      </c>
      <c r="N69" s="410" t="e">
        <f t="shared" si="24"/>
        <v>#DIV/0!</v>
      </c>
      <c r="O69" s="410" t="e">
        <f t="shared" si="24"/>
        <v>#DIV/0!</v>
      </c>
      <c r="P69" s="410" t="e">
        <f t="shared" si="24"/>
        <v>#DIV/0!</v>
      </c>
      <c r="Q69" s="410" t="e">
        <f t="shared" si="24"/>
        <v>#DIV/0!</v>
      </c>
      <c r="R69" s="410" t="e">
        <f t="shared" si="24"/>
        <v>#DIV/0!</v>
      </c>
      <c r="S69" s="410" t="e">
        <f t="shared" si="24"/>
        <v>#DIV/0!</v>
      </c>
      <c r="T69" s="410" t="e">
        <f t="shared" si="24"/>
        <v>#DIV/0!</v>
      </c>
      <c r="U69" s="410" t="e">
        <f t="shared" si="24"/>
        <v>#DIV/0!</v>
      </c>
      <c r="V69" s="410" t="e">
        <f t="shared" si="24"/>
        <v>#DIV/0!</v>
      </c>
      <c r="W69" s="410" t="e">
        <f t="shared" si="24"/>
        <v>#DIV/0!</v>
      </c>
      <c r="X69" s="410" t="e">
        <f t="shared" si="24"/>
        <v>#DIV/0!</v>
      </c>
      <c r="Y69" s="410" t="e">
        <f t="shared" si="24"/>
        <v>#DIV/0!</v>
      </c>
      <c r="Z69" s="410" t="e">
        <f t="shared" si="24"/>
        <v>#DIV/0!</v>
      </c>
      <c r="AA69" s="410" t="e">
        <f t="shared" si="24"/>
        <v>#DIV/0!</v>
      </c>
      <c r="AB69" s="410" t="e">
        <f t="shared" si="24"/>
        <v>#DIV/0!</v>
      </c>
      <c r="AC69" s="410" t="e">
        <f t="shared" si="24"/>
        <v>#DIV/0!</v>
      </c>
      <c r="AD69" s="410" t="e">
        <f t="shared" si="24"/>
        <v>#DIV/0!</v>
      </c>
      <c r="AE69" s="410" t="e">
        <f t="shared" si="24"/>
        <v>#DIV/0!</v>
      </c>
      <c r="AF69" s="410" t="e">
        <f t="shared" si="24"/>
        <v>#DIV/0!</v>
      </c>
      <c r="AG69" s="410" t="e">
        <f t="shared" si="24"/>
        <v>#DIV/0!</v>
      </c>
      <c r="AH69" s="410" t="e">
        <f t="shared" si="24"/>
        <v>#DIV/0!</v>
      </c>
      <c r="AI69" s="410" t="e">
        <f t="shared" si="24"/>
        <v>#DIV/0!</v>
      </c>
      <c r="AJ69" s="410" t="e">
        <f t="shared" si="24"/>
        <v>#DIV/0!</v>
      </c>
      <c r="AK69" s="410" t="e">
        <f t="shared" si="24"/>
        <v>#DIV/0!</v>
      </c>
      <c r="AL69" s="410" t="e">
        <f t="shared" si="24"/>
        <v>#DIV/0!</v>
      </c>
      <c r="AM69" s="410" t="e">
        <f t="shared" si="24"/>
        <v>#DIV/0!</v>
      </c>
      <c r="AN69" s="410" t="e">
        <f t="shared" si="24"/>
        <v>#DIV/0!</v>
      </c>
      <c r="AO69" s="410" t="e">
        <f t="shared" si="24"/>
        <v>#DIV/0!</v>
      </c>
      <c r="AP69" s="410" t="e">
        <f t="shared" si="24"/>
        <v>#DIV/0!</v>
      </c>
      <c r="AQ69" s="410" t="e">
        <f t="shared" si="24"/>
        <v>#DIV/0!</v>
      </c>
      <c r="AR69" s="410" t="e">
        <f t="shared" si="24"/>
        <v>#DIV/0!</v>
      </c>
      <c r="AS69" s="410" t="e">
        <f t="shared" si="24"/>
        <v>#DIV/0!</v>
      </c>
      <c r="AT69" s="410" t="e">
        <f t="shared" si="24"/>
        <v>#DIV/0!</v>
      </c>
      <c r="AU69" s="410" t="e">
        <f t="shared" si="24"/>
        <v>#DIV/0!</v>
      </c>
      <c r="AV69" s="410" t="e">
        <f t="shared" si="24"/>
        <v>#DIV/0!</v>
      </c>
      <c r="AW69" s="410" t="e">
        <f t="shared" si="24"/>
        <v>#DIV/0!</v>
      </c>
      <c r="AX69" s="410" t="e">
        <f t="shared" si="24"/>
        <v>#DIV/0!</v>
      </c>
      <c r="AY69" s="410" t="e">
        <f t="shared" si="24"/>
        <v>#DIV/0!</v>
      </c>
      <c r="AZ69" s="410" t="e">
        <f t="shared" si="24"/>
        <v>#DIV/0!</v>
      </c>
      <c r="BA69" s="410" t="e">
        <f t="shared" si="24"/>
        <v>#DIV/0!</v>
      </c>
      <c r="BB69" s="410" t="e">
        <f t="shared" si="24"/>
        <v>#DIV/0!</v>
      </c>
      <c r="BC69" s="410" t="e">
        <f t="shared" si="24"/>
        <v>#DIV/0!</v>
      </c>
      <c r="BD69" s="410" t="e">
        <f t="shared" si="24"/>
        <v>#DIV/0!</v>
      </c>
      <c r="BE69" s="410" t="e">
        <f t="shared" si="24"/>
        <v>#DIV/0!</v>
      </c>
      <c r="BF69" s="410" t="e">
        <f t="shared" si="24"/>
        <v>#DIV/0!</v>
      </c>
      <c r="BG69" s="410" t="e">
        <f t="shared" si="24"/>
        <v>#DIV/0!</v>
      </c>
      <c r="BH69" s="410" t="e">
        <f t="shared" si="24"/>
        <v>#DIV/0!</v>
      </c>
      <c r="BI69" s="410" t="e">
        <f t="shared" si="24"/>
        <v>#DIV/0!</v>
      </c>
      <c r="BJ69" s="410" t="e">
        <f t="shared" si="24"/>
        <v>#DIV/0!</v>
      </c>
      <c r="BK69" s="410" t="e">
        <f t="shared" si="24"/>
        <v>#DIV/0!</v>
      </c>
      <c r="BL69" s="410" t="e">
        <f t="shared" si="24"/>
        <v>#DIV/0!</v>
      </c>
      <c r="BM69" s="410" t="e">
        <f t="shared" si="24"/>
        <v>#DIV/0!</v>
      </c>
      <c r="BN69" s="410" t="e">
        <f t="shared" si="24"/>
        <v>#DIV/0!</v>
      </c>
      <c r="BO69" s="410" t="e">
        <f t="shared" si="24"/>
        <v>#DIV/0!</v>
      </c>
      <c r="BP69" s="410" t="e">
        <f t="shared" si="24"/>
        <v>#DIV/0!</v>
      </c>
      <c r="BQ69" s="410" t="e">
        <f t="shared" si="24"/>
        <v>#DIV/0!</v>
      </c>
      <c r="BR69" s="410" t="e">
        <f t="shared" si="22"/>
        <v>#DIV/0!</v>
      </c>
      <c r="BS69" s="410" t="e">
        <f t="shared" si="22"/>
        <v>#DIV/0!</v>
      </c>
      <c r="BT69" s="410" t="e">
        <f t="shared" si="22"/>
        <v>#DIV/0!</v>
      </c>
      <c r="BU69" s="410" t="e">
        <f t="shared" si="22"/>
        <v>#DIV/0!</v>
      </c>
      <c r="BV69" s="410" t="e">
        <f t="shared" si="22"/>
        <v>#DIV/0!</v>
      </c>
      <c r="BW69" s="410" t="e">
        <f t="shared" si="22"/>
        <v>#DIV/0!</v>
      </c>
      <c r="BX69" s="410" t="e">
        <f t="shared" si="22"/>
        <v>#DIV/0!</v>
      </c>
      <c r="BY69" s="410" t="e">
        <f t="shared" si="22"/>
        <v>#DIV/0!</v>
      </c>
      <c r="BZ69" s="410" t="e">
        <f t="shared" si="22"/>
        <v>#DIV/0!</v>
      </c>
      <c r="CA69" s="410" t="e">
        <f t="shared" si="22"/>
        <v>#DIV/0!</v>
      </c>
      <c r="CB69" s="410" t="e">
        <f t="shared" si="22"/>
        <v>#DIV/0!</v>
      </c>
      <c r="CC69" s="410" t="e">
        <f t="shared" si="22"/>
        <v>#DIV/0!</v>
      </c>
      <c r="CD69" s="410" t="e">
        <f t="shared" si="22"/>
        <v>#DIV/0!</v>
      </c>
      <c r="CE69" s="410" t="e">
        <f t="shared" si="22"/>
        <v>#DIV/0!</v>
      </c>
      <c r="CF69" s="410" t="e">
        <f t="shared" si="22"/>
        <v>#DIV/0!</v>
      </c>
    </row>
    <row r="70" spans="1:84" x14ac:dyDescent="0.35">
      <c r="D70" s="450"/>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6"/>
      <c r="BL70" s="406"/>
      <c r="BM70" s="406"/>
      <c r="BN70" s="406"/>
      <c r="BO70" s="406"/>
      <c r="BP70" s="406"/>
      <c r="BQ70" s="406"/>
      <c r="BR70" s="406"/>
      <c r="BS70" s="406"/>
      <c r="BT70" s="406"/>
      <c r="BU70" s="406"/>
      <c r="BV70" s="406"/>
      <c r="BW70" s="406"/>
      <c r="BX70" s="406"/>
      <c r="BY70" s="406"/>
      <c r="BZ70" s="406"/>
      <c r="CA70" s="406"/>
      <c r="CB70" s="406"/>
      <c r="CC70" s="406"/>
      <c r="CD70" s="406"/>
      <c r="CE70" s="406"/>
      <c r="CF70" s="406"/>
    </row>
    <row r="71" spans="1:84" x14ac:dyDescent="0.35">
      <c r="C71" s="391" t="s">
        <v>345</v>
      </c>
      <c r="D71" s="450"/>
      <c r="E71" s="406"/>
      <c r="F71" s="406"/>
      <c r="G71" s="406"/>
      <c r="H71" s="406"/>
      <c r="I71" s="406"/>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6"/>
      <c r="BL71" s="406"/>
      <c r="BM71" s="406"/>
      <c r="BN71" s="406"/>
      <c r="BO71" s="406"/>
      <c r="BP71" s="406"/>
      <c r="BQ71" s="406"/>
      <c r="BR71" s="406"/>
      <c r="BS71" s="406"/>
      <c r="BT71" s="406"/>
      <c r="BU71" s="406"/>
      <c r="BV71" s="406"/>
      <c r="BW71" s="406"/>
      <c r="BX71" s="406"/>
      <c r="BY71" s="406"/>
      <c r="BZ71" s="406"/>
      <c r="CA71" s="406"/>
      <c r="CB71" s="406"/>
      <c r="CC71" s="406"/>
      <c r="CD71" s="406"/>
      <c r="CE71" s="406"/>
      <c r="CF71" s="406"/>
    </row>
    <row r="72" spans="1:84" s="414" customFormat="1" x14ac:dyDescent="0.35">
      <c r="A72" s="416"/>
      <c r="B72" s="416"/>
      <c r="C72" s="416"/>
      <c r="D72" s="411"/>
      <c r="E72" s="412">
        <v>2010</v>
      </c>
      <c r="F72" s="413">
        <v>2011</v>
      </c>
      <c r="G72" s="413">
        <v>2012</v>
      </c>
      <c r="H72" s="413">
        <v>2013</v>
      </c>
      <c r="I72" s="413">
        <v>2014</v>
      </c>
      <c r="J72" s="413">
        <v>2015</v>
      </c>
      <c r="K72" s="413">
        <v>2016</v>
      </c>
      <c r="L72" s="413">
        <v>2017</v>
      </c>
      <c r="M72" s="413">
        <v>2018</v>
      </c>
      <c r="N72" s="413">
        <v>2019</v>
      </c>
      <c r="O72" s="413">
        <v>2020</v>
      </c>
      <c r="P72" s="413">
        <v>2021</v>
      </c>
      <c r="Q72" s="413">
        <v>2022</v>
      </c>
      <c r="R72" s="413">
        <v>2023</v>
      </c>
      <c r="S72" s="413">
        <v>2024</v>
      </c>
      <c r="T72" s="413">
        <v>2025</v>
      </c>
      <c r="U72" s="413">
        <v>2026</v>
      </c>
      <c r="V72" s="413">
        <v>2027</v>
      </c>
      <c r="W72" s="413">
        <v>2028</v>
      </c>
      <c r="X72" s="413">
        <v>2029</v>
      </c>
      <c r="Y72" s="413">
        <v>2030</v>
      </c>
      <c r="Z72" s="413">
        <v>2031</v>
      </c>
      <c r="AA72" s="413">
        <v>2032</v>
      </c>
      <c r="AB72" s="413">
        <v>2033</v>
      </c>
      <c r="AC72" s="413">
        <v>2034</v>
      </c>
      <c r="AD72" s="413">
        <v>2035</v>
      </c>
      <c r="AE72" s="413">
        <v>2036</v>
      </c>
      <c r="AF72" s="413">
        <v>2037</v>
      </c>
      <c r="AG72" s="413">
        <v>2038</v>
      </c>
      <c r="AH72" s="413">
        <v>2039</v>
      </c>
      <c r="AI72" s="413">
        <v>2040</v>
      </c>
      <c r="AJ72" s="413">
        <v>2041</v>
      </c>
      <c r="AK72" s="413">
        <v>2042</v>
      </c>
      <c r="AL72" s="413">
        <v>2043</v>
      </c>
      <c r="AM72" s="413">
        <v>2044</v>
      </c>
      <c r="AN72" s="413">
        <v>2045</v>
      </c>
      <c r="AO72" s="413">
        <v>2046</v>
      </c>
      <c r="AP72" s="413">
        <v>2047</v>
      </c>
      <c r="AQ72" s="413">
        <v>2048</v>
      </c>
      <c r="AR72" s="413">
        <v>2049</v>
      </c>
      <c r="AS72" s="413">
        <v>2050</v>
      </c>
      <c r="AT72" s="413">
        <v>2051</v>
      </c>
      <c r="AU72" s="413">
        <v>2052</v>
      </c>
      <c r="AV72" s="413">
        <v>2053</v>
      </c>
      <c r="AW72" s="413">
        <v>2054</v>
      </c>
      <c r="AX72" s="413">
        <v>2055</v>
      </c>
      <c r="AY72" s="413">
        <v>2056</v>
      </c>
      <c r="AZ72" s="413">
        <v>2057</v>
      </c>
      <c r="BA72" s="413">
        <v>2058</v>
      </c>
      <c r="BB72" s="413">
        <v>2059</v>
      </c>
      <c r="BC72" s="413">
        <v>2060</v>
      </c>
      <c r="BD72" s="413">
        <v>2061</v>
      </c>
      <c r="BE72" s="413">
        <v>2062</v>
      </c>
      <c r="BF72" s="413">
        <v>2063</v>
      </c>
      <c r="BG72" s="413">
        <v>2064</v>
      </c>
      <c r="BH72" s="413">
        <v>2065</v>
      </c>
      <c r="BI72" s="413">
        <v>2066</v>
      </c>
      <c r="BJ72" s="413">
        <v>2067</v>
      </c>
      <c r="BK72" s="413">
        <v>2068</v>
      </c>
      <c r="BL72" s="413">
        <v>2069</v>
      </c>
      <c r="BM72" s="413">
        <v>2070</v>
      </c>
      <c r="BN72" s="413">
        <v>2071</v>
      </c>
      <c r="BO72" s="413">
        <v>2072</v>
      </c>
      <c r="BP72" s="413">
        <v>2073</v>
      </c>
      <c r="BQ72" s="413">
        <v>2074</v>
      </c>
      <c r="BR72" s="413">
        <v>2075</v>
      </c>
      <c r="BS72" s="413">
        <v>2076</v>
      </c>
      <c r="BT72" s="413">
        <v>2077</v>
      </c>
      <c r="BU72" s="413">
        <v>2078</v>
      </c>
      <c r="BV72" s="413">
        <v>2079</v>
      </c>
      <c r="BW72" s="413">
        <v>2080</v>
      </c>
      <c r="BX72" s="413">
        <v>2081</v>
      </c>
      <c r="BY72" s="413">
        <v>2082</v>
      </c>
      <c r="BZ72" s="413">
        <v>2083</v>
      </c>
      <c r="CA72" s="413">
        <v>2084</v>
      </c>
      <c r="CB72" s="413">
        <v>2085</v>
      </c>
      <c r="CC72" s="413">
        <v>2086</v>
      </c>
      <c r="CD72" s="413">
        <v>2087</v>
      </c>
      <c r="CE72" s="413">
        <v>2088</v>
      </c>
      <c r="CF72" s="413">
        <v>2089</v>
      </c>
    </row>
    <row r="73" spans="1:84" x14ac:dyDescent="0.35">
      <c r="D73" s="417" t="s">
        <v>84</v>
      </c>
      <c r="E73" s="410" t="e">
        <f t="shared" ref="E73:AJ73" si="25">(E66*$E14)/100</f>
        <v>#DIV/0!</v>
      </c>
      <c r="F73" s="410" t="e">
        <f t="shared" si="25"/>
        <v>#DIV/0!</v>
      </c>
      <c r="G73" s="410" t="e">
        <f t="shared" si="25"/>
        <v>#DIV/0!</v>
      </c>
      <c r="H73" s="410" t="e">
        <f t="shared" si="25"/>
        <v>#DIV/0!</v>
      </c>
      <c r="I73" s="410" t="e">
        <f t="shared" si="25"/>
        <v>#DIV/0!</v>
      </c>
      <c r="J73" s="410" t="e">
        <f t="shared" si="25"/>
        <v>#DIV/0!</v>
      </c>
      <c r="K73" s="410" t="e">
        <f t="shared" si="25"/>
        <v>#DIV/0!</v>
      </c>
      <c r="L73" s="410" t="e">
        <f t="shared" si="25"/>
        <v>#DIV/0!</v>
      </c>
      <c r="M73" s="410" t="e">
        <f t="shared" si="25"/>
        <v>#DIV/0!</v>
      </c>
      <c r="N73" s="410" t="e">
        <f t="shared" si="25"/>
        <v>#DIV/0!</v>
      </c>
      <c r="O73" s="410" t="e">
        <f t="shared" si="25"/>
        <v>#DIV/0!</v>
      </c>
      <c r="P73" s="410" t="e">
        <f t="shared" si="25"/>
        <v>#DIV/0!</v>
      </c>
      <c r="Q73" s="410" t="e">
        <f t="shared" si="25"/>
        <v>#DIV/0!</v>
      </c>
      <c r="R73" s="410" t="e">
        <f t="shared" si="25"/>
        <v>#DIV/0!</v>
      </c>
      <c r="S73" s="410" t="e">
        <f t="shared" si="25"/>
        <v>#DIV/0!</v>
      </c>
      <c r="T73" s="410" t="e">
        <f t="shared" si="25"/>
        <v>#DIV/0!</v>
      </c>
      <c r="U73" s="410" t="e">
        <f t="shared" si="25"/>
        <v>#DIV/0!</v>
      </c>
      <c r="V73" s="410" t="e">
        <f t="shared" si="25"/>
        <v>#DIV/0!</v>
      </c>
      <c r="W73" s="410" t="e">
        <f t="shared" si="25"/>
        <v>#DIV/0!</v>
      </c>
      <c r="X73" s="410" t="e">
        <f t="shared" si="25"/>
        <v>#DIV/0!</v>
      </c>
      <c r="Y73" s="410" t="e">
        <f t="shared" si="25"/>
        <v>#DIV/0!</v>
      </c>
      <c r="Z73" s="410" t="e">
        <f t="shared" si="25"/>
        <v>#DIV/0!</v>
      </c>
      <c r="AA73" s="410" t="e">
        <f t="shared" si="25"/>
        <v>#DIV/0!</v>
      </c>
      <c r="AB73" s="410" t="e">
        <f t="shared" si="25"/>
        <v>#DIV/0!</v>
      </c>
      <c r="AC73" s="410" t="e">
        <f t="shared" si="25"/>
        <v>#DIV/0!</v>
      </c>
      <c r="AD73" s="410" t="e">
        <f t="shared" si="25"/>
        <v>#DIV/0!</v>
      </c>
      <c r="AE73" s="410" t="e">
        <f t="shared" si="25"/>
        <v>#DIV/0!</v>
      </c>
      <c r="AF73" s="410" t="e">
        <f t="shared" si="25"/>
        <v>#DIV/0!</v>
      </c>
      <c r="AG73" s="410" t="e">
        <f t="shared" si="25"/>
        <v>#DIV/0!</v>
      </c>
      <c r="AH73" s="410" t="e">
        <f t="shared" si="25"/>
        <v>#DIV/0!</v>
      </c>
      <c r="AI73" s="410" t="e">
        <f t="shared" si="25"/>
        <v>#DIV/0!</v>
      </c>
      <c r="AJ73" s="410" t="e">
        <f t="shared" si="25"/>
        <v>#DIV/0!</v>
      </c>
      <c r="AK73" s="410" t="e">
        <f t="shared" ref="AK73:BP73" si="26">(AK66*$E14)/100</f>
        <v>#DIV/0!</v>
      </c>
      <c r="AL73" s="410" t="e">
        <f t="shared" si="26"/>
        <v>#DIV/0!</v>
      </c>
      <c r="AM73" s="410" t="e">
        <f t="shared" si="26"/>
        <v>#DIV/0!</v>
      </c>
      <c r="AN73" s="410" t="e">
        <f t="shared" si="26"/>
        <v>#DIV/0!</v>
      </c>
      <c r="AO73" s="410" t="e">
        <f t="shared" si="26"/>
        <v>#DIV/0!</v>
      </c>
      <c r="AP73" s="410" t="e">
        <f t="shared" si="26"/>
        <v>#DIV/0!</v>
      </c>
      <c r="AQ73" s="410" t="e">
        <f t="shared" si="26"/>
        <v>#DIV/0!</v>
      </c>
      <c r="AR73" s="410" t="e">
        <f t="shared" si="26"/>
        <v>#DIV/0!</v>
      </c>
      <c r="AS73" s="410" t="e">
        <f t="shared" si="26"/>
        <v>#DIV/0!</v>
      </c>
      <c r="AT73" s="410" t="e">
        <f t="shared" si="26"/>
        <v>#DIV/0!</v>
      </c>
      <c r="AU73" s="410" t="e">
        <f t="shared" si="26"/>
        <v>#DIV/0!</v>
      </c>
      <c r="AV73" s="410" t="e">
        <f t="shared" si="26"/>
        <v>#DIV/0!</v>
      </c>
      <c r="AW73" s="410" t="e">
        <f t="shared" si="26"/>
        <v>#DIV/0!</v>
      </c>
      <c r="AX73" s="410" t="e">
        <f t="shared" si="26"/>
        <v>#DIV/0!</v>
      </c>
      <c r="AY73" s="410" t="e">
        <f t="shared" si="26"/>
        <v>#DIV/0!</v>
      </c>
      <c r="AZ73" s="410" t="e">
        <f t="shared" si="26"/>
        <v>#DIV/0!</v>
      </c>
      <c r="BA73" s="410" t="e">
        <f t="shared" si="26"/>
        <v>#DIV/0!</v>
      </c>
      <c r="BB73" s="410" t="e">
        <f t="shared" si="26"/>
        <v>#DIV/0!</v>
      </c>
      <c r="BC73" s="410" t="e">
        <f t="shared" si="26"/>
        <v>#DIV/0!</v>
      </c>
      <c r="BD73" s="410" t="e">
        <f t="shared" si="26"/>
        <v>#DIV/0!</v>
      </c>
      <c r="BE73" s="410" t="e">
        <f t="shared" si="26"/>
        <v>#DIV/0!</v>
      </c>
      <c r="BF73" s="410" t="e">
        <f t="shared" si="26"/>
        <v>#DIV/0!</v>
      </c>
      <c r="BG73" s="410" t="e">
        <f t="shared" si="26"/>
        <v>#DIV/0!</v>
      </c>
      <c r="BH73" s="410" t="e">
        <f t="shared" si="26"/>
        <v>#DIV/0!</v>
      </c>
      <c r="BI73" s="410" t="e">
        <f t="shared" si="26"/>
        <v>#DIV/0!</v>
      </c>
      <c r="BJ73" s="410" t="e">
        <f t="shared" si="26"/>
        <v>#DIV/0!</v>
      </c>
      <c r="BK73" s="410" t="e">
        <f t="shared" si="26"/>
        <v>#DIV/0!</v>
      </c>
      <c r="BL73" s="410" t="e">
        <f t="shared" si="26"/>
        <v>#DIV/0!</v>
      </c>
      <c r="BM73" s="410" t="e">
        <f t="shared" si="26"/>
        <v>#DIV/0!</v>
      </c>
      <c r="BN73" s="410" t="e">
        <f t="shared" si="26"/>
        <v>#DIV/0!</v>
      </c>
      <c r="BO73" s="410" t="e">
        <f t="shared" si="26"/>
        <v>#DIV/0!</v>
      </c>
      <c r="BP73" s="410" t="e">
        <f t="shared" si="26"/>
        <v>#DIV/0!</v>
      </c>
      <c r="BQ73" s="410" t="e">
        <f t="shared" ref="BQ73:CF73" si="27">(BQ66*$E14)/100</f>
        <v>#DIV/0!</v>
      </c>
      <c r="BR73" s="410" t="e">
        <f t="shared" si="27"/>
        <v>#DIV/0!</v>
      </c>
      <c r="BS73" s="410" t="e">
        <f t="shared" si="27"/>
        <v>#DIV/0!</v>
      </c>
      <c r="BT73" s="410" t="e">
        <f t="shared" si="27"/>
        <v>#DIV/0!</v>
      </c>
      <c r="BU73" s="410" t="e">
        <f t="shared" si="27"/>
        <v>#DIV/0!</v>
      </c>
      <c r="BV73" s="410" t="e">
        <f t="shared" si="27"/>
        <v>#DIV/0!</v>
      </c>
      <c r="BW73" s="410" t="e">
        <f t="shared" si="27"/>
        <v>#DIV/0!</v>
      </c>
      <c r="BX73" s="410" t="e">
        <f t="shared" si="27"/>
        <v>#DIV/0!</v>
      </c>
      <c r="BY73" s="410" t="e">
        <f t="shared" si="27"/>
        <v>#DIV/0!</v>
      </c>
      <c r="BZ73" s="410" t="e">
        <f t="shared" si="27"/>
        <v>#DIV/0!</v>
      </c>
      <c r="CA73" s="410" t="e">
        <f t="shared" si="27"/>
        <v>#DIV/0!</v>
      </c>
      <c r="CB73" s="410" t="e">
        <f t="shared" si="27"/>
        <v>#DIV/0!</v>
      </c>
      <c r="CC73" s="410" t="e">
        <f t="shared" si="27"/>
        <v>#DIV/0!</v>
      </c>
      <c r="CD73" s="410" t="e">
        <f t="shared" si="27"/>
        <v>#DIV/0!</v>
      </c>
      <c r="CE73" s="410" t="e">
        <f t="shared" si="27"/>
        <v>#DIV/0!</v>
      </c>
      <c r="CF73" s="410" t="e">
        <f t="shared" si="27"/>
        <v>#DIV/0!</v>
      </c>
    </row>
    <row r="74" spans="1:84" x14ac:dyDescent="0.35">
      <c r="D74" s="417" t="s">
        <v>86</v>
      </c>
      <c r="E74" s="410" t="e">
        <f t="shared" ref="E74:AJ74" si="28">(E67*$E15)/100</f>
        <v>#DIV/0!</v>
      </c>
      <c r="F74" s="410" t="e">
        <f t="shared" si="28"/>
        <v>#DIV/0!</v>
      </c>
      <c r="G74" s="410" t="e">
        <f t="shared" si="28"/>
        <v>#DIV/0!</v>
      </c>
      <c r="H74" s="410" t="e">
        <f t="shared" si="28"/>
        <v>#DIV/0!</v>
      </c>
      <c r="I74" s="410" t="e">
        <f t="shared" si="28"/>
        <v>#DIV/0!</v>
      </c>
      <c r="J74" s="410" t="e">
        <f t="shared" si="28"/>
        <v>#DIV/0!</v>
      </c>
      <c r="K74" s="410" t="e">
        <f t="shared" si="28"/>
        <v>#DIV/0!</v>
      </c>
      <c r="L74" s="410" t="e">
        <f t="shared" si="28"/>
        <v>#DIV/0!</v>
      </c>
      <c r="M74" s="410" t="e">
        <f t="shared" si="28"/>
        <v>#DIV/0!</v>
      </c>
      <c r="N74" s="410" t="e">
        <f>(N67*$E15)/100</f>
        <v>#DIV/0!</v>
      </c>
      <c r="O74" s="410" t="e">
        <f t="shared" si="28"/>
        <v>#DIV/0!</v>
      </c>
      <c r="P74" s="410" t="e">
        <f t="shared" si="28"/>
        <v>#DIV/0!</v>
      </c>
      <c r="Q74" s="410" t="e">
        <f t="shared" si="28"/>
        <v>#DIV/0!</v>
      </c>
      <c r="R74" s="410" t="e">
        <f t="shared" si="28"/>
        <v>#DIV/0!</v>
      </c>
      <c r="S74" s="410" t="e">
        <f t="shared" si="28"/>
        <v>#DIV/0!</v>
      </c>
      <c r="T74" s="410" t="e">
        <f t="shared" si="28"/>
        <v>#DIV/0!</v>
      </c>
      <c r="U74" s="410" t="e">
        <f t="shared" si="28"/>
        <v>#DIV/0!</v>
      </c>
      <c r="V74" s="410" t="e">
        <f t="shared" si="28"/>
        <v>#DIV/0!</v>
      </c>
      <c r="W74" s="410" t="e">
        <f t="shared" si="28"/>
        <v>#DIV/0!</v>
      </c>
      <c r="X74" s="410" t="e">
        <f t="shared" si="28"/>
        <v>#DIV/0!</v>
      </c>
      <c r="Y74" s="410" t="e">
        <f t="shared" si="28"/>
        <v>#DIV/0!</v>
      </c>
      <c r="Z74" s="410" t="e">
        <f t="shared" si="28"/>
        <v>#DIV/0!</v>
      </c>
      <c r="AA74" s="410" t="e">
        <f t="shared" si="28"/>
        <v>#DIV/0!</v>
      </c>
      <c r="AB74" s="410" t="e">
        <f t="shared" si="28"/>
        <v>#DIV/0!</v>
      </c>
      <c r="AC74" s="410" t="e">
        <f t="shared" si="28"/>
        <v>#DIV/0!</v>
      </c>
      <c r="AD74" s="410" t="e">
        <f t="shared" si="28"/>
        <v>#DIV/0!</v>
      </c>
      <c r="AE74" s="410" t="e">
        <f t="shared" si="28"/>
        <v>#DIV/0!</v>
      </c>
      <c r="AF74" s="410" t="e">
        <f t="shared" si="28"/>
        <v>#DIV/0!</v>
      </c>
      <c r="AG74" s="410" t="e">
        <f t="shared" si="28"/>
        <v>#DIV/0!</v>
      </c>
      <c r="AH74" s="410" t="e">
        <f t="shared" si="28"/>
        <v>#DIV/0!</v>
      </c>
      <c r="AI74" s="410" t="e">
        <f t="shared" si="28"/>
        <v>#DIV/0!</v>
      </c>
      <c r="AJ74" s="410" t="e">
        <f t="shared" si="28"/>
        <v>#DIV/0!</v>
      </c>
      <c r="AK74" s="410" t="e">
        <f t="shared" ref="AK74:BP74" si="29">(AK67*$E15)/100</f>
        <v>#DIV/0!</v>
      </c>
      <c r="AL74" s="410" t="e">
        <f t="shared" si="29"/>
        <v>#DIV/0!</v>
      </c>
      <c r="AM74" s="410" t="e">
        <f t="shared" si="29"/>
        <v>#DIV/0!</v>
      </c>
      <c r="AN74" s="410" t="e">
        <f t="shared" si="29"/>
        <v>#DIV/0!</v>
      </c>
      <c r="AO74" s="410" t="e">
        <f t="shared" si="29"/>
        <v>#DIV/0!</v>
      </c>
      <c r="AP74" s="410" t="e">
        <f t="shared" si="29"/>
        <v>#DIV/0!</v>
      </c>
      <c r="AQ74" s="410" t="e">
        <f t="shared" si="29"/>
        <v>#DIV/0!</v>
      </c>
      <c r="AR74" s="410" t="e">
        <f t="shared" si="29"/>
        <v>#DIV/0!</v>
      </c>
      <c r="AS74" s="410" t="e">
        <f t="shared" si="29"/>
        <v>#DIV/0!</v>
      </c>
      <c r="AT74" s="410" t="e">
        <f t="shared" si="29"/>
        <v>#DIV/0!</v>
      </c>
      <c r="AU74" s="410" t="e">
        <f t="shared" si="29"/>
        <v>#DIV/0!</v>
      </c>
      <c r="AV74" s="410" t="e">
        <f t="shared" si="29"/>
        <v>#DIV/0!</v>
      </c>
      <c r="AW74" s="410" t="e">
        <f t="shared" si="29"/>
        <v>#DIV/0!</v>
      </c>
      <c r="AX74" s="410" t="e">
        <f t="shared" si="29"/>
        <v>#DIV/0!</v>
      </c>
      <c r="AY74" s="410" t="e">
        <f t="shared" si="29"/>
        <v>#DIV/0!</v>
      </c>
      <c r="AZ74" s="410" t="e">
        <f t="shared" si="29"/>
        <v>#DIV/0!</v>
      </c>
      <c r="BA74" s="410" t="e">
        <f t="shared" si="29"/>
        <v>#DIV/0!</v>
      </c>
      <c r="BB74" s="410" t="e">
        <f t="shared" si="29"/>
        <v>#DIV/0!</v>
      </c>
      <c r="BC74" s="410" t="e">
        <f t="shared" si="29"/>
        <v>#DIV/0!</v>
      </c>
      <c r="BD74" s="410" t="e">
        <f t="shared" si="29"/>
        <v>#DIV/0!</v>
      </c>
      <c r="BE74" s="410" t="e">
        <f t="shared" si="29"/>
        <v>#DIV/0!</v>
      </c>
      <c r="BF74" s="410" t="e">
        <f t="shared" si="29"/>
        <v>#DIV/0!</v>
      </c>
      <c r="BG74" s="410" t="e">
        <f t="shared" si="29"/>
        <v>#DIV/0!</v>
      </c>
      <c r="BH74" s="410" t="e">
        <f t="shared" si="29"/>
        <v>#DIV/0!</v>
      </c>
      <c r="BI74" s="410" t="e">
        <f t="shared" si="29"/>
        <v>#DIV/0!</v>
      </c>
      <c r="BJ74" s="410" t="e">
        <f t="shared" si="29"/>
        <v>#DIV/0!</v>
      </c>
      <c r="BK74" s="410" t="e">
        <f t="shared" si="29"/>
        <v>#DIV/0!</v>
      </c>
      <c r="BL74" s="410" t="e">
        <f t="shared" si="29"/>
        <v>#DIV/0!</v>
      </c>
      <c r="BM74" s="410" t="e">
        <f t="shared" si="29"/>
        <v>#DIV/0!</v>
      </c>
      <c r="BN74" s="410" t="e">
        <f t="shared" si="29"/>
        <v>#DIV/0!</v>
      </c>
      <c r="BO74" s="410" t="e">
        <f t="shared" si="29"/>
        <v>#DIV/0!</v>
      </c>
      <c r="BP74" s="410" t="e">
        <f t="shared" si="29"/>
        <v>#DIV/0!</v>
      </c>
      <c r="BQ74" s="410" t="e">
        <f t="shared" ref="BQ74:CF74" si="30">(BQ67*$E15)/100</f>
        <v>#DIV/0!</v>
      </c>
      <c r="BR74" s="410" t="e">
        <f t="shared" si="30"/>
        <v>#DIV/0!</v>
      </c>
      <c r="BS74" s="410" t="e">
        <f t="shared" si="30"/>
        <v>#DIV/0!</v>
      </c>
      <c r="BT74" s="410" t="e">
        <f t="shared" si="30"/>
        <v>#DIV/0!</v>
      </c>
      <c r="BU74" s="410" t="e">
        <f t="shared" si="30"/>
        <v>#DIV/0!</v>
      </c>
      <c r="BV74" s="410" t="e">
        <f t="shared" si="30"/>
        <v>#DIV/0!</v>
      </c>
      <c r="BW74" s="410" t="e">
        <f t="shared" si="30"/>
        <v>#DIV/0!</v>
      </c>
      <c r="BX74" s="410" t="e">
        <f t="shared" si="30"/>
        <v>#DIV/0!</v>
      </c>
      <c r="BY74" s="410" t="e">
        <f t="shared" si="30"/>
        <v>#DIV/0!</v>
      </c>
      <c r="BZ74" s="410" t="e">
        <f t="shared" si="30"/>
        <v>#DIV/0!</v>
      </c>
      <c r="CA74" s="410" t="e">
        <f t="shared" si="30"/>
        <v>#DIV/0!</v>
      </c>
      <c r="CB74" s="410" t="e">
        <f t="shared" si="30"/>
        <v>#DIV/0!</v>
      </c>
      <c r="CC74" s="410" t="e">
        <f t="shared" si="30"/>
        <v>#DIV/0!</v>
      </c>
      <c r="CD74" s="410" t="e">
        <f t="shared" si="30"/>
        <v>#DIV/0!</v>
      </c>
      <c r="CE74" s="410" t="e">
        <f t="shared" si="30"/>
        <v>#DIV/0!</v>
      </c>
      <c r="CF74" s="410" t="e">
        <f t="shared" si="30"/>
        <v>#DIV/0!</v>
      </c>
    </row>
    <row r="75" spans="1:84" x14ac:dyDescent="0.35">
      <c r="D75" s="417" t="s">
        <v>88</v>
      </c>
      <c r="E75" s="410" t="e">
        <f t="shared" ref="E75:AJ75" si="31">(E68*$E16)/100</f>
        <v>#DIV/0!</v>
      </c>
      <c r="F75" s="410" t="e">
        <f t="shared" si="31"/>
        <v>#DIV/0!</v>
      </c>
      <c r="G75" s="410" t="e">
        <f t="shared" si="31"/>
        <v>#DIV/0!</v>
      </c>
      <c r="H75" s="410" t="e">
        <f t="shared" si="31"/>
        <v>#DIV/0!</v>
      </c>
      <c r="I75" s="410" t="e">
        <f t="shared" si="31"/>
        <v>#DIV/0!</v>
      </c>
      <c r="J75" s="410" t="e">
        <f t="shared" si="31"/>
        <v>#DIV/0!</v>
      </c>
      <c r="K75" s="410" t="e">
        <f t="shared" si="31"/>
        <v>#DIV/0!</v>
      </c>
      <c r="L75" s="410" t="e">
        <f t="shared" si="31"/>
        <v>#DIV/0!</v>
      </c>
      <c r="M75" s="410" t="e">
        <f t="shared" si="31"/>
        <v>#DIV/0!</v>
      </c>
      <c r="N75" s="410" t="e">
        <f t="shared" si="31"/>
        <v>#DIV/0!</v>
      </c>
      <c r="O75" s="410" t="e">
        <f t="shared" si="31"/>
        <v>#DIV/0!</v>
      </c>
      <c r="P75" s="410" t="e">
        <f t="shared" si="31"/>
        <v>#DIV/0!</v>
      </c>
      <c r="Q75" s="410" t="e">
        <f t="shared" si="31"/>
        <v>#DIV/0!</v>
      </c>
      <c r="R75" s="410" t="e">
        <f t="shared" si="31"/>
        <v>#DIV/0!</v>
      </c>
      <c r="S75" s="410" t="e">
        <f t="shared" si="31"/>
        <v>#DIV/0!</v>
      </c>
      <c r="T75" s="410" t="e">
        <f t="shared" si="31"/>
        <v>#DIV/0!</v>
      </c>
      <c r="U75" s="410" t="e">
        <f t="shared" si="31"/>
        <v>#DIV/0!</v>
      </c>
      <c r="V75" s="410" t="e">
        <f t="shared" si="31"/>
        <v>#DIV/0!</v>
      </c>
      <c r="W75" s="410" t="e">
        <f t="shared" si="31"/>
        <v>#DIV/0!</v>
      </c>
      <c r="X75" s="410" t="e">
        <f t="shared" si="31"/>
        <v>#DIV/0!</v>
      </c>
      <c r="Y75" s="410" t="e">
        <f t="shared" si="31"/>
        <v>#DIV/0!</v>
      </c>
      <c r="Z75" s="410" t="e">
        <f t="shared" si="31"/>
        <v>#DIV/0!</v>
      </c>
      <c r="AA75" s="410" t="e">
        <f t="shared" si="31"/>
        <v>#DIV/0!</v>
      </c>
      <c r="AB75" s="410" t="e">
        <f t="shared" si="31"/>
        <v>#DIV/0!</v>
      </c>
      <c r="AC75" s="410" t="e">
        <f t="shared" si="31"/>
        <v>#DIV/0!</v>
      </c>
      <c r="AD75" s="410" t="e">
        <f t="shared" si="31"/>
        <v>#DIV/0!</v>
      </c>
      <c r="AE75" s="410" t="e">
        <f t="shared" si="31"/>
        <v>#DIV/0!</v>
      </c>
      <c r="AF75" s="410" t="e">
        <f t="shared" si="31"/>
        <v>#DIV/0!</v>
      </c>
      <c r="AG75" s="410" t="e">
        <f t="shared" si="31"/>
        <v>#DIV/0!</v>
      </c>
      <c r="AH75" s="410" t="e">
        <f t="shared" si="31"/>
        <v>#DIV/0!</v>
      </c>
      <c r="AI75" s="410" t="e">
        <f t="shared" si="31"/>
        <v>#DIV/0!</v>
      </c>
      <c r="AJ75" s="410" t="e">
        <f t="shared" si="31"/>
        <v>#DIV/0!</v>
      </c>
      <c r="AK75" s="410" t="e">
        <f t="shared" ref="AK75:BP75" si="32">(AK68*$E16)/100</f>
        <v>#DIV/0!</v>
      </c>
      <c r="AL75" s="410" t="e">
        <f t="shared" si="32"/>
        <v>#DIV/0!</v>
      </c>
      <c r="AM75" s="410" t="e">
        <f t="shared" si="32"/>
        <v>#DIV/0!</v>
      </c>
      <c r="AN75" s="410" t="e">
        <f t="shared" si="32"/>
        <v>#DIV/0!</v>
      </c>
      <c r="AO75" s="410" t="e">
        <f t="shared" si="32"/>
        <v>#DIV/0!</v>
      </c>
      <c r="AP75" s="410" t="e">
        <f t="shared" si="32"/>
        <v>#DIV/0!</v>
      </c>
      <c r="AQ75" s="410" t="e">
        <f t="shared" si="32"/>
        <v>#DIV/0!</v>
      </c>
      <c r="AR75" s="410" t="e">
        <f t="shared" si="32"/>
        <v>#DIV/0!</v>
      </c>
      <c r="AS75" s="410" t="e">
        <f t="shared" si="32"/>
        <v>#DIV/0!</v>
      </c>
      <c r="AT75" s="410" t="e">
        <f t="shared" si="32"/>
        <v>#DIV/0!</v>
      </c>
      <c r="AU75" s="410" t="e">
        <f t="shared" si="32"/>
        <v>#DIV/0!</v>
      </c>
      <c r="AV75" s="410" t="e">
        <f t="shared" si="32"/>
        <v>#DIV/0!</v>
      </c>
      <c r="AW75" s="410" t="e">
        <f t="shared" si="32"/>
        <v>#DIV/0!</v>
      </c>
      <c r="AX75" s="410" t="e">
        <f t="shared" si="32"/>
        <v>#DIV/0!</v>
      </c>
      <c r="AY75" s="410" t="e">
        <f t="shared" si="32"/>
        <v>#DIV/0!</v>
      </c>
      <c r="AZ75" s="410" t="e">
        <f t="shared" si="32"/>
        <v>#DIV/0!</v>
      </c>
      <c r="BA75" s="410" t="e">
        <f t="shared" si="32"/>
        <v>#DIV/0!</v>
      </c>
      <c r="BB75" s="410" t="e">
        <f t="shared" si="32"/>
        <v>#DIV/0!</v>
      </c>
      <c r="BC75" s="410" t="e">
        <f t="shared" si="32"/>
        <v>#DIV/0!</v>
      </c>
      <c r="BD75" s="410" t="e">
        <f t="shared" si="32"/>
        <v>#DIV/0!</v>
      </c>
      <c r="BE75" s="410" t="e">
        <f t="shared" si="32"/>
        <v>#DIV/0!</v>
      </c>
      <c r="BF75" s="410" t="e">
        <f t="shared" si="32"/>
        <v>#DIV/0!</v>
      </c>
      <c r="BG75" s="410" t="e">
        <f t="shared" si="32"/>
        <v>#DIV/0!</v>
      </c>
      <c r="BH75" s="410" t="e">
        <f t="shared" si="32"/>
        <v>#DIV/0!</v>
      </c>
      <c r="BI75" s="410" t="e">
        <f t="shared" si="32"/>
        <v>#DIV/0!</v>
      </c>
      <c r="BJ75" s="410" t="e">
        <f t="shared" si="32"/>
        <v>#DIV/0!</v>
      </c>
      <c r="BK75" s="410" t="e">
        <f t="shared" si="32"/>
        <v>#DIV/0!</v>
      </c>
      <c r="BL75" s="410" t="e">
        <f t="shared" si="32"/>
        <v>#DIV/0!</v>
      </c>
      <c r="BM75" s="410" t="e">
        <f t="shared" si="32"/>
        <v>#DIV/0!</v>
      </c>
      <c r="BN75" s="410" t="e">
        <f t="shared" si="32"/>
        <v>#DIV/0!</v>
      </c>
      <c r="BO75" s="410" t="e">
        <f t="shared" si="32"/>
        <v>#DIV/0!</v>
      </c>
      <c r="BP75" s="410" t="e">
        <f t="shared" si="32"/>
        <v>#DIV/0!</v>
      </c>
      <c r="BQ75" s="410" t="e">
        <f t="shared" ref="BQ75:CF75" si="33">(BQ68*$E16)/100</f>
        <v>#DIV/0!</v>
      </c>
      <c r="BR75" s="410" t="e">
        <f t="shared" si="33"/>
        <v>#DIV/0!</v>
      </c>
      <c r="BS75" s="410" t="e">
        <f t="shared" si="33"/>
        <v>#DIV/0!</v>
      </c>
      <c r="BT75" s="410" t="e">
        <f t="shared" si="33"/>
        <v>#DIV/0!</v>
      </c>
      <c r="BU75" s="410" t="e">
        <f t="shared" si="33"/>
        <v>#DIV/0!</v>
      </c>
      <c r="BV75" s="410" t="e">
        <f t="shared" si="33"/>
        <v>#DIV/0!</v>
      </c>
      <c r="BW75" s="410" t="e">
        <f t="shared" si="33"/>
        <v>#DIV/0!</v>
      </c>
      <c r="BX75" s="410" t="e">
        <f t="shared" si="33"/>
        <v>#DIV/0!</v>
      </c>
      <c r="BY75" s="410" t="e">
        <f t="shared" si="33"/>
        <v>#DIV/0!</v>
      </c>
      <c r="BZ75" s="410" t="e">
        <f t="shared" si="33"/>
        <v>#DIV/0!</v>
      </c>
      <c r="CA75" s="410" t="e">
        <f t="shared" si="33"/>
        <v>#DIV/0!</v>
      </c>
      <c r="CB75" s="410" t="e">
        <f t="shared" si="33"/>
        <v>#DIV/0!</v>
      </c>
      <c r="CC75" s="410" t="e">
        <f t="shared" si="33"/>
        <v>#DIV/0!</v>
      </c>
      <c r="CD75" s="410" t="e">
        <f t="shared" si="33"/>
        <v>#DIV/0!</v>
      </c>
      <c r="CE75" s="410" t="e">
        <f t="shared" si="33"/>
        <v>#DIV/0!</v>
      </c>
      <c r="CF75" s="410" t="e">
        <f t="shared" si="33"/>
        <v>#DIV/0!</v>
      </c>
    </row>
    <row r="76" spans="1:84" x14ac:dyDescent="0.35">
      <c r="D76" s="417" t="s">
        <v>90</v>
      </c>
      <c r="E76" s="410" t="e">
        <f t="shared" ref="E76:AJ76" si="34">(E69*$E17)/100</f>
        <v>#DIV/0!</v>
      </c>
      <c r="F76" s="410" t="e">
        <f t="shared" si="34"/>
        <v>#DIV/0!</v>
      </c>
      <c r="G76" s="410" t="e">
        <f t="shared" si="34"/>
        <v>#DIV/0!</v>
      </c>
      <c r="H76" s="410" t="e">
        <f t="shared" si="34"/>
        <v>#DIV/0!</v>
      </c>
      <c r="I76" s="410" t="e">
        <f t="shared" si="34"/>
        <v>#DIV/0!</v>
      </c>
      <c r="J76" s="410" t="e">
        <f t="shared" si="34"/>
        <v>#DIV/0!</v>
      </c>
      <c r="K76" s="410" t="e">
        <f t="shared" si="34"/>
        <v>#DIV/0!</v>
      </c>
      <c r="L76" s="410" t="e">
        <f t="shared" si="34"/>
        <v>#DIV/0!</v>
      </c>
      <c r="M76" s="410" t="e">
        <f t="shared" si="34"/>
        <v>#DIV/0!</v>
      </c>
      <c r="N76" s="410" t="e">
        <f t="shared" si="34"/>
        <v>#DIV/0!</v>
      </c>
      <c r="O76" s="410" t="e">
        <f t="shared" si="34"/>
        <v>#DIV/0!</v>
      </c>
      <c r="P76" s="410" t="e">
        <f t="shared" si="34"/>
        <v>#DIV/0!</v>
      </c>
      <c r="Q76" s="410" t="e">
        <f t="shared" si="34"/>
        <v>#DIV/0!</v>
      </c>
      <c r="R76" s="410" t="e">
        <f t="shared" si="34"/>
        <v>#DIV/0!</v>
      </c>
      <c r="S76" s="410" t="e">
        <f t="shared" si="34"/>
        <v>#DIV/0!</v>
      </c>
      <c r="T76" s="410" t="e">
        <f t="shared" si="34"/>
        <v>#DIV/0!</v>
      </c>
      <c r="U76" s="410" t="e">
        <f t="shared" si="34"/>
        <v>#DIV/0!</v>
      </c>
      <c r="V76" s="410" t="e">
        <f t="shared" si="34"/>
        <v>#DIV/0!</v>
      </c>
      <c r="W76" s="410" t="e">
        <f t="shared" si="34"/>
        <v>#DIV/0!</v>
      </c>
      <c r="X76" s="410" t="e">
        <f t="shared" si="34"/>
        <v>#DIV/0!</v>
      </c>
      <c r="Y76" s="410" t="e">
        <f t="shared" si="34"/>
        <v>#DIV/0!</v>
      </c>
      <c r="Z76" s="410" t="e">
        <f t="shared" si="34"/>
        <v>#DIV/0!</v>
      </c>
      <c r="AA76" s="410" t="e">
        <f t="shared" si="34"/>
        <v>#DIV/0!</v>
      </c>
      <c r="AB76" s="410" t="e">
        <f t="shared" si="34"/>
        <v>#DIV/0!</v>
      </c>
      <c r="AC76" s="410" t="e">
        <f t="shared" si="34"/>
        <v>#DIV/0!</v>
      </c>
      <c r="AD76" s="410" t="e">
        <f t="shared" si="34"/>
        <v>#DIV/0!</v>
      </c>
      <c r="AE76" s="410" t="e">
        <f t="shared" si="34"/>
        <v>#DIV/0!</v>
      </c>
      <c r="AF76" s="410" t="e">
        <f t="shared" si="34"/>
        <v>#DIV/0!</v>
      </c>
      <c r="AG76" s="410" t="e">
        <f t="shared" si="34"/>
        <v>#DIV/0!</v>
      </c>
      <c r="AH76" s="410" t="e">
        <f t="shared" si="34"/>
        <v>#DIV/0!</v>
      </c>
      <c r="AI76" s="410" t="e">
        <f t="shared" si="34"/>
        <v>#DIV/0!</v>
      </c>
      <c r="AJ76" s="410" t="e">
        <f t="shared" si="34"/>
        <v>#DIV/0!</v>
      </c>
      <c r="AK76" s="410" t="e">
        <f t="shared" ref="AK76:BP76" si="35">(AK69*$E17)/100</f>
        <v>#DIV/0!</v>
      </c>
      <c r="AL76" s="410" t="e">
        <f t="shared" si="35"/>
        <v>#DIV/0!</v>
      </c>
      <c r="AM76" s="410" t="e">
        <f t="shared" si="35"/>
        <v>#DIV/0!</v>
      </c>
      <c r="AN76" s="410" t="e">
        <f t="shared" si="35"/>
        <v>#DIV/0!</v>
      </c>
      <c r="AO76" s="410" t="e">
        <f t="shared" si="35"/>
        <v>#DIV/0!</v>
      </c>
      <c r="AP76" s="410" t="e">
        <f t="shared" si="35"/>
        <v>#DIV/0!</v>
      </c>
      <c r="AQ76" s="410" t="e">
        <f t="shared" si="35"/>
        <v>#DIV/0!</v>
      </c>
      <c r="AR76" s="410" t="e">
        <f t="shared" si="35"/>
        <v>#DIV/0!</v>
      </c>
      <c r="AS76" s="410" t="e">
        <f t="shared" si="35"/>
        <v>#DIV/0!</v>
      </c>
      <c r="AT76" s="410" t="e">
        <f t="shared" si="35"/>
        <v>#DIV/0!</v>
      </c>
      <c r="AU76" s="410" t="e">
        <f t="shared" si="35"/>
        <v>#DIV/0!</v>
      </c>
      <c r="AV76" s="410" t="e">
        <f t="shared" si="35"/>
        <v>#DIV/0!</v>
      </c>
      <c r="AW76" s="410" t="e">
        <f t="shared" si="35"/>
        <v>#DIV/0!</v>
      </c>
      <c r="AX76" s="410" t="e">
        <f t="shared" si="35"/>
        <v>#DIV/0!</v>
      </c>
      <c r="AY76" s="410" t="e">
        <f t="shared" si="35"/>
        <v>#DIV/0!</v>
      </c>
      <c r="AZ76" s="410" t="e">
        <f t="shared" si="35"/>
        <v>#DIV/0!</v>
      </c>
      <c r="BA76" s="410" t="e">
        <f t="shared" si="35"/>
        <v>#DIV/0!</v>
      </c>
      <c r="BB76" s="410" t="e">
        <f t="shared" si="35"/>
        <v>#DIV/0!</v>
      </c>
      <c r="BC76" s="410" t="e">
        <f t="shared" si="35"/>
        <v>#DIV/0!</v>
      </c>
      <c r="BD76" s="410" t="e">
        <f t="shared" si="35"/>
        <v>#DIV/0!</v>
      </c>
      <c r="BE76" s="410" t="e">
        <f t="shared" si="35"/>
        <v>#DIV/0!</v>
      </c>
      <c r="BF76" s="410" t="e">
        <f t="shared" si="35"/>
        <v>#DIV/0!</v>
      </c>
      <c r="BG76" s="410" t="e">
        <f t="shared" si="35"/>
        <v>#DIV/0!</v>
      </c>
      <c r="BH76" s="410" t="e">
        <f t="shared" si="35"/>
        <v>#DIV/0!</v>
      </c>
      <c r="BI76" s="410" t="e">
        <f t="shared" si="35"/>
        <v>#DIV/0!</v>
      </c>
      <c r="BJ76" s="410" t="e">
        <f t="shared" si="35"/>
        <v>#DIV/0!</v>
      </c>
      <c r="BK76" s="410" t="e">
        <f t="shared" si="35"/>
        <v>#DIV/0!</v>
      </c>
      <c r="BL76" s="410" t="e">
        <f t="shared" si="35"/>
        <v>#DIV/0!</v>
      </c>
      <c r="BM76" s="410" t="e">
        <f t="shared" si="35"/>
        <v>#DIV/0!</v>
      </c>
      <c r="BN76" s="410" t="e">
        <f t="shared" si="35"/>
        <v>#DIV/0!</v>
      </c>
      <c r="BO76" s="410" t="e">
        <f t="shared" si="35"/>
        <v>#DIV/0!</v>
      </c>
      <c r="BP76" s="410" t="e">
        <f t="shared" si="35"/>
        <v>#DIV/0!</v>
      </c>
      <c r="BQ76" s="410" t="e">
        <f t="shared" ref="BQ76:CF76" si="36">(BQ69*$E17)/100</f>
        <v>#DIV/0!</v>
      </c>
      <c r="BR76" s="410" t="e">
        <f t="shared" si="36"/>
        <v>#DIV/0!</v>
      </c>
      <c r="BS76" s="410" t="e">
        <f t="shared" si="36"/>
        <v>#DIV/0!</v>
      </c>
      <c r="BT76" s="410" t="e">
        <f t="shared" si="36"/>
        <v>#DIV/0!</v>
      </c>
      <c r="BU76" s="410" t="e">
        <f t="shared" si="36"/>
        <v>#DIV/0!</v>
      </c>
      <c r="BV76" s="410" t="e">
        <f t="shared" si="36"/>
        <v>#DIV/0!</v>
      </c>
      <c r="BW76" s="410" t="e">
        <f t="shared" si="36"/>
        <v>#DIV/0!</v>
      </c>
      <c r="BX76" s="410" t="e">
        <f t="shared" si="36"/>
        <v>#DIV/0!</v>
      </c>
      <c r="BY76" s="410" t="e">
        <f t="shared" si="36"/>
        <v>#DIV/0!</v>
      </c>
      <c r="BZ76" s="410" t="e">
        <f t="shared" si="36"/>
        <v>#DIV/0!</v>
      </c>
      <c r="CA76" s="410" t="e">
        <f t="shared" si="36"/>
        <v>#DIV/0!</v>
      </c>
      <c r="CB76" s="410" t="e">
        <f t="shared" si="36"/>
        <v>#DIV/0!</v>
      </c>
      <c r="CC76" s="410" t="e">
        <f t="shared" si="36"/>
        <v>#DIV/0!</v>
      </c>
      <c r="CD76" s="410" t="e">
        <f t="shared" si="36"/>
        <v>#DIV/0!</v>
      </c>
      <c r="CE76" s="410" t="e">
        <f t="shared" si="36"/>
        <v>#DIV/0!</v>
      </c>
      <c r="CF76" s="410" t="e">
        <f t="shared" si="36"/>
        <v>#DIV/0!</v>
      </c>
    </row>
    <row r="77" spans="1:84" x14ac:dyDescent="0.35">
      <c r="D77" s="450"/>
      <c r="E77" s="406"/>
      <c r="F77" s="406"/>
      <c r="G77" s="406"/>
      <c r="H77" s="406"/>
      <c r="I77" s="406"/>
      <c r="J77" s="406"/>
      <c r="K77" s="406"/>
      <c r="L77" s="406"/>
      <c r="M77" s="406"/>
      <c r="N77" s="406"/>
      <c r="O77" s="406"/>
      <c r="P77" s="406"/>
      <c r="Q77" s="406"/>
      <c r="R77" s="406"/>
      <c r="S77" s="406"/>
      <c r="T77" s="406"/>
      <c r="U77" s="406"/>
      <c r="V77" s="406"/>
      <c r="W77" s="406"/>
      <c r="X77" s="406"/>
      <c r="Y77" s="406"/>
      <c r="Z77" s="406"/>
      <c r="AA77" s="406"/>
      <c r="AB77" s="406"/>
      <c r="AC77" s="406"/>
      <c r="AD77" s="406"/>
    </row>
    <row r="78" spans="1:84" x14ac:dyDescent="0.35">
      <c r="B78" s="391" t="s">
        <v>303</v>
      </c>
      <c r="C78" s="407"/>
    </row>
    <row r="79" spans="1:84" x14ac:dyDescent="0.35">
      <c r="C79" s="407"/>
    </row>
    <row r="80" spans="1:84" x14ac:dyDescent="0.35">
      <c r="C80" s="391" t="s">
        <v>310</v>
      </c>
    </row>
    <row r="81" spans="3:84" x14ac:dyDescent="0.35">
      <c r="D81" s="409"/>
      <c r="E81" s="409">
        <v>2010</v>
      </c>
      <c r="F81" s="409">
        <v>2011</v>
      </c>
      <c r="G81" s="409">
        <v>2012</v>
      </c>
      <c r="H81" s="409">
        <v>2013</v>
      </c>
      <c r="I81" s="409">
        <v>2014</v>
      </c>
      <c r="J81" s="409">
        <v>2015</v>
      </c>
      <c r="K81" s="409">
        <v>2016</v>
      </c>
      <c r="L81" s="409">
        <v>2017</v>
      </c>
      <c r="M81" s="409">
        <v>2018</v>
      </c>
      <c r="N81" s="409">
        <v>2019</v>
      </c>
      <c r="O81" s="409">
        <v>2020</v>
      </c>
      <c r="P81" s="409">
        <v>2021</v>
      </c>
      <c r="Q81" s="409">
        <v>2022</v>
      </c>
      <c r="R81" s="409">
        <v>2023</v>
      </c>
      <c r="S81" s="409">
        <v>2024</v>
      </c>
      <c r="T81" s="409">
        <v>2025</v>
      </c>
      <c r="U81" s="409">
        <v>2026</v>
      </c>
      <c r="V81" s="409">
        <v>2027</v>
      </c>
      <c r="W81" s="409">
        <v>2028</v>
      </c>
      <c r="X81" s="409">
        <v>2029</v>
      </c>
      <c r="Y81" s="409">
        <v>2030</v>
      </c>
      <c r="Z81" s="409">
        <v>2031</v>
      </c>
      <c r="AA81" s="409">
        <v>2032</v>
      </c>
      <c r="AB81" s="409">
        <v>2033</v>
      </c>
      <c r="AC81" s="409">
        <v>2034</v>
      </c>
      <c r="AD81" s="409">
        <v>2035</v>
      </c>
      <c r="AE81" s="409">
        <v>2036</v>
      </c>
      <c r="AF81" s="409">
        <v>2037</v>
      </c>
      <c r="AG81" s="409">
        <v>2038</v>
      </c>
      <c r="AH81" s="409">
        <v>2039</v>
      </c>
      <c r="AI81" s="409">
        <v>2040</v>
      </c>
      <c r="AJ81" s="409">
        <v>2041</v>
      </c>
      <c r="AK81" s="409">
        <v>2042</v>
      </c>
      <c r="AL81" s="409">
        <v>2043</v>
      </c>
      <c r="AM81" s="409">
        <v>2044</v>
      </c>
      <c r="AN81" s="409">
        <v>2045</v>
      </c>
      <c r="AO81" s="409">
        <v>2046</v>
      </c>
      <c r="AP81" s="409">
        <v>2047</v>
      </c>
      <c r="AQ81" s="409">
        <v>2048</v>
      </c>
      <c r="AR81" s="409">
        <v>2049</v>
      </c>
      <c r="AS81" s="409">
        <v>2050</v>
      </c>
      <c r="AT81" s="409">
        <v>2051</v>
      </c>
      <c r="AU81" s="409">
        <v>2052</v>
      </c>
      <c r="AV81" s="409">
        <v>2053</v>
      </c>
      <c r="AW81" s="409">
        <v>2054</v>
      </c>
      <c r="AX81" s="409">
        <v>2055</v>
      </c>
      <c r="AY81" s="409">
        <v>2056</v>
      </c>
      <c r="AZ81" s="409">
        <v>2057</v>
      </c>
      <c r="BA81" s="409">
        <v>2058</v>
      </c>
      <c r="BB81" s="409">
        <v>2059</v>
      </c>
      <c r="BC81" s="409">
        <v>2060</v>
      </c>
      <c r="BD81" s="409">
        <v>2061</v>
      </c>
      <c r="BE81" s="409">
        <v>2062</v>
      </c>
      <c r="BF81" s="409">
        <v>2063</v>
      </c>
      <c r="BG81" s="409">
        <v>2064</v>
      </c>
      <c r="BH81" s="409">
        <v>2065</v>
      </c>
      <c r="BI81" s="409">
        <v>2066</v>
      </c>
      <c r="BJ81" s="409">
        <v>2067</v>
      </c>
      <c r="BK81" s="409">
        <v>2068</v>
      </c>
      <c r="BL81" s="409">
        <v>2069</v>
      </c>
      <c r="BM81" s="409">
        <v>2070</v>
      </c>
      <c r="BN81" s="409">
        <v>2071</v>
      </c>
      <c r="BO81" s="409">
        <v>2072</v>
      </c>
      <c r="BP81" s="409">
        <v>2073</v>
      </c>
      <c r="BQ81" s="409">
        <v>2074</v>
      </c>
      <c r="BR81" s="409">
        <v>2075</v>
      </c>
      <c r="BS81" s="409">
        <v>2076</v>
      </c>
      <c r="BT81" s="409">
        <v>2077</v>
      </c>
      <c r="BU81" s="409">
        <v>2078</v>
      </c>
      <c r="BV81" s="409">
        <v>2079</v>
      </c>
      <c r="BW81" s="409">
        <v>2080</v>
      </c>
      <c r="BX81" s="409">
        <v>2081</v>
      </c>
      <c r="BY81" s="409">
        <v>2082</v>
      </c>
      <c r="BZ81" s="409">
        <v>2083</v>
      </c>
      <c r="CA81" s="409">
        <v>2084</v>
      </c>
      <c r="CB81" s="409">
        <v>2085</v>
      </c>
      <c r="CC81" s="409">
        <v>2086</v>
      </c>
      <c r="CD81" s="409">
        <v>2087</v>
      </c>
      <c r="CE81" s="409">
        <v>2088</v>
      </c>
      <c r="CF81" s="409">
        <v>2089</v>
      </c>
    </row>
    <row r="82" spans="3:84" x14ac:dyDescent="0.35">
      <c r="D82" s="410" t="s">
        <v>84</v>
      </c>
      <c r="E82" s="410">
        <f t="shared" ref="E82:BP82" si="37">VLOOKUP(E$81,VOT,84,0)</f>
        <v>10.791932383216057</v>
      </c>
      <c r="F82" s="410">
        <f t="shared" si="37"/>
        <v>10.867139994866372</v>
      </c>
      <c r="G82" s="410">
        <f t="shared" si="37"/>
        <v>10.955174784364802</v>
      </c>
      <c r="H82" s="410">
        <f t="shared" si="37"/>
        <v>11.11962365698148</v>
      </c>
      <c r="I82" s="410">
        <f t="shared" si="37"/>
        <v>11.32282936559694</v>
      </c>
      <c r="J82" s="410">
        <f t="shared" si="37"/>
        <v>11.4981684389617</v>
      </c>
      <c r="K82" s="410">
        <f t="shared" si="37"/>
        <v>11.622677890516581</v>
      </c>
      <c r="L82" s="410">
        <f t="shared" si="37"/>
        <v>11.772275108662043</v>
      </c>
      <c r="M82" s="410">
        <f t="shared" si="37"/>
        <v>11.859104929014931</v>
      </c>
      <c r="N82" s="410">
        <f t="shared" si="37"/>
        <v>11.953896910826568</v>
      </c>
      <c r="O82" s="410">
        <f t="shared" si="37"/>
        <v>12.057012271854459</v>
      </c>
      <c r="P82" s="410">
        <f t="shared" si="37"/>
        <v>12.18386670157135</v>
      </c>
      <c r="Q82" s="410">
        <f t="shared" si="37"/>
        <v>12.316101584594257</v>
      </c>
      <c r="R82" s="410">
        <f t="shared" si="37"/>
        <v>12.452446645162079</v>
      </c>
      <c r="S82" s="410">
        <f t="shared" si="37"/>
        <v>12.611126665152312</v>
      </c>
      <c r="T82" s="410">
        <f t="shared" si="37"/>
        <v>12.790481981879823</v>
      </c>
      <c r="U82" s="410">
        <f t="shared" si="37"/>
        <v>12.988074059335888</v>
      </c>
      <c r="V82" s="410">
        <f t="shared" si="37"/>
        <v>13.203132965792609</v>
      </c>
      <c r="W82" s="410">
        <f t="shared" si="37"/>
        <v>13.435278614784744</v>
      </c>
      <c r="X82" s="410">
        <f t="shared" si="37"/>
        <v>13.677775489499208</v>
      </c>
      <c r="Y82" s="410">
        <f t="shared" si="37"/>
        <v>13.937573104508038</v>
      </c>
      <c r="Z82" s="410">
        <f t="shared" si="37"/>
        <v>14.201574818209965</v>
      </c>
      <c r="AA82" s="410">
        <f t="shared" si="37"/>
        <v>14.469323897633908</v>
      </c>
      <c r="AB82" s="410">
        <f t="shared" si="37"/>
        <v>14.739813851806511</v>
      </c>
      <c r="AC82" s="410">
        <f t="shared" si="37"/>
        <v>15.01689200851361</v>
      </c>
      <c r="AD82" s="410">
        <f t="shared" si="37"/>
        <v>15.303649349799114</v>
      </c>
      <c r="AE82" s="410">
        <f t="shared" si="37"/>
        <v>15.605119554135245</v>
      </c>
      <c r="AF82" s="410">
        <f t="shared" si="37"/>
        <v>15.914543219654627</v>
      </c>
      <c r="AG82" s="410">
        <f t="shared" si="37"/>
        <v>16.230454175019617</v>
      </c>
      <c r="AH82" s="410">
        <f t="shared" si="37"/>
        <v>16.550131796114428</v>
      </c>
      <c r="AI82" s="410">
        <f t="shared" si="37"/>
        <v>16.872207726393828</v>
      </c>
      <c r="AJ82" s="410">
        <f t="shared" si="37"/>
        <v>17.201378816581595</v>
      </c>
      <c r="AK82" s="410">
        <f t="shared" si="37"/>
        <v>17.537055767959433</v>
      </c>
      <c r="AL82" s="410">
        <f t="shared" si="37"/>
        <v>17.876990928991621</v>
      </c>
      <c r="AM82" s="410">
        <f t="shared" si="37"/>
        <v>18.219629391887548</v>
      </c>
      <c r="AN82" s="410">
        <f t="shared" si="37"/>
        <v>18.566976483730347</v>
      </c>
      <c r="AO82" s="410">
        <f t="shared" si="37"/>
        <v>18.919821582407941</v>
      </c>
      <c r="AP82" s="410">
        <f t="shared" si="37"/>
        <v>19.275640555170334</v>
      </c>
      <c r="AQ82" s="410">
        <f t="shared" si="37"/>
        <v>19.636115777230035</v>
      </c>
      <c r="AR82" s="410">
        <f t="shared" si="37"/>
        <v>20.004009582290369</v>
      </c>
      <c r="AS82" s="410">
        <f t="shared" si="37"/>
        <v>20.382904050714789</v>
      </c>
      <c r="AT82" s="410">
        <f t="shared" si="37"/>
        <v>20.786065530749067</v>
      </c>
      <c r="AU82" s="410">
        <f t="shared" si="37"/>
        <v>21.199107066573013</v>
      </c>
      <c r="AV82" s="410">
        <f t="shared" si="37"/>
        <v>21.620944786783568</v>
      </c>
      <c r="AW82" s="410">
        <f t="shared" si="37"/>
        <v>22.048003883674273</v>
      </c>
      <c r="AX82" s="410">
        <f t="shared" si="37"/>
        <v>22.477618756698512</v>
      </c>
      <c r="AY82" s="410">
        <f t="shared" si="37"/>
        <v>22.918496337886424</v>
      </c>
      <c r="AZ82" s="410">
        <f t="shared" si="37"/>
        <v>23.368745534985159</v>
      </c>
      <c r="BA82" s="410">
        <f t="shared" si="37"/>
        <v>23.829702073470834</v>
      </c>
      <c r="BB82" s="410">
        <f t="shared" si="37"/>
        <v>24.299631336396416</v>
      </c>
      <c r="BC82" s="410">
        <f t="shared" si="37"/>
        <v>24.78193971939243</v>
      </c>
      <c r="BD82" s="410">
        <f t="shared" si="37"/>
        <v>25.279676331257438</v>
      </c>
      <c r="BE82" s="410">
        <f t="shared" si="37"/>
        <v>25.790906276837386</v>
      </c>
      <c r="BF82" s="410">
        <f t="shared" si="37"/>
        <v>26.316567115545919</v>
      </c>
      <c r="BG82" s="410">
        <f t="shared" si="37"/>
        <v>26.859818225761529</v>
      </c>
      <c r="BH82" s="410">
        <f t="shared" si="37"/>
        <v>27.432757222505852</v>
      </c>
      <c r="BI82" s="410">
        <f t="shared" si="37"/>
        <v>28.021232539424169</v>
      </c>
      <c r="BJ82" s="410">
        <f t="shared" si="37"/>
        <v>28.620095343449833</v>
      </c>
      <c r="BK82" s="410">
        <f t="shared" si="37"/>
        <v>29.228202258031843</v>
      </c>
      <c r="BL82" s="410">
        <f t="shared" si="37"/>
        <v>29.847835365488791</v>
      </c>
      <c r="BM82" s="410">
        <f t="shared" si="37"/>
        <v>30.479256200204951</v>
      </c>
      <c r="BN82" s="410">
        <f t="shared" si="37"/>
        <v>31.122790125579904</v>
      </c>
      <c r="BO82" s="410">
        <f t="shared" si="37"/>
        <v>31.778817557730566</v>
      </c>
      <c r="BP82" s="410">
        <f t="shared" si="37"/>
        <v>32.447771298053993</v>
      </c>
      <c r="BQ82" s="410">
        <f t="shared" ref="BQ82:CF82" si="38">VLOOKUP(BQ$81,VOT,84,0)</f>
        <v>33.13012652283215</v>
      </c>
      <c r="BR82" s="410">
        <f t="shared" si="38"/>
        <v>33.826388545927593</v>
      </c>
      <c r="BS82" s="410">
        <f t="shared" si="38"/>
        <v>34.53707465725045</v>
      </c>
      <c r="BT82" s="410">
        <f t="shared" si="38"/>
        <v>35.262701003454247</v>
      </c>
      <c r="BU82" s="410">
        <f t="shared" si="38"/>
        <v>36.003769831843087</v>
      </c>
      <c r="BV82" s="410">
        <f t="shared" si="38"/>
        <v>36.760766986752976</v>
      </c>
      <c r="BW82" s="410">
        <f t="shared" si="38"/>
        <v>37.534119536470037</v>
      </c>
      <c r="BX82" s="410">
        <f t="shared" si="38"/>
        <v>38.324246528751253</v>
      </c>
      <c r="BY82" s="410">
        <f t="shared" si="38"/>
        <v>39.131488249108791</v>
      </c>
      <c r="BZ82" s="410">
        <f t="shared" si="38"/>
        <v>39.956184988500439</v>
      </c>
      <c r="CA82" s="410">
        <f t="shared" si="38"/>
        <v>40.798622058005002</v>
      </c>
      <c r="CB82" s="410">
        <f t="shared" si="38"/>
        <v>41.659057326187515</v>
      </c>
      <c r="CC82" s="410">
        <f t="shared" si="38"/>
        <v>42.537733153670018</v>
      </c>
      <c r="CD82" s="410">
        <f t="shared" si="38"/>
        <v>43.434870453061414</v>
      </c>
      <c r="CE82" s="410">
        <f t="shared" si="38"/>
        <v>44.350709384051825</v>
      </c>
      <c r="CF82" s="410">
        <f t="shared" si="38"/>
        <v>45.285470342869445</v>
      </c>
    </row>
    <row r="83" spans="3:84" x14ac:dyDescent="0.35">
      <c r="D83" s="410" t="s">
        <v>86</v>
      </c>
      <c r="E83" s="410">
        <f t="shared" ref="E83:BP83" si="39">VLOOKUP(E$81,VOT,87,0)</f>
        <v>14.385809888577949</v>
      </c>
      <c r="F83" s="410">
        <f t="shared" si="39"/>
        <v>14.486062777954652</v>
      </c>
      <c r="G83" s="410">
        <f t="shared" si="39"/>
        <v>14.60341449035743</v>
      </c>
      <c r="H83" s="410">
        <f t="shared" si="39"/>
        <v>14.822627336940288</v>
      </c>
      <c r="I83" s="410">
        <f t="shared" si="39"/>
        <v>15.093503634957328</v>
      </c>
      <c r="J83" s="410">
        <f t="shared" si="39"/>
        <v>15.327233284652666</v>
      </c>
      <c r="K83" s="410">
        <f t="shared" si="39"/>
        <v>15.493206275938762</v>
      </c>
      <c r="L83" s="410">
        <f t="shared" si="39"/>
        <v>15.692621641387836</v>
      </c>
      <c r="M83" s="410">
        <f t="shared" si="39"/>
        <v>15.808367111605817</v>
      </c>
      <c r="N83" s="410">
        <f t="shared" si="39"/>
        <v>15.934726264061641</v>
      </c>
      <c r="O83" s="410">
        <f t="shared" si="39"/>
        <v>16.072180607516046</v>
      </c>
      <c r="P83" s="410">
        <f t="shared" si="39"/>
        <v>16.241279490332374</v>
      </c>
      <c r="Q83" s="410">
        <f t="shared" si="39"/>
        <v>16.417550599180721</v>
      </c>
      <c r="R83" s="410">
        <f t="shared" si="39"/>
        <v>16.599300637165189</v>
      </c>
      <c r="S83" s="410">
        <f t="shared" si="39"/>
        <v>16.810823515518788</v>
      </c>
      <c r="T83" s="410">
        <f t="shared" si="39"/>
        <v>17.049906878657751</v>
      </c>
      <c r="U83" s="410">
        <f t="shared" si="39"/>
        <v>17.313300121020248</v>
      </c>
      <c r="V83" s="410">
        <f t="shared" si="39"/>
        <v>17.599976911911146</v>
      </c>
      <c r="W83" s="410">
        <f t="shared" si="39"/>
        <v>17.909430590295496</v>
      </c>
      <c r="X83" s="410">
        <f t="shared" si="39"/>
        <v>18.232682609891363</v>
      </c>
      <c r="Y83" s="410">
        <f t="shared" si="39"/>
        <v>18.578996779245823</v>
      </c>
      <c r="Z83" s="410">
        <f t="shared" si="39"/>
        <v>18.930915076054397</v>
      </c>
      <c r="AA83" s="410">
        <f t="shared" si="39"/>
        <v>19.287828668324952</v>
      </c>
      <c r="AB83" s="410">
        <f t="shared" si="39"/>
        <v>19.648395888292807</v>
      </c>
      <c r="AC83" s="410">
        <f t="shared" si="39"/>
        <v>20.017745282370278</v>
      </c>
      <c r="AD83" s="410">
        <f t="shared" si="39"/>
        <v>20.399997176600365</v>
      </c>
      <c r="AE83" s="410">
        <f t="shared" si="39"/>
        <v>20.801861540891153</v>
      </c>
      <c r="AF83" s="410">
        <f t="shared" si="39"/>
        <v>21.214327989820323</v>
      </c>
      <c r="AG83" s="410">
        <f t="shared" si="39"/>
        <v>21.635442094711088</v>
      </c>
      <c r="AH83" s="410">
        <f t="shared" si="39"/>
        <v>22.061577222267587</v>
      </c>
      <c r="AI83" s="410">
        <f t="shared" si="39"/>
        <v>22.49090933241796</v>
      </c>
      <c r="AJ83" s="410">
        <f t="shared" si="39"/>
        <v>22.929699398562352</v>
      </c>
      <c r="AK83" s="410">
        <f t="shared" si="39"/>
        <v>23.377161876552783</v>
      </c>
      <c r="AL83" s="410">
        <f t="shared" si="39"/>
        <v>23.830300612731079</v>
      </c>
      <c r="AM83" s="410">
        <f t="shared" si="39"/>
        <v>24.287042891380015</v>
      </c>
      <c r="AN83" s="410">
        <f t="shared" si="39"/>
        <v>24.750061843979481</v>
      </c>
      <c r="AO83" s="410">
        <f t="shared" si="39"/>
        <v>25.220409723251468</v>
      </c>
      <c r="AP83" s="410">
        <f t="shared" si="39"/>
        <v>25.694721821877081</v>
      </c>
      <c r="AQ83" s="410">
        <f t="shared" si="39"/>
        <v>26.175240771584249</v>
      </c>
      <c r="AR83" s="410">
        <f t="shared" si="39"/>
        <v>26.66564880518299</v>
      </c>
      <c r="AS83" s="410">
        <f t="shared" si="39"/>
        <v>27.170720890240204</v>
      </c>
      <c r="AT83" s="410">
        <f t="shared" si="39"/>
        <v>27.708141270596819</v>
      </c>
      <c r="AU83" s="410">
        <f t="shared" si="39"/>
        <v>28.258731915483622</v>
      </c>
      <c r="AV83" s="410">
        <f t="shared" si="39"/>
        <v>28.821048007847015</v>
      </c>
      <c r="AW83" s="410">
        <f t="shared" si="39"/>
        <v>29.390324274682435</v>
      </c>
      <c r="AX83" s="410">
        <f t="shared" si="39"/>
        <v>29.96300742994795</v>
      </c>
      <c r="AY83" s="410">
        <f t="shared" si="39"/>
        <v>30.550703946372504</v>
      </c>
      <c r="AZ83" s="410">
        <f t="shared" si="39"/>
        <v>31.15089296924118</v>
      </c>
      <c r="BA83" s="410">
        <f t="shared" si="39"/>
        <v>31.765355040914741</v>
      </c>
      <c r="BB83" s="410">
        <f t="shared" si="39"/>
        <v>32.391777890639112</v>
      </c>
      <c r="BC83" s="410">
        <f t="shared" si="39"/>
        <v>33.034702295562077</v>
      </c>
      <c r="BD83" s="410">
        <f t="shared" si="39"/>
        <v>33.698192764054163</v>
      </c>
      <c r="BE83" s="410">
        <f t="shared" si="39"/>
        <v>34.3796700514674</v>
      </c>
      <c r="BF83" s="410">
        <f t="shared" si="39"/>
        <v>35.08038393874974</v>
      </c>
      <c r="BG83" s="410">
        <f t="shared" si="39"/>
        <v>35.804545925297674</v>
      </c>
      <c r="BH83" s="410">
        <f t="shared" si="39"/>
        <v>36.56828231580127</v>
      </c>
      <c r="BI83" s="410">
        <f t="shared" si="39"/>
        <v>37.352728857226396</v>
      </c>
      <c r="BJ83" s="410">
        <f t="shared" si="39"/>
        <v>38.15102207684037</v>
      </c>
      <c r="BK83" s="410">
        <f t="shared" si="39"/>
        <v>38.961637836323064</v>
      </c>
      <c r="BL83" s="410">
        <f t="shared" si="39"/>
        <v>39.787618186089496</v>
      </c>
      <c r="BM83" s="410">
        <f t="shared" si="39"/>
        <v>40.629311755448832</v>
      </c>
      <c r="BN83" s="410">
        <f t="shared" si="39"/>
        <v>41.487152258757817</v>
      </c>
      <c r="BO83" s="410">
        <f t="shared" si="39"/>
        <v>42.36164679648202</v>
      </c>
      <c r="BP83" s="410">
        <f t="shared" si="39"/>
        <v>43.253372299461688</v>
      </c>
      <c r="BQ83" s="410">
        <f t="shared" ref="BQ83:CF83" si="40">VLOOKUP(BQ$81,VOT,87,0)</f>
        <v>44.162962184902682</v>
      </c>
      <c r="BR83" s="410">
        <f t="shared" si="40"/>
        <v>45.091090043863822</v>
      </c>
      <c r="BS83" s="410">
        <f t="shared" si="40"/>
        <v>46.038445431657365</v>
      </c>
      <c r="BT83" s="410">
        <f t="shared" si="40"/>
        <v>47.005716379617141</v>
      </c>
      <c r="BU83" s="410">
        <f t="shared" si="40"/>
        <v>47.993572391032956</v>
      </c>
      <c r="BV83" s="410">
        <f t="shared" si="40"/>
        <v>49.00266110378886</v>
      </c>
      <c r="BW83" s="410">
        <f t="shared" si="40"/>
        <v>50.033551806401029</v>
      </c>
      <c r="BX83" s="410">
        <f t="shared" si="40"/>
        <v>51.086803095898468</v>
      </c>
      <c r="BY83" s="410">
        <f t="shared" si="40"/>
        <v>52.162868578040737</v>
      </c>
      <c r="BZ83" s="410">
        <f t="shared" si="40"/>
        <v>53.262201865846485</v>
      </c>
      <c r="CA83" s="410">
        <f t="shared" si="40"/>
        <v>54.38518328332011</v>
      </c>
      <c r="CB83" s="410">
        <f t="shared" si="40"/>
        <v>55.532156573177978</v>
      </c>
      <c r="CC83" s="410">
        <f t="shared" si="40"/>
        <v>56.703444805812858</v>
      </c>
      <c r="CD83" s="410">
        <f t="shared" si="40"/>
        <v>57.899342461089958</v>
      </c>
      <c r="CE83" s="410">
        <f t="shared" si="40"/>
        <v>59.120169675526242</v>
      </c>
      <c r="CF83" s="410">
        <f t="shared" si="40"/>
        <v>60.366220240643635</v>
      </c>
    </row>
    <row r="84" spans="3:84" x14ac:dyDescent="0.35">
      <c r="D84" s="410" t="s">
        <v>88</v>
      </c>
      <c r="E84" s="410">
        <f t="shared" ref="E84:BP84" si="41">VLOOKUP(E$81,VOT,89,0)</f>
        <v>14.434699999999999</v>
      </c>
      <c r="F84" s="410">
        <f t="shared" si="41"/>
        <v>14.535293598378837</v>
      </c>
      <c r="G84" s="410">
        <f t="shared" si="41"/>
        <v>14.653044130058342</v>
      </c>
      <c r="H84" s="410">
        <f t="shared" si="41"/>
        <v>14.873001970532931</v>
      </c>
      <c r="I84" s="410">
        <f t="shared" si="41"/>
        <v>15.144798840453412</v>
      </c>
      <c r="J84" s="410">
        <f t="shared" si="41"/>
        <v>15.379322819331792</v>
      </c>
      <c r="K84" s="410">
        <f t="shared" si="41"/>
        <v>15.54585986909634</v>
      </c>
      <c r="L84" s="410">
        <f t="shared" si="41"/>
        <v>15.745952946784875</v>
      </c>
      <c r="M84" s="410">
        <f t="shared" si="41"/>
        <v>15.86209177747261</v>
      </c>
      <c r="N84" s="410">
        <f t="shared" si="41"/>
        <v>15.988880360950439</v>
      </c>
      <c r="O84" s="410">
        <f t="shared" si="41"/>
        <v>16.126801842384488</v>
      </c>
      <c r="P84" s="410">
        <f t="shared" si="41"/>
        <v>16.296475407007836</v>
      </c>
      <c r="Q84" s="410">
        <f t="shared" si="41"/>
        <v>16.473345572441723</v>
      </c>
      <c r="R84" s="410">
        <f t="shared" si="41"/>
        <v>16.655713287128222</v>
      </c>
      <c r="S84" s="410">
        <f t="shared" si="41"/>
        <v>16.867955025050456</v>
      </c>
      <c r="T84" s="410">
        <f t="shared" si="41"/>
        <v>17.107850911943984</v>
      </c>
      <c r="U84" s="410">
        <f t="shared" si="41"/>
        <v>17.372139295078302</v>
      </c>
      <c r="V84" s="410">
        <f t="shared" si="41"/>
        <v>17.65979035577794</v>
      </c>
      <c r="W84" s="410">
        <f t="shared" si="41"/>
        <v>17.970295711122667</v>
      </c>
      <c r="X84" s="410">
        <f t="shared" si="41"/>
        <v>18.294646301280622</v>
      </c>
      <c r="Y84" s="410">
        <f t="shared" si="41"/>
        <v>18.642137417811355</v>
      </c>
      <c r="Z84" s="410">
        <f t="shared" si="41"/>
        <v>18.99525170739863</v>
      </c>
      <c r="AA84" s="410">
        <f t="shared" si="41"/>
        <v>19.353378268937465</v>
      </c>
      <c r="AB84" s="410">
        <f t="shared" si="41"/>
        <v>19.715170875011204</v>
      </c>
      <c r="AC84" s="410">
        <f t="shared" si="41"/>
        <v>20.085775501374513</v>
      </c>
      <c r="AD84" s="410">
        <f t="shared" si="41"/>
        <v>20.469326476980271</v>
      </c>
      <c r="AE84" s="410">
        <f t="shared" si="41"/>
        <v>20.87255657553969</v>
      </c>
      <c r="AF84" s="410">
        <f t="shared" si="41"/>
        <v>21.286424789875333</v>
      </c>
      <c r="AG84" s="410">
        <f t="shared" si="41"/>
        <v>21.708970049193205</v>
      </c>
      <c r="AH84" s="410">
        <f t="shared" si="41"/>
        <v>22.136553395100176</v>
      </c>
      <c r="AI84" s="410">
        <f t="shared" si="41"/>
        <v>22.567344588532261</v>
      </c>
      <c r="AJ84" s="410">
        <f t="shared" si="41"/>
        <v>23.007625880780076</v>
      </c>
      <c r="AK84" s="410">
        <f t="shared" si="41"/>
        <v>23.456609058027311</v>
      </c>
      <c r="AL84" s="410">
        <f t="shared" si="41"/>
        <v>23.911287784200816</v>
      </c>
      <c r="AM84" s="410">
        <f t="shared" si="41"/>
        <v>24.369582299468142</v>
      </c>
      <c r="AN84" s="410">
        <f t="shared" si="41"/>
        <v>24.834174819934734</v>
      </c>
      <c r="AO84" s="410">
        <f t="shared" si="41"/>
        <v>25.30612117439879</v>
      </c>
      <c r="AP84" s="410">
        <f t="shared" si="41"/>
        <v>25.782045220598452</v>
      </c>
      <c r="AQ84" s="410">
        <f t="shared" si="41"/>
        <v>26.264197211835679</v>
      </c>
      <c r="AR84" s="410">
        <f t="shared" si="41"/>
        <v>26.756271894972443</v>
      </c>
      <c r="AS84" s="410">
        <f t="shared" si="41"/>
        <v>27.263060465281857</v>
      </c>
      <c r="AT84" s="410">
        <f t="shared" si="41"/>
        <v>27.802307266429487</v>
      </c>
      <c r="AU84" s="410">
        <f t="shared" si="41"/>
        <v>28.354769091193187</v>
      </c>
      <c r="AV84" s="410">
        <f t="shared" si="41"/>
        <v>28.918996212314998</v>
      </c>
      <c r="AW84" s="410">
        <f t="shared" si="41"/>
        <v>29.490207162031048</v>
      </c>
      <c r="AX84" s="410">
        <f t="shared" si="41"/>
        <v>30.064836578472494</v>
      </c>
      <c r="AY84" s="410">
        <f t="shared" si="41"/>
        <v>30.654530378914625</v>
      </c>
      <c r="AZ84" s="410">
        <f t="shared" si="41"/>
        <v>31.256759141528896</v>
      </c>
      <c r="BA84" s="410">
        <f t="shared" si="41"/>
        <v>31.87330945984143</v>
      </c>
      <c r="BB84" s="410">
        <f t="shared" si="41"/>
        <v>32.501861204856198</v>
      </c>
      <c r="BC84" s="410">
        <f t="shared" si="41"/>
        <v>33.146970585532088</v>
      </c>
      <c r="BD84" s="410">
        <f t="shared" si="41"/>
        <v>33.812715923453375</v>
      </c>
      <c r="BE84" s="410">
        <f t="shared" si="41"/>
        <v>34.496509208420541</v>
      </c>
      <c r="BF84" s="410">
        <f t="shared" si="41"/>
        <v>35.199604468756561</v>
      </c>
      <c r="BG84" s="410">
        <f t="shared" si="41"/>
        <v>35.926227516620067</v>
      </c>
      <c r="BH84" s="410">
        <f t="shared" si="41"/>
        <v>36.692559461876449</v>
      </c>
      <c r="BI84" s="410">
        <f t="shared" si="41"/>
        <v>37.479671941410857</v>
      </c>
      <c r="BJ84" s="410">
        <f t="shared" si="41"/>
        <v>38.280678157008843</v>
      </c>
      <c r="BK84" s="410">
        <f t="shared" si="41"/>
        <v>39.094048790572899</v>
      </c>
      <c r="BL84" s="410">
        <f t="shared" si="41"/>
        <v>39.922836230912978</v>
      </c>
      <c r="BM84" s="410">
        <f t="shared" si="41"/>
        <v>40.767390292153415</v>
      </c>
      <c r="BN84" s="410">
        <f t="shared" si="41"/>
        <v>41.628146162627246</v>
      </c>
      <c r="BO84" s="410">
        <f t="shared" si="41"/>
        <v>42.505612666178777</v>
      </c>
      <c r="BP84" s="410">
        <f t="shared" si="41"/>
        <v>43.400368694345168</v>
      </c>
      <c r="BQ84" s="410">
        <f t="shared" ref="BQ84:CF84" si="42">VLOOKUP(BQ$81,VOT,89,0)</f>
        <v>44.31304981699784</v>
      </c>
      <c r="BR84" s="410">
        <f t="shared" si="42"/>
        <v>45.244331914391836</v>
      </c>
      <c r="BS84" s="410">
        <f t="shared" si="42"/>
        <v>46.194906885290138</v>
      </c>
      <c r="BT84" s="410">
        <f t="shared" si="42"/>
        <v>47.165465099298011</v>
      </c>
      <c r="BU84" s="410">
        <f t="shared" si="42"/>
        <v>48.156678335009239</v>
      </c>
      <c r="BV84" s="410">
        <f t="shared" si="42"/>
        <v>49.169196431302346</v>
      </c>
      <c r="BW84" s="410">
        <f t="shared" si="42"/>
        <v>50.203590611418051</v>
      </c>
      <c r="BX84" s="410">
        <f t="shared" si="42"/>
        <v>51.260421370774864</v>
      </c>
      <c r="BY84" s="410">
        <f t="shared" si="42"/>
        <v>52.340143856709531</v>
      </c>
      <c r="BZ84" s="410">
        <f t="shared" si="42"/>
        <v>53.443213223842555</v>
      </c>
      <c r="CA84" s="410">
        <f t="shared" si="42"/>
        <v>54.570011088707773</v>
      </c>
      <c r="CB84" s="410">
        <f t="shared" si="42"/>
        <v>55.720882362229666</v>
      </c>
      <c r="CC84" s="410">
        <f t="shared" si="42"/>
        <v>56.89615121275429</v>
      </c>
      <c r="CD84" s="410">
        <f t="shared" si="42"/>
        <v>58.096113120935364</v>
      </c>
      <c r="CE84" s="410">
        <f t="shared" si="42"/>
        <v>59.321089311272424</v>
      </c>
      <c r="CF84" s="410">
        <f t="shared" si="42"/>
        <v>60.571374573736577</v>
      </c>
    </row>
    <row r="85" spans="3:84" x14ac:dyDescent="0.35">
      <c r="D85" s="410" t="s">
        <v>90</v>
      </c>
      <c r="E85" s="410">
        <f t="shared" ref="E85:BP85" si="43">VLOOKUP(E$81,VOT,93,0)</f>
        <v>79.549460952651998</v>
      </c>
      <c r="F85" s="410">
        <f t="shared" si="43"/>
        <v>80.103831083401104</v>
      </c>
      <c r="G85" s="410">
        <f t="shared" si="43"/>
        <v>80.752752870621663</v>
      </c>
      <c r="H85" s="410">
        <f t="shared" si="43"/>
        <v>81.964937927606783</v>
      </c>
      <c r="I85" s="410">
        <f t="shared" si="43"/>
        <v>83.4628072626669</v>
      </c>
      <c r="J85" s="410">
        <f t="shared" si="43"/>
        <v>84.755266136093169</v>
      </c>
      <c r="K85" s="410">
        <f t="shared" si="43"/>
        <v>85.673049847387119</v>
      </c>
      <c r="L85" s="410">
        <f t="shared" si="43"/>
        <v>86.775760431637579</v>
      </c>
      <c r="M85" s="410">
        <f t="shared" si="43"/>
        <v>87.41580015375726</v>
      </c>
      <c r="N85" s="410">
        <f t="shared" si="43"/>
        <v>88.114530537527699</v>
      </c>
      <c r="O85" s="410">
        <f t="shared" si="43"/>
        <v>88.874614190244415</v>
      </c>
      <c r="P85" s="410">
        <f t="shared" si="43"/>
        <v>89.809683197823546</v>
      </c>
      <c r="Q85" s="410">
        <f t="shared" si="43"/>
        <v>90.784412587341308</v>
      </c>
      <c r="R85" s="410">
        <f t="shared" si="43"/>
        <v>91.789438905759994</v>
      </c>
      <c r="S85" s="410">
        <f t="shared" si="43"/>
        <v>92.959100612852467</v>
      </c>
      <c r="T85" s="410">
        <f t="shared" si="43"/>
        <v>94.281164007806183</v>
      </c>
      <c r="U85" s="410">
        <f t="shared" si="43"/>
        <v>95.737654161005281</v>
      </c>
      <c r="V85" s="410">
        <f t="shared" si="43"/>
        <v>97.322895753910885</v>
      </c>
      <c r="W85" s="410">
        <f t="shared" si="43"/>
        <v>99.034087094263299</v>
      </c>
      <c r="X85" s="410">
        <f t="shared" si="43"/>
        <v>100.82157935989679</v>
      </c>
      <c r="Y85" s="410">
        <f t="shared" si="43"/>
        <v>102.73659879264252</v>
      </c>
      <c r="Z85" s="410">
        <f t="shared" si="43"/>
        <v>104.68260746558664</v>
      </c>
      <c r="AA85" s="410">
        <f t="shared" si="43"/>
        <v>106.65623870996589</v>
      </c>
      <c r="AB85" s="410">
        <f t="shared" si="43"/>
        <v>108.6500734824115</v>
      </c>
      <c r="AC85" s="410">
        <f t="shared" si="43"/>
        <v>110.69247119443605</v>
      </c>
      <c r="AD85" s="410">
        <f t="shared" si="43"/>
        <v>112.80621608399397</v>
      </c>
      <c r="AE85" s="410">
        <f t="shared" si="43"/>
        <v>115.02841238736615</v>
      </c>
      <c r="AF85" s="410">
        <f t="shared" si="43"/>
        <v>117.30923522094335</v>
      </c>
      <c r="AG85" s="410">
        <f t="shared" si="43"/>
        <v>119.63787714677733</v>
      </c>
      <c r="AH85" s="410">
        <f t="shared" si="43"/>
        <v>121.9942839082085</v>
      </c>
      <c r="AI85" s="410">
        <f t="shared" si="43"/>
        <v>124.36836907940514</v>
      </c>
      <c r="AJ85" s="410">
        <f t="shared" si="43"/>
        <v>126.79475407291736</v>
      </c>
      <c r="AK85" s="410">
        <f t="shared" si="43"/>
        <v>129.26909505172722</v>
      </c>
      <c r="AL85" s="410">
        <f t="shared" si="43"/>
        <v>131.77482413329739</v>
      </c>
      <c r="AM85" s="410">
        <f t="shared" si="43"/>
        <v>134.30047978579262</v>
      </c>
      <c r="AN85" s="410">
        <f t="shared" si="43"/>
        <v>136.86084367044214</v>
      </c>
      <c r="AO85" s="410">
        <f t="shared" si="43"/>
        <v>139.46173444726364</v>
      </c>
      <c r="AP85" s="410">
        <f t="shared" si="43"/>
        <v>142.08454623618812</v>
      </c>
      <c r="AQ85" s="410">
        <f t="shared" si="43"/>
        <v>144.74168015654456</v>
      </c>
      <c r="AR85" s="410">
        <f t="shared" si="43"/>
        <v>147.45349791458435</v>
      </c>
      <c r="AS85" s="410">
        <f t="shared" si="43"/>
        <v>150.24640373078273</v>
      </c>
      <c r="AT85" s="410">
        <f t="shared" si="43"/>
        <v>153.21818647318375</v>
      </c>
      <c r="AU85" s="410">
        <f t="shared" si="43"/>
        <v>156.26279705441306</v>
      </c>
      <c r="AV85" s="410">
        <f t="shared" si="43"/>
        <v>159.3722460447008</v>
      </c>
      <c r="AW85" s="410">
        <f t="shared" si="43"/>
        <v>162.52018283176011</v>
      </c>
      <c r="AX85" s="410">
        <f t="shared" si="43"/>
        <v>165.68695874850613</v>
      </c>
      <c r="AY85" s="410">
        <f t="shared" si="43"/>
        <v>168.93675430728405</v>
      </c>
      <c r="AZ85" s="410">
        <f t="shared" si="43"/>
        <v>172.25562989431725</v>
      </c>
      <c r="BA85" s="410">
        <f t="shared" si="43"/>
        <v>175.6534314053946</v>
      </c>
      <c r="BB85" s="410">
        <f t="shared" si="43"/>
        <v>179.11737263706368</v>
      </c>
      <c r="BC85" s="410">
        <f t="shared" si="43"/>
        <v>182.67256280300174</v>
      </c>
      <c r="BD85" s="410">
        <f t="shared" si="43"/>
        <v>186.34147748521747</v>
      </c>
      <c r="BE85" s="410">
        <f t="shared" si="43"/>
        <v>190.10985419011479</v>
      </c>
      <c r="BF85" s="410">
        <f t="shared" si="43"/>
        <v>193.98460385294777</v>
      </c>
      <c r="BG85" s="410">
        <f t="shared" si="43"/>
        <v>197.98901487453566</v>
      </c>
      <c r="BH85" s="410">
        <f t="shared" si="43"/>
        <v>202.21226115994114</v>
      </c>
      <c r="BI85" s="410">
        <f t="shared" si="43"/>
        <v>206.55002872394084</v>
      </c>
      <c r="BJ85" s="410">
        <f t="shared" si="43"/>
        <v>210.96436450303872</v>
      </c>
      <c r="BK85" s="410">
        <f t="shared" si="43"/>
        <v>215.44684044328949</v>
      </c>
      <c r="BL85" s="410">
        <f t="shared" si="43"/>
        <v>220.01427822331829</v>
      </c>
      <c r="BM85" s="410">
        <f t="shared" si="43"/>
        <v>224.6686056646264</v>
      </c>
      <c r="BN85" s="410">
        <f t="shared" si="43"/>
        <v>229.4122210849693</v>
      </c>
      <c r="BO85" s="410">
        <f t="shared" si="43"/>
        <v>234.24792860653417</v>
      </c>
      <c r="BP85" s="410">
        <f t="shared" si="43"/>
        <v>239.17891849373461</v>
      </c>
      <c r="BQ85" s="410">
        <f t="shared" ref="BQ85:CF85" si="44">VLOOKUP(BQ$81,VOT,93,0)</f>
        <v>244.20869336461385</v>
      </c>
      <c r="BR85" s="410">
        <f t="shared" si="44"/>
        <v>249.34097798726262</v>
      </c>
      <c r="BS85" s="410">
        <f t="shared" si="44"/>
        <v>254.57958540757915</v>
      </c>
      <c r="BT85" s="410">
        <f t="shared" si="44"/>
        <v>259.92832024429174</v>
      </c>
      <c r="BU85" s="410">
        <f t="shared" si="44"/>
        <v>265.39088466128425</v>
      </c>
      <c r="BV85" s="410">
        <f t="shared" si="44"/>
        <v>270.97085991292937</v>
      </c>
      <c r="BW85" s="410">
        <f t="shared" si="44"/>
        <v>276.67139400374975</v>
      </c>
      <c r="BX85" s="410">
        <f t="shared" si="44"/>
        <v>282.49557581736667</v>
      </c>
      <c r="BY85" s="410">
        <f t="shared" si="44"/>
        <v>288.44591366536906</v>
      </c>
      <c r="BZ85" s="410">
        <f t="shared" si="44"/>
        <v>294.52491589948659</v>
      </c>
      <c r="CA85" s="410">
        <f t="shared" si="44"/>
        <v>300.73468560392286</v>
      </c>
      <c r="CB85" s="410">
        <f t="shared" si="44"/>
        <v>307.07712357870304</v>
      </c>
      <c r="CC85" s="410">
        <f t="shared" si="44"/>
        <v>313.55401631174743</v>
      </c>
      <c r="CD85" s="410">
        <f t="shared" si="44"/>
        <v>320.16699219344366</v>
      </c>
      <c r="CE85" s="410">
        <f t="shared" si="44"/>
        <v>326.9178214882088</v>
      </c>
      <c r="CF85" s="410">
        <f t="shared" si="44"/>
        <v>333.80812878008658</v>
      </c>
    </row>
    <row r="87" spans="3:84" x14ac:dyDescent="0.35">
      <c r="C87" s="391" t="s">
        <v>311</v>
      </c>
    </row>
    <row r="88" spans="3:84" x14ac:dyDescent="0.35">
      <c r="D88" s="409"/>
      <c r="E88" s="409">
        <v>2010</v>
      </c>
      <c r="F88" s="409">
        <v>2011</v>
      </c>
      <c r="G88" s="409">
        <v>2012</v>
      </c>
      <c r="H88" s="409">
        <v>2013</v>
      </c>
      <c r="I88" s="409">
        <v>2014</v>
      </c>
      <c r="J88" s="409">
        <v>2015</v>
      </c>
      <c r="K88" s="409">
        <v>2016</v>
      </c>
      <c r="L88" s="409">
        <v>2017</v>
      </c>
      <c r="M88" s="409">
        <v>2018</v>
      </c>
      <c r="N88" s="409">
        <v>2019</v>
      </c>
      <c r="O88" s="409">
        <v>2020</v>
      </c>
      <c r="P88" s="409">
        <v>2021</v>
      </c>
      <c r="Q88" s="409">
        <v>2022</v>
      </c>
      <c r="R88" s="409">
        <v>2023</v>
      </c>
      <c r="S88" s="409">
        <v>2024</v>
      </c>
      <c r="T88" s="409">
        <v>2025</v>
      </c>
      <c r="U88" s="409">
        <v>2026</v>
      </c>
      <c r="V88" s="409">
        <v>2027</v>
      </c>
      <c r="W88" s="409">
        <v>2028</v>
      </c>
      <c r="X88" s="409">
        <v>2029</v>
      </c>
      <c r="Y88" s="409">
        <v>2030</v>
      </c>
      <c r="Z88" s="409">
        <v>2031</v>
      </c>
      <c r="AA88" s="409">
        <v>2032</v>
      </c>
      <c r="AB88" s="409">
        <v>2033</v>
      </c>
      <c r="AC88" s="409">
        <v>2034</v>
      </c>
      <c r="AD88" s="409">
        <v>2035</v>
      </c>
      <c r="AE88" s="409">
        <v>2036</v>
      </c>
      <c r="AF88" s="409">
        <v>2037</v>
      </c>
      <c r="AG88" s="409">
        <v>2038</v>
      </c>
      <c r="AH88" s="409">
        <v>2039</v>
      </c>
      <c r="AI88" s="409">
        <v>2040</v>
      </c>
      <c r="AJ88" s="409">
        <v>2041</v>
      </c>
      <c r="AK88" s="409">
        <v>2042</v>
      </c>
      <c r="AL88" s="409">
        <v>2043</v>
      </c>
      <c r="AM88" s="409">
        <v>2044</v>
      </c>
      <c r="AN88" s="409">
        <v>2045</v>
      </c>
      <c r="AO88" s="409">
        <v>2046</v>
      </c>
      <c r="AP88" s="409">
        <v>2047</v>
      </c>
      <c r="AQ88" s="409">
        <v>2048</v>
      </c>
      <c r="AR88" s="409">
        <v>2049</v>
      </c>
      <c r="AS88" s="409">
        <v>2050</v>
      </c>
      <c r="AT88" s="409">
        <v>2051</v>
      </c>
      <c r="AU88" s="409">
        <v>2052</v>
      </c>
      <c r="AV88" s="409">
        <v>2053</v>
      </c>
      <c r="AW88" s="409">
        <v>2054</v>
      </c>
      <c r="AX88" s="409">
        <v>2055</v>
      </c>
      <c r="AY88" s="409">
        <v>2056</v>
      </c>
      <c r="AZ88" s="409">
        <v>2057</v>
      </c>
      <c r="BA88" s="409">
        <v>2058</v>
      </c>
      <c r="BB88" s="409">
        <v>2059</v>
      </c>
      <c r="BC88" s="409">
        <v>2060</v>
      </c>
      <c r="BD88" s="409">
        <v>2061</v>
      </c>
      <c r="BE88" s="409">
        <v>2062</v>
      </c>
      <c r="BF88" s="409">
        <v>2063</v>
      </c>
      <c r="BG88" s="409">
        <v>2064</v>
      </c>
      <c r="BH88" s="409">
        <v>2065</v>
      </c>
      <c r="BI88" s="409">
        <v>2066</v>
      </c>
      <c r="BJ88" s="409">
        <v>2067</v>
      </c>
      <c r="BK88" s="409">
        <v>2068</v>
      </c>
      <c r="BL88" s="409">
        <v>2069</v>
      </c>
      <c r="BM88" s="409">
        <v>2070</v>
      </c>
      <c r="BN88" s="409">
        <v>2071</v>
      </c>
      <c r="BO88" s="409">
        <v>2072</v>
      </c>
      <c r="BP88" s="409">
        <v>2073</v>
      </c>
      <c r="BQ88" s="409">
        <v>2074</v>
      </c>
      <c r="BR88" s="409">
        <v>2075</v>
      </c>
      <c r="BS88" s="409">
        <v>2076</v>
      </c>
      <c r="BT88" s="409">
        <v>2077</v>
      </c>
      <c r="BU88" s="409">
        <v>2078</v>
      </c>
      <c r="BV88" s="409">
        <v>2079</v>
      </c>
      <c r="BW88" s="409">
        <v>2080</v>
      </c>
      <c r="BX88" s="409">
        <v>2081</v>
      </c>
      <c r="BY88" s="409">
        <v>2082</v>
      </c>
      <c r="BZ88" s="409">
        <v>2083</v>
      </c>
      <c r="CA88" s="409">
        <v>2084</v>
      </c>
      <c r="CB88" s="409">
        <v>2085</v>
      </c>
      <c r="CC88" s="409">
        <v>2086</v>
      </c>
      <c r="CD88" s="409">
        <v>2087</v>
      </c>
      <c r="CE88" s="409">
        <v>2088</v>
      </c>
      <c r="CF88" s="409">
        <v>2089</v>
      </c>
    </row>
    <row r="89" spans="3:84" x14ac:dyDescent="0.35">
      <c r="D89" s="410" t="s">
        <v>252</v>
      </c>
      <c r="E89" s="410">
        <f>(($E$19/60)*E82)</f>
        <v>0</v>
      </c>
      <c r="F89" s="410">
        <f t="shared" ref="F89:BQ89" si="45">(($E$19/60)*F82)</f>
        <v>0</v>
      </c>
      <c r="G89" s="410">
        <f t="shared" si="45"/>
        <v>0</v>
      </c>
      <c r="H89" s="410">
        <f t="shared" si="45"/>
        <v>0</v>
      </c>
      <c r="I89" s="410">
        <f t="shared" si="45"/>
        <v>0</v>
      </c>
      <c r="J89" s="410">
        <f t="shared" si="45"/>
        <v>0</v>
      </c>
      <c r="K89" s="410">
        <f t="shared" si="45"/>
        <v>0</v>
      </c>
      <c r="L89" s="410">
        <f t="shared" si="45"/>
        <v>0</v>
      </c>
      <c r="M89" s="410">
        <f t="shared" si="45"/>
        <v>0</v>
      </c>
      <c r="N89" s="410">
        <f t="shared" si="45"/>
        <v>0</v>
      </c>
      <c r="O89" s="410">
        <f t="shared" si="45"/>
        <v>0</v>
      </c>
      <c r="P89" s="410">
        <f t="shared" si="45"/>
        <v>0</v>
      </c>
      <c r="Q89" s="410">
        <f t="shared" si="45"/>
        <v>0</v>
      </c>
      <c r="R89" s="410">
        <f t="shared" si="45"/>
        <v>0</v>
      </c>
      <c r="S89" s="410">
        <f t="shared" si="45"/>
        <v>0</v>
      </c>
      <c r="T89" s="410">
        <f t="shared" si="45"/>
        <v>0</v>
      </c>
      <c r="U89" s="410">
        <f t="shared" si="45"/>
        <v>0</v>
      </c>
      <c r="V89" s="410">
        <f t="shared" si="45"/>
        <v>0</v>
      </c>
      <c r="W89" s="410">
        <f t="shared" si="45"/>
        <v>0</v>
      </c>
      <c r="X89" s="410">
        <f t="shared" si="45"/>
        <v>0</v>
      </c>
      <c r="Y89" s="410">
        <f t="shared" si="45"/>
        <v>0</v>
      </c>
      <c r="Z89" s="410">
        <f t="shared" si="45"/>
        <v>0</v>
      </c>
      <c r="AA89" s="410">
        <f t="shared" si="45"/>
        <v>0</v>
      </c>
      <c r="AB89" s="410">
        <f t="shared" si="45"/>
        <v>0</v>
      </c>
      <c r="AC89" s="410">
        <f t="shared" si="45"/>
        <v>0</v>
      </c>
      <c r="AD89" s="410">
        <f t="shared" si="45"/>
        <v>0</v>
      </c>
      <c r="AE89" s="410">
        <f t="shared" si="45"/>
        <v>0</v>
      </c>
      <c r="AF89" s="410">
        <f t="shared" si="45"/>
        <v>0</v>
      </c>
      <c r="AG89" s="410">
        <f t="shared" si="45"/>
        <v>0</v>
      </c>
      <c r="AH89" s="410">
        <f t="shared" si="45"/>
        <v>0</v>
      </c>
      <c r="AI89" s="410">
        <f t="shared" si="45"/>
        <v>0</v>
      </c>
      <c r="AJ89" s="410">
        <f t="shared" si="45"/>
        <v>0</v>
      </c>
      <c r="AK89" s="410">
        <f t="shared" si="45"/>
        <v>0</v>
      </c>
      <c r="AL89" s="410">
        <f t="shared" si="45"/>
        <v>0</v>
      </c>
      <c r="AM89" s="410">
        <f t="shared" si="45"/>
        <v>0</v>
      </c>
      <c r="AN89" s="410">
        <f t="shared" si="45"/>
        <v>0</v>
      </c>
      <c r="AO89" s="410">
        <f t="shared" si="45"/>
        <v>0</v>
      </c>
      <c r="AP89" s="410">
        <f t="shared" si="45"/>
        <v>0</v>
      </c>
      <c r="AQ89" s="410">
        <f t="shared" si="45"/>
        <v>0</v>
      </c>
      <c r="AR89" s="410">
        <f t="shared" si="45"/>
        <v>0</v>
      </c>
      <c r="AS89" s="410">
        <f t="shared" si="45"/>
        <v>0</v>
      </c>
      <c r="AT89" s="410">
        <f t="shared" si="45"/>
        <v>0</v>
      </c>
      <c r="AU89" s="410">
        <f t="shared" si="45"/>
        <v>0</v>
      </c>
      <c r="AV89" s="410">
        <f t="shared" si="45"/>
        <v>0</v>
      </c>
      <c r="AW89" s="410">
        <f t="shared" si="45"/>
        <v>0</v>
      </c>
      <c r="AX89" s="410">
        <f t="shared" si="45"/>
        <v>0</v>
      </c>
      <c r="AY89" s="410">
        <f t="shared" si="45"/>
        <v>0</v>
      </c>
      <c r="AZ89" s="410">
        <f t="shared" si="45"/>
        <v>0</v>
      </c>
      <c r="BA89" s="410">
        <f t="shared" si="45"/>
        <v>0</v>
      </c>
      <c r="BB89" s="410">
        <f t="shared" si="45"/>
        <v>0</v>
      </c>
      <c r="BC89" s="410">
        <f t="shared" si="45"/>
        <v>0</v>
      </c>
      <c r="BD89" s="410">
        <f t="shared" si="45"/>
        <v>0</v>
      </c>
      <c r="BE89" s="410">
        <f t="shared" si="45"/>
        <v>0</v>
      </c>
      <c r="BF89" s="410">
        <f t="shared" si="45"/>
        <v>0</v>
      </c>
      <c r="BG89" s="410">
        <f t="shared" si="45"/>
        <v>0</v>
      </c>
      <c r="BH89" s="410">
        <f t="shared" si="45"/>
        <v>0</v>
      </c>
      <c r="BI89" s="410">
        <f t="shared" si="45"/>
        <v>0</v>
      </c>
      <c r="BJ89" s="410">
        <f t="shared" si="45"/>
        <v>0</v>
      </c>
      <c r="BK89" s="410">
        <f t="shared" si="45"/>
        <v>0</v>
      </c>
      <c r="BL89" s="410">
        <f t="shared" si="45"/>
        <v>0</v>
      </c>
      <c r="BM89" s="410">
        <f t="shared" si="45"/>
        <v>0</v>
      </c>
      <c r="BN89" s="410">
        <f t="shared" si="45"/>
        <v>0</v>
      </c>
      <c r="BO89" s="410">
        <f t="shared" si="45"/>
        <v>0</v>
      </c>
      <c r="BP89" s="410">
        <f t="shared" si="45"/>
        <v>0</v>
      </c>
      <c r="BQ89" s="410">
        <f t="shared" si="45"/>
        <v>0</v>
      </c>
      <c r="BR89" s="410">
        <f t="shared" ref="BR89:CF89" si="46">(($E$19/60)*BR82)</f>
        <v>0</v>
      </c>
      <c r="BS89" s="410">
        <f t="shared" si="46"/>
        <v>0</v>
      </c>
      <c r="BT89" s="410">
        <f t="shared" si="46"/>
        <v>0</v>
      </c>
      <c r="BU89" s="410">
        <f t="shared" si="46"/>
        <v>0</v>
      </c>
      <c r="BV89" s="410">
        <f t="shared" si="46"/>
        <v>0</v>
      </c>
      <c r="BW89" s="410">
        <f t="shared" si="46"/>
        <v>0</v>
      </c>
      <c r="BX89" s="410">
        <f t="shared" si="46"/>
        <v>0</v>
      </c>
      <c r="BY89" s="410">
        <f t="shared" si="46"/>
        <v>0</v>
      </c>
      <c r="BZ89" s="410">
        <f t="shared" si="46"/>
        <v>0</v>
      </c>
      <c r="CA89" s="410">
        <f t="shared" si="46"/>
        <v>0</v>
      </c>
      <c r="CB89" s="410">
        <f t="shared" si="46"/>
        <v>0</v>
      </c>
      <c r="CC89" s="410">
        <f t="shared" si="46"/>
        <v>0</v>
      </c>
      <c r="CD89" s="410">
        <f t="shared" si="46"/>
        <v>0</v>
      </c>
      <c r="CE89" s="410">
        <f t="shared" si="46"/>
        <v>0</v>
      </c>
      <c r="CF89" s="410">
        <f t="shared" si="46"/>
        <v>0</v>
      </c>
    </row>
    <row r="90" spans="3:84" x14ac:dyDescent="0.35">
      <c r="D90" s="410" t="s">
        <v>86</v>
      </c>
      <c r="E90" s="410">
        <f>(($E$19/60)*E83)</f>
        <v>0</v>
      </c>
      <c r="F90" s="410">
        <f t="shared" ref="F90:BQ91" si="47">(($E$19/60)*F83)</f>
        <v>0</v>
      </c>
      <c r="G90" s="410">
        <f t="shared" si="47"/>
        <v>0</v>
      </c>
      <c r="H90" s="410">
        <f t="shared" si="47"/>
        <v>0</v>
      </c>
      <c r="I90" s="410">
        <f t="shared" si="47"/>
        <v>0</v>
      </c>
      <c r="J90" s="410">
        <f t="shared" si="47"/>
        <v>0</v>
      </c>
      <c r="K90" s="410">
        <f t="shared" si="47"/>
        <v>0</v>
      </c>
      <c r="L90" s="410">
        <f t="shared" si="47"/>
        <v>0</v>
      </c>
      <c r="M90" s="410">
        <f t="shared" si="47"/>
        <v>0</v>
      </c>
      <c r="N90" s="410">
        <f t="shared" si="47"/>
        <v>0</v>
      </c>
      <c r="O90" s="410">
        <f t="shared" si="47"/>
        <v>0</v>
      </c>
      <c r="P90" s="410">
        <f t="shared" si="47"/>
        <v>0</v>
      </c>
      <c r="Q90" s="410">
        <f t="shared" si="47"/>
        <v>0</v>
      </c>
      <c r="R90" s="410">
        <f t="shared" si="47"/>
        <v>0</v>
      </c>
      <c r="S90" s="410">
        <f t="shared" si="47"/>
        <v>0</v>
      </c>
      <c r="T90" s="410">
        <f t="shared" si="47"/>
        <v>0</v>
      </c>
      <c r="U90" s="410">
        <f t="shared" si="47"/>
        <v>0</v>
      </c>
      <c r="V90" s="410">
        <f t="shared" si="47"/>
        <v>0</v>
      </c>
      <c r="W90" s="410">
        <f t="shared" si="47"/>
        <v>0</v>
      </c>
      <c r="X90" s="410">
        <f t="shared" si="47"/>
        <v>0</v>
      </c>
      <c r="Y90" s="410">
        <f t="shared" si="47"/>
        <v>0</v>
      </c>
      <c r="Z90" s="410">
        <f t="shared" si="47"/>
        <v>0</v>
      </c>
      <c r="AA90" s="410">
        <f t="shared" si="47"/>
        <v>0</v>
      </c>
      <c r="AB90" s="410">
        <f t="shared" si="47"/>
        <v>0</v>
      </c>
      <c r="AC90" s="410">
        <f t="shared" si="47"/>
        <v>0</v>
      </c>
      <c r="AD90" s="410">
        <f t="shared" si="47"/>
        <v>0</v>
      </c>
      <c r="AE90" s="410">
        <f t="shared" si="47"/>
        <v>0</v>
      </c>
      <c r="AF90" s="410">
        <f t="shared" si="47"/>
        <v>0</v>
      </c>
      <c r="AG90" s="410">
        <f t="shared" si="47"/>
        <v>0</v>
      </c>
      <c r="AH90" s="410">
        <f t="shared" si="47"/>
        <v>0</v>
      </c>
      <c r="AI90" s="410">
        <f t="shared" si="47"/>
        <v>0</v>
      </c>
      <c r="AJ90" s="410">
        <f t="shared" si="47"/>
        <v>0</v>
      </c>
      <c r="AK90" s="410">
        <f t="shared" si="47"/>
        <v>0</v>
      </c>
      <c r="AL90" s="410">
        <f t="shared" si="47"/>
        <v>0</v>
      </c>
      <c r="AM90" s="410">
        <f t="shared" si="47"/>
        <v>0</v>
      </c>
      <c r="AN90" s="410">
        <f t="shared" si="47"/>
        <v>0</v>
      </c>
      <c r="AO90" s="410">
        <f t="shared" si="47"/>
        <v>0</v>
      </c>
      <c r="AP90" s="410">
        <f t="shared" si="47"/>
        <v>0</v>
      </c>
      <c r="AQ90" s="410">
        <f t="shared" si="47"/>
        <v>0</v>
      </c>
      <c r="AR90" s="410">
        <f t="shared" si="47"/>
        <v>0</v>
      </c>
      <c r="AS90" s="410">
        <f t="shared" si="47"/>
        <v>0</v>
      </c>
      <c r="AT90" s="410">
        <f t="shared" si="47"/>
        <v>0</v>
      </c>
      <c r="AU90" s="410">
        <f t="shared" si="47"/>
        <v>0</v>
      </c>
      <c r="AV90" s="410">
        <f t="shared" si="47"/>
        <v>0</v>
      </c>
      <c r="AW90" s="410">
        <f t="shared" si="47"/>
        <v>0</v>
      </c>
      <c r="AX90" s="410">
        <f t="shared" si="47"/>
        <v>0</v>
      </c>
      <c r="AY90" s="410">
        <f t="shared" si="47"/>
        <v>0</v>
      </c>
      <c r="AZ90" s="410">
        <f t="shared" si="47"/>
        <v>0</v>
      </c>
      <c r="BA90" s="410">
        <f t="shared" si="47"/>
        <v>0</v>
      </c>
      <c r="BB90" s="410">
        <f t="shared" si="47"/>
        <v>0</v>
      </c>
      <c r="BC90" s="410">
        <f t="shared" si="47"/>
        <v>0</v>
      </c>
      <c r="BD90" s="410">
        <f t="shared" si="47"/>
        <v>0</v>
      </c>
      <c r="BE90" s="410">
        <f t="shared" si="47"/>
        <v>0</v>
      </c>
      <c r="BF90" s="410">
        <f t="shared" si="47"/>
        <v>0</v>
      </c>
      <c r="BG90" s="410">
        <f t="shared" si="47"/>
        <v>0</v>
      </c>
      <c r="BH90" s="410">
        <f t="shared" si="47"/>
        <v>0</v>
      </c>
      <c r="BI90" s="410">
        <f t="shared" si="47"/>
        <v>0</v>
      </c>
      <c r="BJ90" s="410">
        <f t="shared" si="47"/>
        <v>0</v>
      </c>
      <c r="BK90" s="410">
        <f t="shared" si="47"/>
        <v>0</v>
      </c>
      <c r="BL90" s="410">
        <f t="shared" si="47"/>
        <v>0</v>
      </c>
      <c r="BM90" s="410">
        <f t="shared" si="47"/>
        <v>0</v>
      </c>
      <c r="BN90" s="410">
        <f t="shared" si="47"/>
        <v>0</v>
      </c>
      <c r="BO90" s="410">
        <f t="shared" si="47"/>
        <v>0</v>
      </c>
      <c r="BP90" s="410">
        <f t="shared" si="47"/>
        <v>0</v>
      </c>
      <c r="BQ90" s="410">
        <f t="shared" si="47"/>
        <v>0</v>
      </c>
      <c r="BR90" s="410">
        <f t="shared" ref="BR90:CF92" si="48">(($E$19/60)*BR83)</f>
        <v>0</v>
      </c>
      <c r="BS90" s="410">
        <f t="shared" si="48"/>
        <v>0</v>
      </c>
      <c r="BT90" s="410">
        <f t="shared" si="48"/>
        <v>0</v>
      </c>
      <c r="BU90" s="410">
        <f t="shared" si="48"/>
        <v>0</v>
      </c>
      <c r="BV90" s="410">
        <f t="shared" si="48"/>
        <v>0</v>
      </c>
      <c r="BW90" s="410">
        <f t="shared" si="48"/>
        <v>0</v>
      </c>
      <c r="BX90" s="410">
        <f t="shared" si="48"/>
        <v>0</v>
      </c>
      <c r="BY90" s="410">
        <f t="shared" si="48"/>
        <v>0</v>
      </c>
      <c r="BZ90" s="410">
        <f t="shared" si="48"/>
        <v>0</v>
      </c>
      <c r="CA90" s="410">
        <f t="shared" si="48"/>
        <v>0</v>
      </c>
      <c r="CB90" s="410">
        <f t="shared" si="48"/>
        <v>0</v>
      </c>
      <c r="CC90" s="410">
        <f t="shared" si="48"/>
        <v>0</v>
      </c>
      <c r="CD90" s="410">
        <f t="shared" si="48"/>
        <v>0</v>
      </c>
      <c r="CE90" s="410">
        <f t="shared" si="48"/>
        <v>0</v>
      </c>
      <c r="CF90" s="410">
        <f t="shared" si="48"/>
        <v>0</v>
      </c>
    </row>
    <row r="91" spans="3:84" x14ac:dyDescent="0.35">
      <c r="D91" s="410" t="s">
        <v>88</v>
      </c>
      <c r="E91" s="410">
        <f t="shared" ref="E91:T92" si="49">(($E$19/60)*E84)</f>
        <v>0</v>
      </c>
      <c r="F91" s="410">
        <f t="shared" si="49"/>
        <v>0</v>
      </c>
      <c r="G91" s="410">
        <f t="shared" si="49"/>
        <v>0</v>
      </c>
      <c r="H91" s="410">
        <f t="shared" si="49"/>
        <v>0</v>
      </c>
      <c r="I91" s="410">
        <f t="shared" si="49"/>
        <v>0</v>
      </c>
      <c r="J91" s="410">
        <f t="shared" si="49"/>
        <v>0</v>
      </c>
      <c r="K91" s="410">
        <f t="shared" si="49"/>
        <v>0</v>
      </c>
      <c r="L91" s="410">
        <f t="shared" si="49"/>
        <v>0</v>
      </c>
      <c r="M91" s="410">
        <f t="shared" si="49"/>
        <v>0</v>
      </c>
      <c r="N91" s="410">
        <f t="shared" si="49"/>
        <v>0</v>
      </c>
      <c r="O91" s="410">
        <f t="shared" si="49"/>
        <v>0</v>
      </c>
      <c r="P91" s="410">
        <f t="shared" si="49"/>
        <v>0</v>
      </c>
      <c r="Q91" s="410">
        <f t="shared" si="49"/>
        <v>0</v>
      </c>
      <c r="R91" s="410">
        <f t="shared" si="49"/>
        <v>0</v>
      </c>
      <c r="S91" s="410">
        <f t="shared" si="49"/>
        <v>0</v>
      </c>
      <c r="T91" s="410">
        <f t="shared" si="49"/>
        <v>0</v>
      </c>
      <c r="U91" s="410">
        <f t="shared" si="47"/>
        <v>0</v>
      </c>
      <c r="V91" s="410">
        <f t="shared" si="47"/>
        <v>0</v>
      </c>
      <c r="W91" s="410">
        <f t="shared" si="47"/>
        <v>0</v>
      </c>
      <c r="X91" s="410">
        <f t="shared" si="47"/>
        <v>0</v>
      </c>
      <c r="Y91" s="410">
        <f t="shared" si="47"/>
        <v>0</v>
      </c>
      <c r="Z91" s="410">
        <f t="shared" si="47"/>
        <v>0</v>
      </c>
      <c r="AA91" s="410">
        <f t="shared" si="47"/>
        <v>0</v>
      </c>
      <c r="AB91" s="410">
        <f t="shared" si="47"/>
        <v>0</v>
      </c>
      <c r="AC91" s="410">
        <f t="shared" si="47"/>
        <v>0</v>
      </c>
      <c r="AD91" s="410">
        <f t="shared" si="47"/>
        <v>0</v>
      </c>
      <c r="AE91" s="410">
        <f t="shared" si="47"/>
        <v>0</v>
      </c>
      <c r="AF91" s="410">
        <f t="shared" si="47"/>
        <v>0</v>
      </c>
      <c r="AG91" s="410">
        <f t="shared" si="47"/>
        <v>0</v>
      </c>
      <c r="AH91" s="410">
        <f t="shared" si="47"/>
        <v>0</v>
      </c>
      <c r="AI91" s="410">
        <f t="shared" si="47"/>
        <v>0</v>
      </c>
      <c r="AJ91" s="410">
        <f t="shared" si="47"/>
        <v>0</v>
      </c>
      <c r="AK91" s="410">
        <f t="shared" si="47"/>
        <v>0</v>
      </c>
      <c r="AL91" s="410">
        <f t="shared" si="47"/>
        <v>0</v>
      </c>
      <c r="AM91" s="410">
        <f t="shared" si="47"/>
        <v>0</v>
      </c>
      <c r="AN91" s="410">
        <f t="shared" si="47"/>
        <v>0</v>
      </c>
      <c r="AO91" s="410">
        <f t="shared" si="47"/>
        <v>0</v>
      </c>
      <c r="AP91" s="410">
        <f t="shared" si="47"/>
        <v>0</v>
      </c>
      <c r="AQ91" s="410">
        <f t="shared" si="47"/>
        <v>0</v>
      </c>
      <c r="AR91" s="410">
        <f t="shared" si="47"/>
        <v>0</v>
      </c>
      <c r="AS91" s="410">
        <f t="shared" si="47"/>
        <v>0</v>
      </c>
      <c r="AT91" s="410">
        <f t="shared" si="47"/>
        <v>0</v>
      </c>
      <c r="AU91" s="410">
        <f t="shared" si="47"/>
        <v>0</v>
      </c>
      <c r="AV91" s="410">
        <f t="shared" si="47"/>
        <v>0</v>
      </c>
      <c r="AW91" s="410">
        <f t="shared" si="47"/>
        <v>0</v>
      </c>
      <c r="AX91" s="410">
        <f t="shared" si="47"/>
        <v>0</v>
      </c>
      <c r="AY91" s="410">
        <f t="shared" si="47"/>
        <v>0</v>
      </c>
      <c r="AZ91" s="410">
        <f t="shared" si="47"/>
        <v>0</v>
      </c>
      <c r="BA91" s="410">
        <f t="shared" si="47"/>
        <v>0</v>
      </c>
      <c r="BB91" s="410">
        <f t="shared" si="47"/>
        <v>0</v>
      </c>
      <c r="BC91" s="410">
        <f t="shared" si="47"/>
        <v>0</v>
      </c>
      <c r="BD91" s="410">
        <f t="shared" si="47"/>
        <v>0</v>
      </c>
      <c r="BE91" s="410">
        <f t="shared" si="47"/>
        <v>0</v>
      </c>
      <c r="BF91" s="410">
        <f t="shared" si="47"/>
        <v>0</v>
      </c>
      <c r="BG91" s="410">
        <f t="shared" si="47"/>
        <v>0</v>
      </c>
      <c r="BH91" s="410">
        <f t="shared" si="47"/>
        <v>0</v>
      </c>
      <c r="BI91" s="410">
        <f t="shared" si="47"/>
        <v>0</v>
      </c>
      <c r="BJ91" s="410">
        <f t="shared" si="47"/>
        <v>0</v>
      </c>
      <c r="BK91" s="410">
        <f t="shared" si="47"/>
        <v>0</v>
      </c>
      <c r="BL91" s="410">
        <f t="shared" si="47"/>
        <v>0</v>
      </c>
      <c r="BM91" s="410">
        <f t="shared" si="47"/>
        <v>0</v>
      </c>
      <c r="BN91" s="410">
        <f t="shared" si="47"/>
        <v>0</v>
      </c>
      <c r="BO91" s="410">
        <f t="shared" si="47"/>
        <v>0</v>
      </c>
      <c r="BP91" s="410">
        <f t="shared" si="47"/>
        <v>0</v>
      </c>
      <c r="BQ91" s="410">
        <f t="shared" si="47"/>
        <v>0</v>
      </c>
      <c r="BR91" s="410">
        <f t="shared" si="48"/>
        <v>0</v>
      </c>
      <c r="BS91" s="410">
        <f t="shared" si="48"/>
        <v>0</v>
      </c>
      <c r="BT91" s="410">
        <f t="shared" si="48"/>
        <v>0</v>
      </c>
      <c r="BU91" s="410">
        <f t="shared" si="48"/>
        <v>0</v>
      </c>
      <c r="BV91" s="410">
        <f t="shared" si="48"/>
        <v>0</v>
      </c>
      <c r="BW91" s="410">
        <f t="shared" si="48"/>
        <v>0</v>
      </c>
      <c r="BX91" s="410">
        <f t="shared" si="48"/>
        <v>0</v>
      </c>
      <c r="BY91" s="410">
        <f t="shared" si="48"/>
        <v>0</v>
      </c>
      <c r="BZ91" s="410">
        <f t="shared" si="48"/>
        <v>0</v>
      </c>
      <c r="CA91" s="410">
        <f t="shared" si="48"/>
        <v>0</v>
      </c>
      <c r="CB91" s="410">
        <f t="shared" si="48"/>
        <v>0</v>
      </c>
      <c r="CC91" s="410">
        <f t="shared" si="48"/>
        <v>0</v>
      </c>
      <c r="CD91" s="410">
        <f t="shared" si="48"/>
        <v>0</v>
      </c>
      <c r="CE91" s="410">
        <f t="shared" si="48"/>
        <v>0</v>
      </c>
      <c r="CF91" s="410">
        <f t="shared" si="48"/>
        <v>0</v>
      </c>
    </row>
    <row r="92" spans="3:84" x14ac:dyDescent="0.35">
      <c r="D92" s="410" t="s">
        <v>90</v>
      </c>
      <c r="E92" s="410">
        <f t="shared" si="49"/>
        <v>0</v>
      </c>
      <c r="F92" s="410">
        <f t="shared" ref="F92:BQ92" si="50">(($E$19/60)*F85)</f>
        <v>0</v>
      </c>
      <c r="G92" s="410">
        <f t="shared" si="50"/>
        <v>0</v>
      </c>
      <c r="H92" s="410">
        <f t="shared" si="50"/>
        <v>0</v>
      </c>
      <c r="I92" s="410">
        <f t="shared" si="50"/>
        <v>0</v>
      </c>
      <c r="J92" s="410">
        <f t="shared" si="50"/>
        <v>0</v>
      </c>
      <c r="K92" s="410">
        <f t="shared" si="50"/>
        <v>0</v>
      </c>
      <c r="L92" s="410">
        <f t="shared" si="50"/>
        <v>0</v>
      </c>
      <c r="M92" s="410">
        <f t="shared" si="50"/>
        <v>0</v>
      </c>
      <c r="N92" s="410">
        <f t="shared" si="50"/>
        <v>0</v>
      </c>
      <c r="O92" s="410">
        <f t="shared" si="50"/>
        <v>0</v>
      </c>
      <c r="P92" s="410">
        <f t="shared" si="50"/>
        <v>0</v>
      </c>
      <c r="Q92" s="410">
        <f t="shared" si="50"/>
        <v>0</v>
      </c>
      <c r="R92" s="410">
        <f t="shared" si="50"/>
        <v>0</v>
      </c>
      <c r="S92" s="410">
        <f t="shared" si="50"/>
        <v>0</v>
      </c>
      <c r="T92" s="410">
        <f t="shared" si="50"/>
        <v>0</v>
      </c>
      <c r="U92" s="410">
        <f t="shared" si="50"/>
        <v>0</v>
      </c>
      <c r="V92" s="410">
        <f t="shared" si="50"/>
        <v>0</v>
      </c>
      <c r="W92" s="410">
        <f t="shared" si="50"/>
        <v>0</v>
      </c>
      <c r="X92" s="410">
        <f t="shared" si="50"/>
        <v>0</v>
      </c>
      <c r="Y92" s="410">
        <f t="shared" si="50"/>
        <v>0</v>
      </c>
      <c r="Z92" s="410">
        <f t="shared" si="50"/>
        <v>0</v>
      </c>
      <c r="AA92" s="410">
        <f t="shared" si="50"/>
        <v>0</v>
      </c>
      <c r="AB92" s="410">
        <f t="shared" si="50"/>
        <v>0</v>
      </c>
      <c r="AC92" s="410">
        <f t="shared" si="50"/>
        <v>0</v>
      </c>
      <c r="AD92" s="410">
        <f t="shared" si="50"/>
        <v>0</v>
      </c>
      <c r="AE92" s="410">
        <f t="shared" si="50"/>
        <v>0</v>
      </c>
      <c r="AF92" s="410">
        <f t="shared" si="50"/>
        <v>0</v>
      </c>
      <c r="AG92" s="410">
        <f t="shared" si="50"/>
        <v>0</v>
      </c>
      <c r="AH92" s="410">
        <f t="shared" si="50"/>
        <v>0</v>
      </c>
      <c r="AI92" s="410">
        <f t="shared" si="50"/>
        <v>0</v>
      </c>
      <c r="AJ92" s="410">
        <f t="shared" si="50"/>
        <v>0</v>
      </c>
      <c r="AK92" s="410">
        <f t="shared" si="50"/>
        <v>0</v>
      </c>
      <c r="AL92" s="410">
        <f t="shared" si="50"/>
        <v>0</v>
      </c>
      <c r="AM92" s="410">
        <f t="shared" si="50"/>
        <v>0</v>
      </c>
      <c r="AN92" s="410">
        <f t="shared" si="50"/>
        <v>0</v>
      </c>
      <c r="AO92" s="410">
        <f t="shared" si="50"/>
        <v>0</v>
      </c>
      <c r="AP92" s="410">
        <f t="shared" si="50"/>
        <v>0</v>
      </c>
      <c r="AQ92" s="410">
        <f t="shared" si="50"/>
        <v>0</v>
      </c>
      <c r="AR92" s="410">
        <f t="shared" si="50"/>
        <v>0</v>
      </c>
      <c r="AS92" s="410">
        <f t="shared" si="50"/>
        <v>0</v>
      </c>
      <c r="AT92" s="410">
        <f t="shared" si="50"/>
        <v>0</v>
      </c>
      <c r="AU92" s="410">
        <f t="shared" si="50"/>
        <v>0</v>
      </c>
      <c r="AV92" s="410">
        <f t="shared" si="50"/>
        <v>0</v>
      </c>
      <c r="AW92" s="410">
        <f t="shared" si="50"/>
        <v>0</v>
      </c>
      <c r="AX92" s="410">
        <f t="shared" si="50"/>
        <v>0</v>
      </c>
      <c r="AY92" s="410">
        <f t="shared" si="50"/>
        <v>0</v>
      </c>
      <c r="AZ92" s="410">
        <f t="shared" si="50"/>
        <v>0</v>
      </c>
      <c r="BA92" s="410">
        <f t="shared" si="50"/>
        <v>0</v>
      </c>
      <c r="BB92" s="410">
        <f t="shared" si="50"/>
        <v>0</v>
      </c>
      <c r="BC92" s="410">
        <f t="shared" si="50"/>
        <v>0</v>
      </c>
      <c r="BD92" s="410">
        <f t="shared" si="50"/>
        <v>0</v>
      </c>
      <c r="BE92" s="410">
        <f t="shared" si="50"/>
        <v>0</v>
      </c>
      <c r="BF92" s="410">
        <f t="shared" si="50"/>
        <v>0</v>
      </c>
      <c r="BG92" s="410">
        <f t="shared" si="50"/>
        <v>0</v>
      </c>
      <c r="BH92" s="410">
        <f t="shared" si="50"/>
        <v>0</v>
      </c>
      <c r="BI92" s="410">
        <f t="shared" si="50"/>
        <v>0</v>
      </c>
      <c r="BJ92" s="410">
        <f t="shared" si="50"/>
        <v>0</v>
      </c>
      <c r="BK92" s="410">
        <f t="shared" si="50"/>
        <v>0</v>
      </c>
      <c r="BL92" s="410">
        <f t="shared" si="50"/>
        <v>0</v>
      </c>
      <c r="BM92" s="410">
        <f t="shared" si="50"/>
        <v>0</v>
      </c>
      <c r="BN92" s="410">
        <f t="shared" si="50"/>
        <v>0</v>
      </c>
      <c r="BO92" s="410">
        <f t="shared" si="50"/>
        <v>0</v>
      </c>
      <c r="BP92" s="410">
        <f t="shared" si="50"/>
        <v>0</v>
      </c>
      <c r="BQ92" s="410">
        <f t="shared" si="50"/>
        <v>0</v>
      </c>
      <c r="BR92" s="410">
        <f t="shared" si="48"/>
        <v>0</v>
      </c>
      <c r="BS92" s="410">
        <f t="shared" si="48"/>
        <v>0</v>
      </c>
      <c r="BT92" s="410">
        <f t="shared" si="48"/>
        <v>0</v>
      </c>
      <c r="BU92" s="410">
        <f t="shared" si="48"/>
        <v>0</v>
      </c>
      <c r="BV92" s="410">
        <f t="shared" si="48"/>
        <v>0</v>
      </c>
      <c r="BW92" s="410">
        <f t="shared" si="48"/>
        <v>0</v>
      </c>
      <c r="BX92" s="410">
        <f t="shared" si="48"/>
        <v>0</v>
      </c>
      <c r="BY92" s="410">
        <f t="shared" si="48"/>
        <v>0</v>
      </c>
      <c r="BZ92" s="410">
        <f t="shared" si="48"/>
        <v>0</v>
      </c>
      <c r="CA92" s="410">
        <f t="shared" si="48"/>
        <v>0</v>
      </c>
      <c r="CB92" s="410">
        <f t="shared" si="48"/>
        <v>0</v>
      </c>
      <c r="CC92" s="410">
        <f t="shared" si="48"/>
        <v>0</v>
      </c>
      <c r="CD92" s="410">
        <f t="shared" si="48"/>
        <v>0</v>
      </c>
      <c r="CE92" s="410">
        <f t="shared" si="48"/>
        <v>0</v>
      </c>
      <c r="CF92" s="410">
        <f t="shared" si="48"/>
        <v>0</v>
      </c>
    </row>
    <row r="93" spans="3:84" x14ac:dyDescent="0.35">
      <c r="D93" s="406"/>
      <c r="E93" s="406"/>
      <c r="F93" s="406"/>
      <c r="G93" s="406"/>
      <c r="H93" s="406"/>
      <c r="I93" s="406"/>
      <c r="J93" s="406"/>
      <c r="K93" s="406"/>
      <c r="L93" s="406"/>
      <c r="M93" s="406"/>
      <c r="N93" s="406"/>
      <c r="O93" s="406"/>
      <c r="P93" s="406"/>
      <c r="Q93" s="406"/>
      <c r="R93" s="406"/>
      <c r="S93" s="406"/>
      <c r="T93" s="406"/>
      <c r="U93" s="406"/>
      <c r="V93" s="406"/>
      <c r="W93" s="406"/>
      <c r="X93" s="406"/>
      <c r="Y93" s="406"/>
      <c r="Z93" s="406"/>
      <c r="AA93" s="406"/>
      <c r="AB93" s="406"/>
      <c r="AC93" s="406"/>
      <c r="AD93" s="406"/>
      <c r="AE93" s="406"/>
      <c r="AF93" s="406"/>
      <c r="AG93" s="406"/>
      <c r="AH93" s="406"/>
      <c r="AI93" s="406"/>
      <c r="AJ93" s="406"/>
      <c r="AK93" s="406"/>
      <c r="AL93" s="406"/>
      <c r="AM93" s="406"/>
      <c r="AN93" s="406"/>
      <c r="AO93" s="406"/>
      <c r="AP93" s="406"/>
      <c r="AQ93" s="406"/>
      <c r="AR93" s="406"/>
      <c r="AS93" s="406"/>
      <c r="AT93" s="406"/>
      <c r="AU93" s="406"/>
      <c r="AV93" s="406"/>
      <c r="AW93" s="406"/>
      <c r="AX93" s="406"/>
      <c r="AY93" s="406"/>
      <c r="AZ93" s="406"/>
      <c r="BA93" s="406"/>
      <c r="BB93" s="406"/>
      <c r="BC93" s="406"/>
      <c r="BD93" s="406"/>
      <c r="BE93" s="406"/>
      <c r="BF93" s="406"/>
      <c r="BG93" s="406"/>
      <c r="BH93" s="406"/>
      <c r="BI93" s="406"/>
      <c r="BJ93" s="406"/>
      <c r="BK93" s="406"/>
      <c r="BL93" s="406"/>
      <c r="BM93" s="406"/>
      <c r="BN93" s="406"/>
      <c r="BO93" s="406"/>
      <c r="BP93" s="406"/>
      <c r="BQ93" s="406"/>
      <c r="BR93" s="406"/>
      <c r="BS93" s="406"/>
      <c r="BT93" s="406"/>
      <c r="BU93" s="406"/>
      <c r="BV93" s="406"/>
      <c r="BW93" s="406"/>
      <c r="BX93" s="406"/>
      <c r="BY93" s="406"/>
      <c r="BZ93" s="406"/>
      <c r="CA93" s="406"/>
      <c r="CB93" s="406"/>
      <c r="CC93" s="406"/>
      <c r="CD93" s="406"/>
      <c r="CE93" s="406"/>
      <c r="CF93" s="406"/>
    </row>
    <row r="94" spans="3:84" x14ac:dyDescent="0.35">
      <c r="C94" s="391" t="s">
        <v>346</v>
      </c>
    </row>
    <row r="95" spans="3:84" x14ac:dyDescent="0.35">
      <c r="D95" s="409"/>
      <c r="E95" s="409">
        <v>2010</v>
      </c>
      <c r="F95" s="409">
        <v>2011</v>
      </c>
      <c r="G95" s="409">
        <v>2012</v>
      </c>
      <c r="H95" s="409">
        <v>2013</v>
      </c>
      <c r="I95" s="409">
        <v>2014</v>
      </c>
      <c r="J95" s="409">
        <v>2015</v>
      </c>
      <c r="K95" s="409">
        <v>2016</v>
      </c>
      <c r="L95" s="409">
        <v>2017</v>
      </c>
      <c r="M95" s="409">
        <v>2018</v>
      </c>
      <c r="N95" s="409">
        <v>2019</v>
      </c>
      <c r="O95" s="409">
        <v>2020</v>
      </c>
      <c r="P95" s="409">
        <v>2021</v>
      </c>
      <c r="Q95" s="409">
        <v>2022</v>
      </c>
      <c r="R95" s="409">
        <v>2023</v>
      </c>
      <c r="S95" s="409">
        <v>2024</v>
      </c>
      <c r="T95" s="409">
        <v>2025</v>
      </c>
      <c r="U95" s="409">
        <v>2026</v>
      </c>
      <c r="V95" s="409">
        <v>2027</v>
      </c>
      <c r="W95" s="409">
        <v>2028</v>
      </c>
      <c r="X95" s="409">
        <v>2029</v>
      </c>
      <c r="Y95" s="409">
        <v>2030</v>
      </c>
      <c r="Z95" s="409">
        <v>2031</v>
      </c>
      <c r="AA95" s="409">
        <v>2032</v>
      </c>
      <c r="AB95" s="409">
        <v>2033</v>
      </c>
      <c r="AC95" s="409">
        <v>2034</v>
      </c>
      <c r="AD95" s="409">
        <v>2035</v>
      </c>
      <c r="AE95" s="409">
        <v>2036</v>
      </c>
      <c r="AF95" s="409">
        <v>2037</v>
      </c>
      <c r="AG95" s="409">
        <v>2038</v>
      </c>
      <c r="AH95" s="409">
        <v>2039</v>
      </c>
      <c r="AI95" s="409">
        <v>2040</v>
      </c>
      <c r="AJ95" s="409">
        <v>2041</v>
      </c>
      <c r="AK95" s="409">
        <v>2042</v>
      </c>
      <c r="AL95" s="409">
        <v>2043</v>
      </c>
      <c r="AM95" s="409">
        <v>2044</v>
      </c>
      <c r="AN95" s="409">
        <v>2045</v>
      </c>
      <c r="AO95" s="409">
        <v>2046</v>
      </c>
      <c r="AP95" s="409">
        <v>2047</v>
      </c>
      <c r="AQ95" s="409">
        <v>2048</v>
      </c>
      <c r="AR95" s="409">
        <v>2049</v>
      </c>
      <c r="AS95" s="409">
        <v>2050</v>
      </c>
      <c r="AT95" s="409">
        <v>2051</v>
      </c>
      <c r="AU95" s="409">
        <v>2052</v>
      </c>
      <c r="AV95" s="409">
        <v>2053</v>
      </c>
      <c r="AW95" s="409">
        <v>2054</v>
      </c>
      <c r="AX95" s="409">
        <v>2055</v>
      </c>
      <c r="AY95" s="409">
        <v>2056</v>
      </c>
      <c r="AZ95" s="409">
        <v>2057</v>
      </c>
      <c r="BA95" s="409">
        <v>2058</v>
      </c>
      <c r="BB95" s="409">
        <v>2059</v>
      </c>
      <c r="BC95" s="409">
        <v>2060</v>
      </c>
      <c r="BD95" s="409">
        <v>2061</v>
      </c>
      <c r="BE95" s="409">
        <v>2062</v>
      </c>
      <c r="BF95" s="409">
        <v>2063</v>
      </c>
      <c r="BG95" s="409">
        <v>2064</v>
      </c>
      <c r="BH95" s="409">
        <v>2065</v>
      </c>
      <c r="BI95" s="409">
        <v>2066</v>
      </c>
      <c r="BJ95" s="409">
        <v>2067</v>
      </c>
      <c r="BK95" s="409">
        <v>2068</v>
      </c>
      <c r="BL95" s="409">
        <v>2069</v>
      </c>
      <c r="BM95" s="409">
        <v>2070</v>
      </c>
      <c r="BN95" s="409">
        <v>2071</v>
      </c>
      <c r="BO95" s="409">
        <v>2072</v>
      </c>
      <c r="BP95" s="409">
        <v>2073</v>
      </c>
      <c r="BQ95" s="409">
        <v>2074</v>
      </c>
      <c r="BR95" s="409">
        <v>2075</v>
      </c>
      <c r="BS95" s="409">
        <v>2076</v>
      </c>
      <c r="BT95" s="409">
        <v>2077</v>
      </c>
      <c r="BU95" s="409">
        <v>2078</v>
      </c>
      <c r="BV95" s="409">
        <v>2079</v>
      </c>
      <c r="BW95" s="409">
        <v>2080</v>
      </c>
      <c r="BX95" s="409">
        <v>2081</v>
      </c>
      <c r="BY95" s="409">
        <v>2082</v>
      </c>
      <c r="BZ95" s="409">
        <v>2083</v>
      </c>
      <c r="CA95" s="409">
        <v>2084</v>
      </c>
      <c r="CB95" s="409">
        <v>2085</v>
      </c>
      <c r="CC95" s="409">
        <v>2086</v>
      </c>
      <c r="CD95" s="409">
        <v>2087</v>
      </c>
      <c r="CE95" s="409">
        <v>2088</v>
      </c>
      <c r="CF95" s="409">
        <v>2089</v>
      </c>
    </row>
    <row r="96" spans="3:84" x14ac:dyDescent="0.35">
      <c r="D96" s="410" t="s">
        <v>252</v>
      </c>
      <c r="E96" s="410">
        <f t="shared" ref="E96:AJ96" si="51">(E89*$E14)</f>
        <v>0</v>
      </c>
      <c r="F96" s="410">
        <f t="shared" si="51"/>
        <v>0</v>
      </c>
      <c r="G96" s="410">
        <f t="shared" si="51"/>
        <v>0</v>
      </c>
      <c r="H96" s="410">
        <f t="shared" si="51"/>
        <v>0</v>
      </c>
      <c r="I96" s="410">
        <f t="shared" si="51"/>
        <v>0</v>
      </c>
      <c r="J96" s="410">
        <f t="shared" si="51"/>
        <v>0</v>
      </c>
      <c r="K96" s="410">
        <f t="shared" si="51"/>
        <v>0</v>
      </c>
      <c r="L96" s="410">
        <f t="shared" si="51"/>
        <v>0</v>
      </c>
      <c r="M96" s="410">
        <f t="shared" si="51"/>
        <v>0</v>
      </c>
      <c r="N96" s="410">
        <f t="shared" si="51"/>
        <v>0</v>
      </c>
      <c r="O96" s="410">
        <f t="shared" si="51"/>
        <v>0</v>
      </c>
      <c r="P96" s="410">
        <f t="shared" si="51"/>
        <v>0</v>
      </c>
      <c r="Q96" s="410">
        <f t="shared" si="51"/>
        <v>0</v>
      </c>
      <c r="R96" s="410">
        <f t="shared" si="51"/>
        <v>0</v>
      </c>
      <c r="S96" s="410">
        <f t="shared" si="51"/>
        <v>0</v>
      </c>
      <c r="T96" s="410">
        <f t="shared" si="51"/>
        <v>0</v>
      </c>
      <c r="U96" s="410">
        <f t="shared" si="51"/>
        <v>0</v>
      </c>
      <c r="V96" s="410">
        <f t="shared" si="51"/>
        <v>0</v>
      </c>
      <c r="W96" s="410">
        <f t="shared" si="51"/>
        <v>0</v>
      </c>
      <c r="X96" s="410">
        <f t="shared" si="51"/>
        <v>0</v>
      </c>
      <c r="Y96" s="410">
        <f t="shared" si="51"/>
        <v>0</v>
      </c>
      <c r="Z96" s="410">
        <f t="shared" si="51"/>
        <v>0</v>
      </c>
      <c r="AA96" s="410">
        <f t="shared" si="51"/>
        <v>0</v>
      </c>
      <c r="AB96" s="410">
        <f t="shared" si="51"/>
        <v>0</v>
      </c>
      <c r="AC96" s="410">
        <f t="shared" si="51"/>
        <v>0</v>
      </c>
      <c r="AD96" s="410">
        <f t="shared" si="51"/>
        <v>0</v>
      </c>
      <c r="AE96" s="410">
        <f t="shared" si="51"/>
        <v>0</v>
      </c>
      <c r="AF96" s="410">
        <f t="shared" si="51"/>
        <v>0</v>
      </c>
      <c r="AG96" s="410">
        <f t="shared" si="51"/>
        <v>0</v>
      </c>
      <c r="AH96" s="410">
        <f t="shared" si="51"/>
        <v>0</v>
      </c>
      <c r="AI96" s="410">
        <f t="shared" si="51"/>
        <v>0</v>
      </c>
      <c r="AJ96" s="410">
        <f t="shared" si="51"/>
        <v>0</v>
      </c>
      <c r="AK96" s="410">
        <f t="shared" ref="AK96:BP96" si="52">(AK89*$E14)</f>
        <v>0</v>
      </c>
      <c r="AL96" s="410">
        <f t="shared" si="52"/>
        <v>0</v>
      </c>
      <c r="AM96" s="410">
        <f t="shared" si="52"/>
        <v>0</v>
      </c>
      <c r="AN96" s="410">
        <f t="shared" si="52"/>
        <v>0</v>
      </c>
      <c r="AO96" s="410">
        <f t="shared" si="52"/>
        <v>0</v>
      </c>
      <c r="AP96" s="410">
        <f t="shared" si="52"/>
        <v>0</v>
      </c>
      <c r="AQ96" s="410">
        <f t="shared" si="52"/>
        <v>0</v>
      </c>
      <c r="AR96" s="410">
        <f t="shared" si="52"/>
        <v>0</v>
      </c>
      <c r="AS96" s="410">
        <f t="shared" si="52"/>
        <v>0</v>
      </c>
      <c r="AT96" s="410">
        <f t="shared" si="52"/>
        <v>0</v>
      </c>
      <c r="AU96" s="410">
        <f t="shared" si="52"/>
        <v>0</v>
      </c>
      <c r="AV96" s="410">
        <f t="shared" si="52"/>
        <v>0</v>
      </c>
      <c r="AW96" s="410">
        <f t="shared" si="52"/>
        <v>0</v>
      </c>
      <c r="AX96" s="410">
        <f t="shared" si="52"/>
        <v>0</v>
      </c>
      <c r="AY96" s="410">
        <f t="shared" si="52"/>
        <v>0</v>
      </c>
      <c r="AZ96" s="410">
        <f t="shared" si="52"/>
        <v>0</v>
      </c>
      <c r="BA96" s="410">
        <f t="shared" si="52"/>
        <v>0</v>
      </c>
      <c r="BB96" s="410">
        <f t="shared" si="52"/>
        <v>0</v>
      </c>
      <c r="BC96" s="410">
        <f t="shared" si="52"/>
        <v>0</v>
      </c>
      <c r="BD96" s="410">
        <f t="shared" si="52"/>
        <v>0</v>
      </c>
      <c r="BE96" s="410">
        <f t="shared" si="52"/>
        <v>0</v>
      </c>
      <c r="BF96" s="410">
        <f t="shared" si="52"/>
        <v>0</v>
      </c>
      <c r="BG96" s="410">
        <f t="shared" si="52"/>
        <v>0</v>
      </c>
      <c r="BH96" s="410">
        <f t="shared" si="52"/>
        <v>0</v>
      </c>
      <c r="BI96" s="410">
        <f t="shared" si="52"/>
        <v>0</v>
      </c>
      <c r="BJ96" s="410">
        <f t="shared" si="52"/>
        <v>0</v>
      </c>
      <c r="BK96" s="410">
        <f t="shared" si="52"/>
        <v>0</v>
      </c>
      <c r="BL96" s="410">
        <f t="shared" si="52"/>
        <v>0</v>
      </c>
      <c r="BM96" s="410">
        <f t="shared" si="52"/>
        <v>0</v>
      </c>
      <c r="BN96" s="410">
        <f t="shared" si="52"/>
        <v>0</v>
      </c>
      <c r="BO96" s="410">
        <f t="shared" si="52"/>
        <v>0</v>
      </c>
      <c r="BP96" s="410">
        <f t="shared" si="52"/>
        <v>0</v>
      </c>
      <c r="BQ96" s="410">
        <f t="shared" ref="BQ96:CF96" si="53">(BQ89*$E14)</f>
        <v>0</v>
      </c>
      <c r="BR96" s="410">
        <f t="shared" si="53"/>
        <v>0</v>
      </c>
      <c r="BS96" s="410">
        <f t="shared" si="53"/>
        <v>0</v>
      </c>
      <c r="BT96" s="410">
        <f t="shared" si="53"/>
        <v>0</v>
      </c>
      <c r="BU96" s="410">
        <f t="shared" si="53"/>
        <v>0</v>
      </c>
      <c r="BV96" s="410">
        <f t="shared" si="53"/>
        <v>0</v>
      </c>
      <c r="BW96" s="410">
        <f t="shared" si="53"/>
        <v>0</v>
      </c>
      <c r="BX96" s="410">
        <f t="shared" si="53"/>
        <v>0</v>
      </c>
      <c r="BY96" s="410">
        <f t="shared" si="53"/>
        <v>0</v>
      </c>
      <c r="BZ96" s="410">
        <f t="shared" si="53"/>
        <v>0</v>
      </c>
      <c r="CA96" s="410">
        <f t="shared" si="53"/>
        <v>0</v>
      </c>
      <c r="CB96" s="410">
        <f t="shared" si="53"/>
        <v>0</v>
      </c>
      <c r="CC96" s="410">
        <f t="shared" si="53"/>
        <v>0</v>
      </c>
      <c r="CD96" s="410">
        <f t="shared" si="53"/>
        <v>0</v>
      </c>
      <c r="CE96" s="410">
        <f t="shared" si="53"/>
        <v>0</v>
      </c>
      <c r="CF96" s="410">
        <f t="shared" si="53"/>
        <v>0</v>
      </c>
    </row>
    <row r="97" spans="2:84" x14ac:dyDescent="0.35">
      <c r="D97" s="410" t="s">
        <v>86</v>
      </c>
      <c r="E97" s="410">
        <f t="shared" ref="E97:AJ97" si="54">(E90*$E15)</f>
        <v>0</v>
      </c>
      <c r="F97" s="410">
        <f t="shared" si="54"/>
        <v>0</v>
      </c>
      <c r="G97" s="410">
        <f t="shared" si="54"/>
        <v>0</v>
      </c>
      <c r="H97" s="410">
        <f t="shared" si="54"/>
        <v>0</v>
      </c>
      <c r="I97" s="410">
        <f t="shared" si="54"/>
        <v>0</v>
      </c>
      <c r="J97" s="410">
        <f t="shared" si="54"/>
        <v>0</v>
      </c>
      <c r="K97" s="410">
        <f t="shared" si="54"/>
        <v>0</v>
      </c>
      <c r="L97" s="410">
        <f t="shared" si="54"/>
        <v>0</v>
      </c>
      <c r="M97" s="410">
        <f t="shared" si="54"/>
        <v>0</v>
      </c>
      <c r="N97" s="410">
        <f t="shared" si="54"/>
        <v>0</v>
      </c>
      <c r="O97" s="410">
        <f t="shared" si="54"/>
        <v>0</v>
      </c>
      <c r="P97" s="410">
        <f t="shared" si="54"/>
        <v>0</v>
      </c>
      <c r="Q97" s="410">
        <f t="shared" si="54"/>
        <v>0</v>
      </c>
      <c r="R97" s="410">
        <f t="shared" si="54"/>
        <v>0</v>
      </c>
      <c r="S97" s="410">
        <f t="shared" si="54"/>
        <v>0</v>
      </c>
      <c r="T97" s="410">
        <f t="shared" si="54"/>
        <v>0</v>
      </c>
      <c r="U97" s="410">
        <f t="shared" si="54"/>
        <v>0</v>
      </c>
      <c r="V97" s="410">
        <f t="shared" si="54"/>
        <v>0</v>
      </c>
      <c r="W97" s="410">
        <f t="shared" si="54"/>
        <v>0</v>
      </c>
      <c r="X97" s="410">
        <f t="shared" si="54"/>
        <v>0</v>
      </c>
      <c r="Y97" s="410">
        <f t="shared" si="54"/>
        <v>0</v>
      </c>
      <c r="Z97" s="410">
        <f t="shared" si="54"/>
        <v>0</v>
      </c>
      <c r="AA97" s="410">
        <f t="shared" si="54"/>
        <v>0</v>
      </c>
      <c r="AB97" s="410">
        <f t="shared" si="54"/>
        <v>0</v>
      </c>
      <c r="AC97" s="410">
        <f t="shared" si="54"/>
        <v>0</v>
      </c>
      <c r="AD97" s="410">
        <f t="shared" si="54"/>
        <v>0</v>
      </c>
      <c r="AE97" s="410">
        <f t="shared" si="54"/>
        <v>0</v>
      </c>
      <c r="AF97" s="410">
        <f t="shared" si="54"/>
        <v>0</v>
      </c>
      <c r="AG97" s="410">
        <f t="shared" si="54"/>
        <v>0</v>
      </c>
      <c r="AH97" s="410">
        <f t="shared" si="54"/>
        <v>0</v>
      </c>
      <c r="AI97" s="410">
        <f t="shared" si="54"/>
        <v>0</v>
      </c>
      <c r="AJ97" s="410">
        <f t="shared" si="54"/>
        <v>0</v>
      </c>
      <c r="AK97" s="410">
        <f t="shared" ref="AK97:BP97" si="55">(AK90*$E15)</f>
        <v>0</v>
      </c>
      <c r="AL97" s="410">
        <f t="shared" si="55"/>
        <v>0</v>
      </c>
      <c r="AM97" s="410">
        <f t="shared" si="55"/>
        <v>0</v>
      </c>
      <c r="AN97" s="410">
        <f t="shared" si="55"/>
        <v>0</v>
      </c>
      <c r="AO97" s="410">
        <f t="shared" si="55"/>
        <v>0</v>
      </c>
      <c r="AP97" s="410">
        <f t="shared" si="55"/>
        <v>0</v>
      </c>
      <c r="AQ97" s="410">
        <f t="shared" si="55"/>
        <v>0</v>
      </c>
      <c r="AR97" s="410">
        <f t="shared" si="55"/>
        <v>0</v>
      </c>
      <c r="AS97" s="410">
        <f t="shared" si="55"/>
        <v>0</v>
      </c>
      <c r="AT97" s="410">
        <f t="shared" si="55"/>
        <v>0</v>
      </c>
      <c r="AU97" s="410">
        <f t="shared" si="55"/>
        <v>0</v>
      </c>
      <c r="AV97" s="410">
        <f t="shared" si="55"/>
        <v>0</v>
      </c>
      <c r="AW97" s="410">
        <f t="shared" si="55"/>
        <v>0</v>
      </c>
      <c r="AX97" s="410">
        <f t="shared" si="55"/>
        <v>0</v>
      </c>
      <c r="AY97" s="410">
        <f t="shared" si="55"/>
        <v>0</v>
      </c>
      <c r="AZ97" s="410">
        <f t="shared" si="55"/>
        <v>0</v>
      </c>
      <c r="BA97" s="410">
        <f t="shared" si="55"/>
        <v>0</v>
      </c>
      <c r="BB97" s="410">
        <f t="shared" si="55"/>
        <v>0</v>
      </c>
      <c r="BC97" s="410">
        <f t="shared" si="55"/>
        <v>0</v>
      </c>
      <c r="BD97" s="410">
        <f t="shared" si="55"/>
        <v>0</v>
      </c>
      <c r="BE97" s="410">
        <f t="shared" si="55"/>
        <v>0</v>
      </c>
      <c r="BF97" s="410">
        <f t="shared" si="55"/>
        <v>0</v>
      </c>
      <c r="BG97" s="410">
        <f t="shared" si="55"/>
        <v>0</v>
      </c>
      <c r="BH97" s="410">
        <f t="shared" si="55"/>
        <v>0</v>
      </c>
      <c r="BI97" s="410">
        <f t="shared" si="55"/>
        <v>0</v>
      </c>
      <c r="BJ97" s="410">
        <f t="shared" si="55"/>
        <v>0</v>
      </c>
      <c r="BK97" s="410">
        <f t="shared" si="55"/>
        <v>0</v>
      </c>
      <c r="BL97" s="410">
        <f t="shared" si="55"/>
        <v>0</v>
      </c>
      <c r="BM97" s="410">
        <f t="shared" si="55"/>
        <v>0</v>
      </c>
      <c r="BN97" s="410">
        <f t="shared" si="55"/>
        <v>0</v>
      </c>
      <c r="BO97" s="410">
        <f t="shared" si="55"/>
        <v>0</v>
      </c>
      <c r="BP97" s="410">
        <f t="shared" si="55"/>
        <v>0</v>
      </c>
      <c r="BQ97" s="410">
        <f t="shared" ref="BQ97:CF97" si="56">(BQ90*$E15)</f>
        <v>0</v>
      </c>
      <c r="BR97" s="410">
        <f t="shared" si="56"/>
        <v>0</v>
      </c>
      <c r="BS97" s="410">
        <f t="shared" si="56"/>
        <v>0</v>
      </c>
      <c r="BT97" s="410">
        <f t="shared" si="56"/>
        <v>0</v>
      </c>
      <c r="BU97" s="410">
        <f t="shared" si="56"/>
        <v>0</v>
      </c>
      <c r="BV97" s="410">
        <f t="shared" si="56"/>
        <v>0</v>
      </c>
      <c r="BW97" s="410">
        <f t="shared" si="56"/>
        <v>0</v>
      </c>
      <c r="BX97" s="410">
        <f t="shared" si="56"/>
        <v>0</v>
      </c>
      <c r="BY97" s="410">
        <f t="shared" si="56"/>
        <v>0</v>
      </c>
      <c r="BZ97" s="410">
        <f t="shared" si="56"/>
        <v>0</v>
      </c>
      <c r="CA97" s="410">
        <f t="shared" si="56"/>
        <v>0</v>
      </c>
      <c r="CB97" s="410">
        <f t="shared" si="56"/>
        <v>0</v>
      </c>
      <c r="CC97" s="410">
        <f t="shared" si="56"/>
        <v>0</v>
      </c>
      <c r="CD97" s="410">
        <f t="shared" si="56"/>
        <v>0</v>
      </c>
      <c r="CE97" s="410">
        <f t="shared" si="56"/>
        <v>0</v>
      </c>
      <c r="CF97" s="410">
        <f t="shared" si="56"/>
        <v>0</v>
      </c>
    </row>
    <row r="98" spans="2:84" x14ac:dyDescent="0.35">
      <c r="D98" s="410" t="s">
        <v>88</v>
      </c>
      <c r="E98" s="410">
        <f t="shared" ref="E98:AJ98" si="57">(E91*$E16)</f>
        <v>0</v>
      </c>
      <c r="F98" s="410">
        <f t="shared" si="57"/>
        <v>0</v>
      </c>
      <c r="G98" s="410">
        <f t="shared" si="57"/>
        <v>0</v>
      </c>
      <c r="H98" s="410">
        <f t="shared" si="57"/>
        <v>0</v>
      </c>
      <c r="I98" s="410">
        <f t="shared" si="57"/>
        <v>0</v>
      </c>
      <c r="J98" s="410">
        <f t="shared" si="57"/>
        <v>0</v>
      </c>
      <c r="K98" s="410">
        <f t="shared" si="57"/>
        <v>0</v>
      </c>
      <c r="L98" s="410">
        <f t="shared" si="57"/>
        <v>0</v>
      </c>
      <c r="M98" s="410">
        <f t="shared" si="57"/>
        <v>0</v>
      </c>
      <c r="N98" s="410">
        <f t="shared" si="57"/>
        <v>0</v>
      </c>
      <c r="O98" s="410">
        <f t="shared" si="57"/>
        <v>0</v>
      </c>
      <c r="P98" s="410">
        <f t="shared" si="57"/>
        <v>0</v>
      </c>
      <c r="Q98" s="410">
        <f t="shared" si="57"/>
        <v>0</v>
      </c>
      <c r="R98" s="410">
        <f t="shared" si="57"/>
        <v>0</v>
      </c>
      <c r="S98" s="410">
        <f t="shared" si="57"/>
        <v>0</v>
      </c>
      <c r="T98" s="410">
        <f t="shared" si="57"/>
        <v>0</v>
      </c>
      <c r="U98" s="410">
        <f t="shared" si="57"/>
        <v>0</v>
      </c>
      <c r="V98" s="410">
        <f t="shared" si="57"/>
        <v>0</v>
      </c>
      <c r="W98" s="410">
        <f t="shared" si="57"/>
        <v>0</v>
      </c>
      <c r="X98" s="410">
        <f t="shared" si="57"/>
        <v>0</v>
      </c>
      <c r="Y98" s="410">
        <f t="shared" si="57"/>
        <v>0</v>
      </c>
      <c r="Z98" s="410">
        <f t="shared" si="57"/>
        <v>0</v>
      </c>
      <c r="AA98" s="410">
        <f t="shared" si="57"/>
        <v>0</v>
      </c>
      <c r="AB98" s="410">
        <f t="shared" si="57"/>
        <v>0</v>
      </c>
      <c r="AC98" s="410">
        <f t="shared" si="57"/>
        <v>0</v>
      </c>
      <c r="AD98" s="410">
        <f t="shared" si="57"/>
        <v>0</v>
      </c>
      <c r="AE98" s="410">
        <f t="shared" si="57"/>
        <v>0</v>
      </c>
      <c r="AF98" s="410">
        <f t="shared" si="57"/>
        <v>0</v>
      </c>
      <c r="AG98" s="410">
        <f t="shared" si="57"/>
        <v>0</v>
      </c>
      <c r="AH98" s="410">
        <f t="shared" si="57"/>
        <v>0</v>
      </c>
      <c r="AI98" s="410">
        <f t="shared" si="57"/>
        <v>0</v>
      </c>
      <c r="AJ98" s="410">
        <f t="shared" si="57"/>
        <v>0</v>
      </c>
      <c r="AK98" s="410">
        <f t="shared" ref="AK98:BP98" si="58">(AK91*$E16)</f>
        <v>0</v>
      </c>
      <c r="AL98" s="410">
        <f t="shared" si="58"/>
        <v>0</v>
      </c>
      <c r="AM98" s="410">
        <f t="shared" si="58"/>
        <v>0</v>
      </c>
      <c r="AN98" s="410">
        <f t="shared" si="58"/>
        <v>0</v>
      </c>
      <c r="AO98" s="410">
        <f t="shared" si="58"/>
        <v>0</v>
      </c>
      <c r="AP98" s="410">
        <f t="shared" si="58"/>
        <v>0</v>
      </c>
      <c r="AQ98" s="410">
        <f t="shared" si="58"/>
        <v>0</v>
      </c>
      <c r="AR98" s="410">
        <f t="shared" si="58"/>
        <v>0</v>
      </c>
      <c r="AS98" s="410">
        <f t="shared" si="58"/>
        <v>0</v>
      </c>
      <c r="AT98" s="410">
        <f t="shared" si="58"/>
        <v>0</v>
      </c>
      <c r="AU98" s="410">
        <f t="shared" si="58"/>
        <v>0</v>
      </c>
      <c r="AV98" s="410">
        <f t="shared" si="58"/>
        <v>0</v>
      </c>
      <c r="AW98" s="410">
        <f t="shared" si="58"/>
        <v>0</v>
      </c>
      <c r="AX98" s="410">
        <f t="shared" si="58"/>
        <v>0</v>
      </c>
      <c r="AY98" s="410">
        <f t="shared" si="58"/>
        <v>0</v>
      </c>
      <c r="AZ98" s="410">
        <f t="shared" si="58"/>
        <v>0</v>
      </c>
      <c r="BA98" s="410">
        <f t="shared" si="58"/>
        <v>0</v>
      </c>
      <c r="BB98" s="410">
        <f t="shared" si="58"/>
        <v>0</v>
      </c>
      <c r="BC98" s="410">
        <f t="shared" si="58"/>
        <v>0</v>
      </c>
      <c r="BD98" s="410">
        <f t="shared" si="58"/>
        <v>0</v>
      </c>
      <c r="BE98" s="410">
        <f t="shared" si="58"/>
        <v>0</v>
      </c>
      <c r="BF98" s="410">
        <f t="shared" si="58"/>
        <v>0</v>
      </c>
      <c r="BG98" s="410">
        <f t="shared" si="58"/>
        <v>0</v>
      </c>
      <c r="BH98" s="410">
        <f t="shared" si="58"/>
        <v>0</v>
      </c>
      <c r="BI98" s="410">
        <f t="shared" si="58"/>
        <v>0</v>
      </c>
      <c r="BJ98" s="410">
        <f t="shared" si="58"/>
        <v>0</v>
      </c>
      <c r="BK98" s="410">
        <f t="shared" si="58"/>
        <v>0</v>
      </c>
      <c r="BL98" s="410">
        <f t="shared" si="58"/>
        <v>0</v>
      </c>
      <c r="BM98" s="410">
        <f t="shared" si="58"/>
        <v>0</v>
      </c>
      <c r="BN98" s="410">
        <f t="shared" si="58"/>
        <v>0</v>
      </c>
      <c r="BO98" s="410">
        <f t="shared" si="58"/>
        <v>0</v>
      </c>
      <c r="BP98" s="410">
        <f t="shared" si="58"/>
        <v>0</v>
      </c>
      <c r="BQ98" s="410">
        <f t="shared" ref="BQ98:CF98" si="59">(BQ91*$E16)</f>
        <v>0</v>
      </c>
      <c r="BR98" s="410">
        <f t="shared" si="59"/>
        <v>0</v>
      </c>
      <c r="BS98" s="410">
        <f t="shared" si="59"/>
        <v>0</v>
      </c>
      <c r="BT98" s="410">
        <f t="shared" si="59"/>
        <v>0</v>
      </c>
      <c r="BU98" s="410">
        <f t="shared" si="59"/>
        <v>0</v>
      </c>
      <c r="BV98" s="410">
        <f t="shared" si="59"/>
        <v>0</v>
      </c>
      <c r="BW98" s="410">
        <f t="shared" si="59"/>
        <v>0</v>
      </c>
      <c r="BX98" s="410">
        <f t="shared" si="59"/>
        <v>0</v>
      </c>
      <c r="BY98" s="410">
        <f t="shared" si="59"/>
        <v>0</v>
      </c>
      <c r="BZ98" s="410">
        <f t="shared" si="59"/>
        <v>0</v>
      </c>
      <c r="CA98" s="410">
        <f t="shared" si="59"/>
        <v>0</v>
      </c>
      <c r="CB98" s="410">
        <f t="shared" si="59"/>
        <v>0</v>
      </c>
      <c r="CC98" s="410">
        <f t="shared" si="59"/>
        <v>0</v>
      </c>
      <c r="CD98" s="410">
        <f t="shared" si="59"/>
        <v>0</v>
      </c>
      <c r="CE98" s="410">
        <f t="shared" si="59"/>
        <v>0</v>
      </c>
      <c r="CF98" s="410">
        <f t="shared" si="59"/>
        <v>0</v>
      </c>
    </row>
    <row r="99" spans="2:84" x14ac:dyDescent="0.35">
      <c r="D99" s="410" t="s">
        <v>90</v>
      </c>
      <c r="E99" s="410">
        <f t="shared" ref="E99:AJ99" si="60">(E92*$E17)</f>
        <v>0</v>
      </c>
      <c r="F99" s="410">
        <f t="shared" si="60"/>
        <v>0</v>
      </c>
      <c r="G99" s="410">
        <f t="shared" si="60"/>
        <v>0</v>
      </c>
      <c r="H99" s="410">
        <f t="shared" si="60"/>
        <v>0</v>
      </c>
      <c r="I99" s="410">
        <f t="shared" si="60"/>
        <v>0</v>
      </c>
      <c r="J99" s="410">
        <f t="shared" si="60"/>
        <v>0</v>
      </c>
      <c r="K99" s="410">
        <f t="shared" si="60"/>
        <v>0</v>
      </c>
      <c r="L99" s="410">
        <f t="shared" si="60"/>
        <v>0</v>
      </c>
      <c r="M99" s="410">
        <f t="shared" si="60"/>
        <v>0</v>
      </c>
      <c r="N99" s="410">
        <f t="shared" si="60"/>
        <v>0</v>
      </c>
      <c r="O99" s="410">
        <f t="shared" si="60"/>
        <v>0</v>
      </c>
      <c r="P99" s="410">
        <f t="shared" si="60"/>
        <v>0</v>
      </c>
      <c r="Q99" s="410">
        <f t="shared" si="60"/>
        <v>0</v>
      </c>
      <c r="R99" s="410">
        <f t="shared" si="60"/>
        <v>0</v>
      </c>
      <c r="S99" s="410">
        <f t="shared" si="60"/>
        <v>0</v>
      </c>
      <c r="T99" s="410">
        <f t="shared" si="60"/>
        <v>0</v>
      </c>
      <c r="U99" s="410">
        <f t="shared" si="60"/>
        <v>0</v>
      </c>
      <c r="V99" s="410">
        <f t="shared" si="60"/>
        <v>0</v>
      </c>
      <c r="W99" s="410">
        <f t="shared" si="60"/>
        <v>0</v>
      </c>
      <c r="X99" s="410">
        <f t="shared" si="60"/>
        <v>0</v>
      </c>
      <c r="Y99" s="410">
        <f t="shared" si="60"/>
        <v>0</v>
      </c>
      <c r="Z99" s="410">
        <f t="shared" si="60"/>
        <v>0</v>
      </c>
      <c r="AA99" s="410">
        <f t="shared" si="60"/>
        <v>0</v>
      </c>
      <c r="AB99" s="410">
        <f t="shared" si="60"/>
        <v>0</v>
      </c>
      <c r="AC99" s="410">
        <f t="shared" si="60"/>
        <v>0</v>
      </c>
      <c r="AD99" s="410">
        <f t="shared" si="60"/>
        <v>0</v>
      </c>
      <c r="AE99" s="410">
        <f t="shared" si="60"/>
        <v>0</v>
      </c>
      <c r="AF99" s="410">
        <f t="shared" si="60"/>
        <v>0</v>
      </c>
      <c r="AG99" s="410">
        <f t="shared" si="60"/>
        <v>0</v>
      </c>
      <c r="AH99" s="410">
        <f t="shared" si="60"/>
        <v>0</v>
      </c>
      <c r="AI99" s="410">
        <f t="shared" si="60"/>
        <v>0</v>
      </c>
      <c r="AJ99" s="410">
        <f t="shared" si="60"/>
        <v>0</v>
      </c>
      <c r="AK99" s="410">
        <f t="shared" ref="AK99:BP99" si="61">(AK92*$E17)</f>
        <v>0</v>
      </c>
      <c r="AL99" s="410">
        <f t="shared" si="61"/>
        <v>0</v>
      </c>
      <c r="AM99" s="410">
        <f t="shared" si="61"/>
        <v>0</v>
      </c>
      <c r="AN99" s="410">
        <f t="shared" si="61"/>
        <v>0</v>
      </c>
      <c r="AO99" s="410">
        <f t="shared" si="61"/>
        <v>0</v>
      </c>
      <c r="AP99" s="410">
        <f t="shared" si="61"/>
        <v>0</v>
      </c>
      <c r="AQ99" s="410">
        <f t="shared" si="61"/>
        <v>0</v>
      </c>
      <c r="AR99" s="410">
        <f t="shared" si="61"/>
        <v>0</v>
      </c>
      <c r="AS99" s="410">
        <f t="shared" si="61"/>
        <v>0</v>
      </c>
      <c r="AT99" s="410">
        <f t="shared" si="61"/>
        <v>0</v>
      </c>
      <c r="AU99" s="410">
        <f t="shared" si="61"/>
        <v>0</v>
      </c>
      <c r="AV99" s="410">
        <f t="shared" si="61"/>
        <v>0</v>
      </c>
      <c r="AW99" s="410">
        <f t="shared" si="61"/>
        <v>0</v>
      </c>
      <c r="AX99" s="410">
        <f t="shared" si="61"/>
        <v>0</v>
      </c>
      <c r="AY99" s="410">
        <f t="shared" si="61"/>
        <v>0</v>
      </c>
      <c r="AZ99" s="410">
        <f t="shared" si="61"/>
        <v>0</v>
      </c>
      <c r="BA99" s="410">
        <f t="shared" si="61"/>
        <v>0</v>
      </c>
      <c r="BB99" s="410">
        <f t="shared" si="61"/>
        <v>0</v>
      </c>
      <c r="BC99" s="410">
        <f t="shared" si="61"/>
        <v>0</v>
      </c>
      <c r="BD99" s="410">
        <f t="shared" si="61"/>
        <v>0</v>
      </c>
      <c r="BE99" s="410">
        <f t="shared" si="61"/>
        <v>0</v>
      </c>
      <c r="BF99" s="410">
        <f t="shared" si="61"/>
        <v>0</v>
      </c>
      <c r="BG99" s="410">
        <f t="shared" si="61"/>
        <v>0</v>
      </c>
      <c r="BH99" s="410">
        <f t="shared" si="61"/>
        <v>0</v>
      </c>
      <c r="BI99" s="410">
        <f t="shared" si="61"/>
        <v>0</v>
      </c>
      <c r="BJ99" s="410">
        <f t="shared" si="61"/>
        <v>0</v>
      </c>
      <c r="BK99" s="410">
        <f t="shared" si="61"/>
        <v>0</v>
      </c>
      <c r="BL99" s="410">
        <f t="shared" si="61"/>
        <v>0</v>
      </c>
      <c r="BM99" s="410">
        <f t="shared" si="61"/>
        <v>0</v>
      </c>
      <c r="BN99" s="410">
        <f t="shared" si="61"/>
        <v>0</v>
      </c>
      <c r="BO99" s="410">
        <f t="shared" si="61"/>
        <v>0</v>
      </c>
      <c r="BP99" s="410">
        <f t="shared" si="61"/>
        <v>0</v>
      </c>
      <c r="BQ99" s="410">
        <f t="shared" ref="BQ99:CF99" si="62">(BQ92*$E17)</f>
        <v>0</v>
      </c>
      <c r="BR99" s="410">
        <f t="shared" si="62"/>
        <v>0</v>
      </c>
      <c r="BS99" s="410">
        <f t="shared" si="62"/>
        <v>0</v>
      </c>
      <c r="BT99" s="410">
        <f t="shared" si="62"/>
        <v>0</v>
      </c>
      <c r="BU99" s="410">
        <f t="shared" si="62"/>
        <v>0</v>
      </c>
      <c r="BV99" s="410">
        <f t="shared" si="62"/>
        <v>0</v>
      </c>
      <c r="BW99" s="410">
        <f t="shared" si="62"/>
        <v>0</v>
      </c>
      <c r="BX99" s="410">
        <f t="shared" si="62"/>
        <v>0</v>
      </c>
      <c r="BY99" s="410">
        <f t="shared" si="62"/>
        <v>0</v>
      </c>
      <c r="BZ99" s="410">
        <f t="shared" si="62"/>
        <v>0</v>
      </c>
      <c r="CA99" s="410">
        <f t="shared" si="62"/>
        <v>0</v>
      </c>
      <c r="CB99" s="410">
        <f t="shared" si="62"/>
        <v>0</v>
      </c>
      <c r="CC99" s="410">
        <f t="shared" si="62"/>
        <v>0</v>
      </c>
      <c r="CD99" s="410">
        <f t="shared" si="62"/>
        <v>0</v>
      </c>
      <c r="CE99" s="410">
        <f t="shared" si="62"/>
        <v>0</v>
      </c>
      <c r="CF99" s="410">
        <f t="shared" si="62"/>
        <v>0</v>
      </c>
    </row>
    <row r="102" spans="2:84" x14ac:dyDescent="0.35">
      <c r="B102" s="391" t="s">
        <v>313</v>
      </c>
    </row>
    <row r="103" spans="2:84" x14ac:dyDescent="0.35">
      <c r="B103" s="407"/>
      <c r="C103" s="391" t="s">
        <v>314</v>
      </c>
    </row>
    <row r="104" spans="2:84" x14ac:dyDescent="0.35">
      <c r="D104" s="409"/>
      <c r="E104" s="409">
        <v>2010</v>
      </c>
      <c r="F104" s="409">
        <v>2011</v>
      </c>
      <c r="G104" s="409">
        <v>2012</v>
      </c>
      <c r="H104" s="409">
        <v>2013</v>
      </c>
      <c r="I104" s="409">
        <v>2014</v>
      </c>
      <c r="J104" s="409">
        <v>2015</v>
      </c>
      <c r="K104" s="409">
        <v>2016</v>
      </c>
      <c r="L104" s="409">
        <v>2017</v>
      </c>
      <c r="M104" s="409">
        <v>2018</v>
      </c>
      <c r="N104" s="409">
        <v>2019</v>
      </c>
      <c r="O104" s="409">
        <v>2020</v>
      </c>
      <c r="P104" s="409">
        <v>2021</v>
      </c>
      <c r="Q104" s="409">
        <v>2022</v>
      </c>
      <c r="R104" s="409">
        <v>2023</v>
      </c>
      <c r="S104" s="409">
        <v>2024</v>
      </c>
      <c r="T104" s="409">
        <v>2025</v>
      </c>
      <c r="U104" s="409">
        <v>2026</v>
      </c>
      <c r="V104" s="409">
        <v>2027</v>
      </c>
      <c r="W104" s="409">
        <v>2028</v>
      </c>
      <c r="X104" s="409">
        <v>2029</v>
      </c>
      <c r="Y104" s="409">
        <v>2030</v>
      </c>
      <c r="Z104" s="409">
        <v>2031</v>
      </c>
      <c r="AA104" s="409">
        <v>2032</v>
      </c>
      <c r="AB104" s="409">
        <v>2033</v>
      </c>
      <c r="AC104" s="409">
        <v>2034</v>
      </c>
      <c r="AD104" s="409">
        <v>2035</v>
      </c>
      <c r="AE104" s="409">
        <v>2036</v>
      </c>
      <c r="AF104" s="409">
        <v>2037</v>
      </c>
      <c r="AG104" s="409">
        <v>2038</v>
      </c>
      <c r="AH104" s="409">
        <v>2039</v>
      </c>
      <c r="AI104" s="409">
        <v>2040</v>
      </c>
      <c r="AJ104" s="409">
        <v>2041</v>
      </c>
      <c r="AK104" s="409">
        <v>2042</v>
      </c>
      <c r="AL104" s="409">
        <v>2043</v>
      </c>
      <c r="AM104" s="409">
        <v>2044</v>
      </c>
      <c r="AN104" s="409">
        <v>2045</v>
      </c>
      <c r="AO104" s="409">
        <v>2046</v>
      </c>
      <c r="AP104" s="409">
        <v>2047</v>
      </c>
      <c r="AQ104" s="409">
        <v>2048</v>
      </c>
      <c r="AR104" s="409">
        <v>2049</v>
      </c>
      <c r="AS104" s="409">
        <v>2050</v>
      </c>
      <c r="AT104" s="409">
        <v>2051</v>
      </c>
      <c r="AU104" s="409">
        <v>2052</v>
      </c>
      <c r="AV104" s="409">
        <v>2053</v>
      </c>
      <c r="AW104" s="409">
        <v>2054</v>
      </c>
      <c r="AX104" s="409">
        <v>2055</v>
      </c>
      <c r="AY104" s="409">
        <v>2056</v>
      </c>
      <c r="AZ104" s="409">
        <v>2057</v>
      </c>
      <c r="BA104" s="409">
        <v>2058</v>
      </c>
      <c r="BB104" s="409">
        <v>2059</v>
      </c>
      <c r="BC104" s="409">
        <v>2060</v>
      </c>
      <c r="BD104" s="409">
        <v>2061</v>
      </c>
      <c r="BE104" s="409">
        <v>2062</v>
      </c>
      <c r="BF104" s="409">
        <v>2063</v>
      </c>
      <c r="BG104" s="409">
        <v>2064</v>
      </c>
      <c r="BH104" s="409">
        <v>2065</v>
      </c>
      <c r="BI104" s="409">
        <v>2066</v>
      </c>
      <c r="BJ104" s="409">
        <v>2067</v>
      </c>
      <c r="BK104" s="409">
        <v>2068</v>
      </c>
      <c r="BL104" s="409">
        <v>2069</v>
      </c>
      <c r="BM104" s="409">
        <v>2070</v>
      </c>
      <c r="BN104" s="409">
        <v>2071</v>
      </c>
      <c r="BO104" s="409">
        <v>2072</v>
      </c>
      <c r="BP104" s="409">
        <v>2073</v>
      </c>
      <c r="BQ104" s="409">
        <v>2074</v>
      </c>
      <c r="BR104" s="409">
        <v>2075</v>
      </c>
      <c r="BS104" s="409">
        <v>2076</v>
      </c>
      <c r="BT104" s="409">
        <v>2077</v>
      </c>
      <c r="BU104" s="409">
        <v>2078</v>
      </c>
      <c r="BV104" s="409">
        <v>2079</v>
      </c>
      <c r="BW104" s="409">
        <v>2080</v>
      </c>
      <c r="BX104" s="409">
        <v>2081</v>
      </c>
      <c r="BY104" s="409">
        <v>2082</v>
      </c>
      <c r="BZ104" s="409">
        <v>2083</v>
      </c>
      <c r="CA104" s="409">
        <v>2084</v>
      </c>
      <c r="CB104" s="409">
        <v>2085</v>
      </c>
      <c r="CC104" s="409">
        <v>2086</v>
      </c>
      <c r="CD104" s="409">
        <v>2087</v>
      </c>
      <c r="CE104" s="409">
        <v>2088</v>
      </c>
      <c r="CF104" s="409">
        <v>2089</v>
      </c>
    </row>
    <row r="105" spans="2:84" x14ac:dyDescent="0.35">
      <c r="D105" s="397" t="s">
        <v>84</v>
      </c>
      <c r="E105" s="410" t="e">
        <f t="shared" ref="E105:BP105" si="63">(((VLOOKUP(E104, GG_fuel,7,FALSE)) + (VLOOKUP(E104, GG_fuel,8,0))*$E$5 + (VLOOKUP(E104, GG_fuel,9,0))*$E$5^2 + (VLOOKUP(E104, GG_fuel,10,0))*$E$5^3)/$E$5)</f>
        <v>#DIV/0!</v>
      </c>
      <c r="F105" s="410" t="e">
        <f t="shared" si="63"/>
        <v>#DIV/0!</v>
      </c>
      <c r="G105" s="410" t="e">
        <f t="shared" si="63"/>
        <v>#DIV/0!</v>
      </c>
      <c r="H105" s="410" t="e">
        <f t="shared" si="63"/>
        <v>#DIV/0!</v>
      </c>
      <c r="I105" s="410" t="e">
        <f t="shared" si="63"/>
        <v>#DIV/0!</v>
      </c>
      <c r="J105" s="410" t="e">
        <f t="shared" si="63"/>
        <v>#DIV/0!</v>
      </c>
      <c r="K105" s="410" t="e">
        <f t="shared" si="63"/>
        <v>#DIV/0!</v>
      </c>
      <c r="L105" s="410" t="e">
        <f t="shared" si="63"/>
        <v>#DIV/0!</v>
      </c>
      <c r="M105" s="410" t="e">
        <f t="shared" si="63"/>
        <v>#DIV/0!</v>
      </c>
      <c r="N105" s="410" t="e">
        <f t="shared" si="63"/>
        <v>#DIV/0!</v>
      </c>
      <c r="O105" s="410" t="e">
        <f t="shared" si="63"/>
        <v>#DIV/0!</v>
      </c>
      <c r="P105" s="410" t="e">
        <f t="shared" si="63"/>
        <v>#DIV/0!</v>
      </c>
      <c r="Q105" s="410" t="e">
        <f t="shared" si="63"/>
        <v>#DIV/0!</v>
      </c>
      <c r="R105" s="410" t="e">
        <f t="shared" si="63"/>
        <v>#DIV/0!</v>
      </c>
      <c r="S105" s="410" t="e">
        <f t="shared" si="63"/>
        <v>#DIV/0!</v>
      </c>
      <c r="T105" s="410" t="e">
        <f t="shared" si="63"/>
        <v>#DIV/0!</v>
      </c>
      <c r="U105" s="410" t="e">
        <f t="shared" si="63"/>
        <v>#DIV/0!</v>
      </c>
      <c r="V105" s="410" t="e">
        <f t="shared" si="63"/>
        <v>#DIV/0!</v>
      </c>
      <c r="W105" s="410" t="e">
        <f t="shared" si="63"/>
        <v>#DIV/0!</v>
      </c>
      <c r="X105" s="410" t="e">
        <f t="shared" si="63"/>
        <v>#DIV/0!</v>
      </c>
      <c r="Y105" s="410" t="e">
        <f t="shared" si="63"/>
        <v>#DIV/0!</v>
      </c>
      <c r="Z105" s="410" t="e">
        <f t="shared" si="63"/>
        <v>#DIV/0!</v>
      </c>
      <c r="AA105" s="410" t="e">
        <f t="shared" si="63"/>
        <v>#DIV/0!</v>
      </c>
      <c r="AB105" s="410" t="e">
        <f t="shared" si="63"/>
        <v>#DIV/0!</v>
      </c>
      <c r="AC105" s="410" t="e">
        <f t="shared" si="63"/>
        <v>#DIV/0!</v>
      </c>
      <c r="AD105" s="410" t="e">
        <f t="shared" si="63"/>
        <v>#DIV/0!</v>
      </c>
      <c r="AE105" s="410" t="e">
        <f t="shared" si="63"/>
        <v>#DIV/0!</v>
      </c>
      <c r="AF105" s="410" t="e">
        <f t="shared" si="63"/>
        <v>#DIV/0!</v>
      </c>
      <c r="AG105" s="410" t="e">
        <f t="shared" si="63"/>
        <v>#DIV/0!</v>
      </c>
      <c r="AH105" s="410" t="e">
        <f t="shared" si="63"/>
        <v>#DIV/0!</v>
      </c>
      <c r="AI105" s="410" t="e">
        <f t="shared" si="63"/>
        <v>#DIV/0!</v>
      </c>
      <c r="AJ105" s="410" t="e">
        <f t="shared" si="63"/>
        <v>#DIV/0!</v>
      </c>
      <c r="AK105" s="410" t="e">
        <f t="shared" si="63"/>
        <v>#DIV/0!</v>
      </c>
      <c r="AL105" s="410" t="e">
        <f t="shared" si="63"/>
        <v>#DIV/0!</v>
      </c>
      <c r="AM105" s="410" t="e">
        <f t="shared" si="63"/>
        <v>#DIV/0!</v>
      </c>
      <c r="AN105" s="410" t="e">
        <f t="shared" si="63"/>
        <v>#DIV/0!</v>
      </c>
      <c r="AO105" s="410" t="e">
        <f t="shared" si="63"/>
        <v>#DIV/0!</v>
      </c>
      <c r="AP105" s="410" t="e">
        <f t="shared" si="63"/>
        <v>#DIV/0!</v>
      </c>
      <c r="AQ105" s="410" t="e">
        <f t="shared" si="63"/>
        <v>#DIV/0!</v>
      </c>
      <c r="AR105" s="410" t="e">
        <f t="shared" si="63"/>
        <v>#DIV/0!</v>
      </c>
      <c r="AS105" s="410" t="e">
        <f t="shared" si="63"/>
        <v>#DIV/0!</v>
      </c>
      <c r="AT105" s="410" t="e">
        <f t="shared" si="63"/>
        <v>#DIV/0!</v>
      </c>
      <c r="AU105" s="410" t="e">
        <f t="shared" si="63"/>
        <v>#DIV/0!</v>
      </c>
      <c r="AV105" s="410" t="e">
        <f t="shared" si="63"/>
        <v>#DIV/0!</v>
      </c>
      <c r="AW105" s="410" t="e">
        <f t="shared" si="63"/>
        <v>#DIV/0!</v>
      </c>
      <c r="AX105" s="410" t="e">
        <f t="shared" si="63"/>
        <v>#DIV/0!</v>
      </c>
      <c r="AY105" s="410" t="e">
        <f t="shared" si="63"/>
        <v>#DIV/0!</v>
      </c>
      <c r="AZ105" s="410" t="e">
        <f t="shared" si="63"/>
        <v>#DIV/0!</v>
      </c>
      <c r="BA105" s="410" t="e">
        <f t="shared" si="63"/>
        <v>#DIV/0!</v>
      </c>
      <c r="BB105" s="410" t="e">
        <f t="shared" si="63"/>
        <v>#DIV/0!</v>
      </c>
      <c r="BC105" s="410" t="e">
        <f t="shared" si="63"/>
        <v>#DIV/0!</v>
      </c>
      <c r="BD105" s="410" t="e">
        <f t="shared" si="63"/>
        <v>#DIV/0!</v>
      </c>
      <c r="BE105" s="410" t="e">
        <f t="shared" si="63"/>
        <v>#DIV/0!</v>
      </c>
      <c r="BF105" s="410" t="e">
        <f t="shared" si="63"/>
        <v>#DIV/0!</v>
      </c>
      <c r="BG105" s="410" t="e">
        <f t="shared" si="63"/>
        <v>#DIV/0!</v>
      </c>
      <c r="BH105" s="410" t="e">
        <f t="shared" si="63"/>
        <v>#DIV/0!</v>
      </c>
      <c r="BI105" s="410" t="e">
        <f t="shared" si="63"/>
        <v>#DIV/0!</v>
      </c>
      <c r="BJ105" s="410" t="e">
        <f t="shared" si="63"/>
        <v>#DIV/0!</v>
      </c>
      <c r="BK105" s="410" t="e">
        <f t="shared" si="63"/>
        <v>#DIV/0!</v>
      </c>
      <c r="BL105" s="410" t="e">
        <f t="shared" si="63"/>
        <v>#DIV/0!</v>
      </c>
      <c r="BM105" s="410" t="e">
        <f t="shared" si="63"/>
        <v>#DIV/0!</v>
      </c>
      <c r="BN105" s="410" t="e">
        <f t="shared" si="63"/>
        <v>#DIV/0!</v>
      </c>
      <c r="BO105" s="410" t="e">
        <f t="shared" si="63"/>
        <v>#DIV/0!</v>
      </c>
      <c r="BP105" s="410" t="e">
        <f t="shared" si="63"/>
        <v>#DIV/0!</v>
      </c>
      <c r="BQ105" s="410" t="e">
        <f t="shared" ref="BQ105:CF105" si="64">(((VLOOKUP(BQ104, GG_fuel,7,FALSE)) + (VLOOKUP(BQ104, GG_fuel,8,0))*$E$5 + (VLOOKUP(BQ104, GG_fuel,9,0))*$E$5^2 + (VLOOKUP(BQ104, GG_fuel,10,0))*$E$5^3)/$E$5)</f>
        <v>#DIV/0!</v>
      </c>
      <c r="BR105" s="410" t="e">
        <f t="shared" si="64"/>
        <v>#DIV/0!</v>
      </c>
      <c r="BS105" s="410" t="e">
        <f t="shared" si="64"/>
        <v>#DIV/0!</v>
      </c>
      <c r="BT105" s="410" t="e">
        <f t="shared" si="64"/>
        <v>#DIV/0!</v>
      </c>
      <c r="BU105" s="410" t="e">
        <f t="shared" si="64"/>
        <v>#DIV/0!</v>
      </c>
      <c r="BV105" s="410" t="e">
        <f t="shared" si="64"/>
        <v>#DIV/0!</v>
      </c>
      <c r="BW105" s="410" t="e">
        <f t="shared" si="64"/>
        <v>#DIV/0!</v>
      </c>
      <c r="BX105" s="410" t="e">
        <f t="shared" si="64"/>
        <v>#DIV/0!</v>
      </c>
      <c r="BY105" s="410" t="e">
        <f t="shared" si="64"/>
        <v>#DIV/0!</v>
      </c>
      <c r="BZ105" s="410" t="e">
        <f t="shared" si="64"/>
        <v>#DIV/0!</v>
      </c>
      <c r="CA105" s="410" t="e">
        <f t="shared" si="64"/>
        <v>#DIV/0!</v>
      </c>
      <c r="CB105" s="410" t="e">
        <f t="shared" si="64"/>
        <v>#DIV/0!</v>
      </c>
      <c r="CC105" s="410" t="e">
        <f t="shared" si="64"/>
        <v>#DIV/0!</v>
      </c>
      <c r="CD105" s="410" t="e">
        <f t="shared" si="64"/>
        <v>#DIV/0!</v>
      </c>
      <c r="CE105" s="410" t="e">
        <f t="shared" si="64"/>
        <v>#DIV/0!</v>
      </c>
      <c r="CF105" s="410" t="e">
        <f t="shared" si="64"/>
        <v>#DIV/0!</v>
      </c>
    </row>
    <row r="106" spans="2:84" x14ac:dyDescent="0.35">
      <c r="D106" s="397" t="s">
        <v>86</v>
      </c>
      <c r="E106" s="410" t="e">
        <f>(((VLOOKUP(E104, GG_fuel,19,FALSE)) + (VLOOKUP(E104, GG_fuel,20,0))*$E$6 + (VLOOKUP(E104, GG_fuel,21,0))*$E$6^2 + (VLOOKUP(E104, GG_fuel,22,0))*$E$6^3)/$E$6)</f>
        <v>#DIV/0!</v>
      </c>
      <c r="F106" s="410" t="e">
        <f t="shared" ref="F106:BP106" si="65">(((VLOOKUP(F104, GG_fuel,19,FALSE)) + (VLOOKUP(F104, GG_fuel,20,0))*$E$6 + (VLOOKUP(F104, GG_fuel,21,0))*$E$6^2 + (VLOOKUP(F104, GG_fuel,22,0))*$E$6^3)/$E$6)</f>
        <v>#DIV/0!</v>
      </c>
      <c r="G106" s="410" t="e">
        <f t="shared" si="65"/>
        <v>#DIV/0!</v>
      </c>
      <c r="H106" s="410" t="e">
        <f t="shared" si="65"/>
        <v>#DIV/0!</v>
      </c>
      <c r="I106" s="410" t="e">
        <f t="shared" si="65"/>
        <v>#DIV/0!</v>
      </c>
      <c r="J106" s="410" t="e">
        <f t="shared" si="65"/>
        <v>#DIV/0!</v>
      </c>
      <c r="K106" s="410" t="e">
        <f t="shared" si="65"/>
        <v>#DIV/0!</v>
      </c>
      <c r="L106" s="410" t="e">
        <f t="shared" si="65"/>
        <v>#DIV/0!</v>
      </c>
      <c r="M106" s="410" t="e">
        <f t="shared" si="65"/>
        <v>#DIV/0!</v>
      </c>
      <c r="N106" s="410" t="e">
        <f t="shared" si="65"/>
        <v>#DIV/0!</v>
      </c>
      <c r="O106" s="410" t="e">
        <f>(((VLOOKUP(O104, GG_fuel,19,FALSE)) + (VLOOKUP(O104, GG_fuel,20,0))*$E$6 + (VLOOKUP(O104, GG_fuel,21,0))*$E$6^2 + (VLOOKUP(O104, GG_fuel,22,0))*$E$6^3)/$E$6)</f>
        <v>#DIV/0!</v>
      </c>
      <c r="P106" s="410" t="e">
        <f t="shared" si="65"/>
        <v>#DIV/0!</v>
      </c>
      <c r="Q106" s="410" t="e">
        <f>(((VLOOKUP(Q104, GG_fuel,19,FALSE)) + (VLOOKUP(Q104, GG_fuel,20,0))*$E$6 + (VLOOKUP(Q104, GG_fuel,21,0))*$E$6^2 + (VLOOKUP(Q104, GG_fuel,22,0))*$E$6^3)/$E$6)</f>
        <v>#DIV/0!</v>
      </c>
      <c r="R106" s="410" t="e">
        <f t="shared" si="65"/>
        <v>#DIV/0!</v>
      </c>
      <c r="S106" s="410" t="e">
        <f t="shared" si="65"/>
        <v>#DIV/0!</v>
      </c>
      <c r="T106" s="410" t="e">
        <f t="shared" si="65"/>
        <v>#DIV/0!</v>
      </c>
      <c r="U106" s="410" t="e">
        <f t="shared" si="65"/>
        <v>#DIV/0!</v>
      </c>
      <c r="V106" s="410" t="e">
        <f t="shared" si="65"/>
        <v>#DIV/0!</v>
      </c>
      <c r="W106" s="410" t="e">
        <f t="shared" si="65"/>
        <v>#DIV/0!</v>
      </c>
      <c r="X106" s="410" t="e">
        <f t="shared" si="65"/>
        <v>#DIV/0!</v>
      </c>
      <c r="Y106" s="410" t="e">
        <f t="shared" si="65"/>
        <v>#DIV/0!</v>
      </c>
      <c r="Z106" s="410" t="e">
        <f t="shared" si="65"/>
        <v>#DIV/0!</v>
      </c>
      <c r="AA106" s="410" t="e">
        <f t="shared" si="65"/>
        <v>#DIV/0!</v>
      </c>
      <c r="AB106" s="410" t="e">
        <f t="shared" si="65"/>
        <v>#DIV/0!</v>
      </c>
      <c r="AC106" s="410" t="e">
        <f t="shared" si="65"/>
        <v>#DIV/0!</v>
      </c>
      <c r="AD106" s="410" t="e">
        <f t="shared" si="65"/>
        <v>#DIV/0!</v>
      </c>
      <c r="AE106" s="410" t="e">
        <f t="shared" si="65"/>
        <v>#DIV/0!</v>
      </c>
      <c r="AF106" s="410" t="e">
        <f t="shared" si="65"/>
        <v>#DIV/0!</v>
      </c>
      <c r="AG106" s="410" t="e">
        <f t="shared" si="65"/>
        <v>#DIV/0!</v>
      </c>
      <c r="AH106" s="410" t="e">
        <f t="shared" si="65"/>
        <v>#DIV/0!</v>
      </c>
      <c r="AI106" s="410" t="e">
        <f t="shared" si="65"/>
        <v>#DIV/0!</v>
      </c>
      <c r="AJ106" s="410" t="e">
        <f t="shared" si="65"/>
        <v>#DIV/0!</v>
      </c>
      <c r="AK106" s="410" t="e">
        <f t="shared" si="65"/>
        <v>#DIV/0!</v>
      </c>
      <c r="AL106" s="410" t="e">
        <f t="shared" si="65"/>
        <v>#DIV/0!</v>
      </c>
      <c r="AM106" s="410" t="e">
        <f t="shared" si="65"/>
        <v>#DIV/0!</v>
      </c>
      <c r="AN106" s="410" t="e">
        <f t="shared" si="65"/>
        <v>#DIV/0!</v>
      </c>
      <c r="AO106" s="410" t="e">
        <f t="shared" si="65"/>
        <v>#DIV/0!</v>
      </c>
      <c r="AP106" s="410" t="e">
        <f t="shared" si="65"/>
        <v>#DIV/0!</v>
      </c>
      <c r="AQ106" s="410" t="e">
        <f t="shared" si="65"/>
        <v>#DIV/0!</v>
      </c>
      <c r="AR106" s="410" t="e">
        <f t="shared" si="65"/>
        <v>#DIV/0!</v>
      </c>
      <c r="AS106" s="410" t="e">
        <f t="shared" si="65"/>
        <v>#DIV/0!</v>
      </c>
      <c r="AT106" s="410" t="e">
        <f t="shared" si="65"/>
        <v>#DIV/0!</v>
      </c>
      <c r="AU106" s="410" t="e">
        <f t="shared" si="65"/>
        <v>#DIV/0!</v>
      </c>
      <c r="AV106" s="410" t="e">
        <f t="shared" si="65"/>
        <v>#DIV/0!</v>
      </c>
      <c r="AW106" s="410" t="e">
        <f t="shared" si="65"/>
        <v>#DIV/0!</v>
      </c>
      <c r="AX106" s="410" t="e">
        <f t="shared" si="65"/>
        <v>#DIV/0!</v>
      </c>
      <c r="AY106" s="410" t="e">
        <f t="shared" si="65"/>
        <v>#DIV/0!</v>
      </c>
      <c r="AZ106" s="410" t="e">
        <f t="shared" si="65"/>
        <v>#DIV/0!</v>
      </c>
      <c r="BA106" s="410" t="e">
        <f t="shared" si="65"/>
        <v>#DIV/0!</v>
      </c>
      <c r="BB106" s="410" t="e">
        <f t="shared" si="65"/>
        <v>#DIV/0!</v>
      </c>
      <c r="BC106" s="410" t="e">
        <f t="shared" si="65"/>
        <v>#DIV/0!</v>
      </c>
      <c r="BD106" s="410" t="e">
        <f t="shared" si="65"/>
        <v>#DIV/0!</v>
      </c>
      <c r="BE106" s="410" t="e">
        <f t="shared" si="65"/>
        <v>#DIV/0!</v>
      </c>
      <c r="BF106" s="410" t="e">
        <f t="shared" si="65"/>
        <v>#DIV/0!</v>
      </c>
      <c r="BG106" s="410" t="e">
        <f t="shared" si="65"/>
        <v>#DIV/0!</v>
      </c>
      <c r="BH106" s="410" t="e">
        <f t="shared" si="65"/>
        <v>#DIV/0!</v>
      </c>
      <c r="BI106" s="410" t="e">
        <f t="shared" si="65"/>
        <v>#DIV/0!</v>
      </c>
      <c r="BJ106" s="410" t="e">
        <f t="shared" si="65"/>
        <v>#DIV/0!</v>
      </c>
      <c r="BK106" s="410" t="e">
        <f t="shared" si="65"/>
        <v>#DIV/0!</v>
      </c>
      <c r="BL106" s="410" t="e">
        <f t="shared" si="65"/>
        <v>#DIV/0!</v>
      </c>
      <c r="BM106" s="410" t="e">
        <f t="shared" si="65"/>
        <v>#DIV/0!</v>
      </c>
      <c r="BN106" s="410" t="e">
        <f t="shared" si="65"/>
        <v>#DIV/0!</v>
      </c>
      <c r="BO106" s="410" t="e">
        <f t="shared" si="65"/>
        <v>#DIV/0!</v>
      </c>
      <c r="BP106" s="410" t="e">
        <f t="shared" si="65"/>
        <v>#DIV/0!</v>
      </c>
      <c r="BQ106" s="410" t="e">
        <f t="shared" ref="BQ106:CF106" si="66">(((VLOOKUP(BQ104, GG_fuel,19,FALSE)) + (VLOOKUP(BQ104, GG_fuel,20,0))*$E$6 + (VLOOKUP(BQ104, GG_fuel,21,0))*$E$6^2 + (VLOOKUP(BQ104, GG_fuel,22,0))*$E$6^3)/$E$6)</f>
        <v>#DIV/0!</v>
      </c>
      <c r="BR106" s="410" t="e">
        <f t="shared" si="66"/>
        <v>#DIV/0!</v>
      </c>
      <c r="BS106" s="410" t="e">
        <f t="shared" si="66"/>
        <v>#DIV/0!</v>
      </c>
      <c r="BT106" s="410" t="e">
        <f t="shared" si="66"/>
        <v>#DIV/0!</v>
      </c>
      <c r="BU106" s="410" t="e">
        <f t="shared" si="66"/>
        <v>#DIV/0!</v>
      </c>
      <c r="BV106" s="410" t="e">
        <f t="shared" si="66"/>
        <v>#DIV/0!</v>
      </c>
      <c r="BW106" s="410" t="e">
        <f t="shared" si="66"/>
        <v>#DIV/0!</v>
      </c>
      <c r="BX106" s="410" t="e">
        <f t="shared" si="66"/>
        <v>#DIV/0!</v>
      </c>
      <c r="BY106" s="410" t="e">
        <f t="shared" si="66"/>
        <v>#DIV/0!</v>
      </c>
      <c r="BZ106" s="410" t="e">
        <f t="shared" si="66"/>
        <v>#DIV/0!</v>
      </c>
      <c r="CA106" s="410" t="e">
        <f t="shared" si="66"/>
        <v>#DIV/0!</v>
      </c>
      <c r="CB106" s="410" t="e">
        <f t="shared" si="66"/>
        <v>#DIV/0!</v>
      </c>
      <c r="CC106" s="410" t="e">
        <f t="shared" si="66"/>
        <v>#DIV/0!</v>
      </c>
      <c r="CD106" s="410" t="e">
        <f t="shared" si="66"/>
        <v>#DIV/0!</v>
      </c>
      <c r="CE106" s="410" t="e">
        <f t="shared" si="66"/>
        <v>#DIV/0!</v>
      </c>
      <c r="CF106" s="410" t="e">
        <f t="shared" si="66"/>
        <v>#DIV/0!</v>
      </c>
    </row>
    <row r="107" spans="2:84" x14ac:dyDescent="0.35">
      <c r="D107" s="397" t="s">
        <v>88</v>
      </c>
      <c r="E107" s="410" t="e">
        <f>(((VLOOKUP(E104, GG_fuel,27,FALSE)) + (VLOOKUP(E104, GG_fuel,28,0))*$E$7 + (VLOOKUP(E104, GG_fuel,29,0))*$E$7^2 + (VLOOKUP(E104, GG_fuel,30,0))*$E$7^3)/$E$7)*'HGV classes'!$E$2+(((VLOOKUP(E104, GG_fuel,31,FALSE)) + (VLOOKUP(E104, GG_fuel,32,0))*$E$7 + (VLOOKUP(E104, GG_fuel,33,0))*$E$7^2 + (VLOOKUP(E104, GG_fuel,34,0))*$E$7^3)/$E$7)*'HGV classes'!$E$3</f>
        <v>#DIV/0!</v>
      </c>
      <c r="F107" s="410" t="e">
        <f>(((VLOOKUP(F104, GG_fuel,27,FALSE)) + (VLOOKUP(F104, GG_fuel,28,0))*$E$7 + (VLOOKUP(F104, GG_fuel,29,0))*$E$7^2 + (VLOOKUP(F104, GG_fuel,30,0))*$E$7^3)/$E$7)*'HGV classes'!$E$2+(((VLOOKUP(F104, GG_fuel,31,FALSE)) + (VLOOKUP(F104, GG_fuel,32,0))*$E$7 + (VLOOKUP(F104, GG_fuel,33,0))*$E$7^2 + (VLOOKUP(F104, GG_fuel,34,0))*$E$7^3)/$E$7)*'HGV classes'!$E$3</f>
        <v>#DIV/0!</v>
      </c>
      <c r="G107" s="410" t="e">
        <f>(((VLOOKUP(G104, GG_fuel,27,FALSE)) + (VLOOKUP(G104, GG_fuel,28,0))*$E$7 + (VLOOKUP(G104, GG_fuel,29,0))*$E$7^2 + (VLOOKUP(G104, GG_fuel,30,0))*$E$7^3)/$E$7)*'HGV classes'!$E$2+(((VLOOKUP(G104, GG_fuel,31,FALSE)) + (VLOOKUP(G104, GG_fuel,32,0))*$E$7 + (VLOOKUP(G104, GG_fuel,33,0))*$E$7^2 + (VLOOKUP(G104, GG_fuel,34,0))*$E$7^3)/$E$7)*'HGV classes'!$E$3</f>
        <v>#DIV/0!</v>
      </c>
      <c r="H107" s="410" t="e">
        <f>(((VLOOKUP(H104, GG_fuel,27,FALSE)) + (VLOOKUP(H104, GG_fuel,28,0))*$E$7 + (VLOOKUP(H104, GG_fuel,29,0))*$E$7^2 + (VLOOKUP(H104, GG_fuel,30,0))*$E$7^3)/$E$7)*'HGV classes'!$E$2+(((VLOOKUP(H104, GG_fuel,31,FALSE)) + (VLOOKUP(H104, GG_fuel,32,0))*$E$7 + (VLOOKUP(H104, GG_fuel,33,0))*$E$7^2 + (VLOOKUP(H104, GG_fuel,34,0))*$E$7^3)/$E$7)*'HGV classes'!$E$3</f>
        <v>#DIV/0!</v>
      </c>
      <c r="I107" s="410" t="e">
        <f>(((VLOOKUP(I104, GG_fuel,27,FALSE)) + (VLOOKUP(I104, GG_fuel,28,0))*$E$7 + (VLOOKUP(I104, GG_fuel,29,0))*$E$7^2 + (VLOOKUP(I104, GG_fuel,30,0))*$E$7^3)/$E$7)*'HGV classes'!$E$2+(((VLOOKUP(I104, GG_fuel,31,FALSE)) + (VLOOKUP(I104, GG_fuel,32,0))*$E$7 + (VLOOKUP(I104, GG_fuel,33,0))*$E$7^2 + (VLOOKUP(I104, GG_fuel,34,0))*$E$7^3)/$E$7)*'HGV classes'!$E$3</f>
        <v>#DIV/0!</v>
      </c>
      <c r="J107" s="410" t="e">
        <f>(((VLOOKUP(J104, GG_fuel,27,FALSE)) + (VLOOKUP(J104, GG_fuel,28,0))*$E$7 + (VLOOKUP(J104, GG_fuel,29,0))*$E$7^2 + (VLOOKUP(J104, GG_fuel,30,0))*$E$7^3)/$E$7)*'HGV classes'!$E$2+(((VLOOKUP(J104, GG_fuel,31,FALSE)) + (VLOOKUP(J104, GG_fuel,32,0))*$E$7 + (VLOOKUP(J104, GG_fuel,33,0))*$E$7^2 + (VLOOKUP(J104, GG_fuel,34,0))*$E$7^3)/$E$7)*'HGV classes'!$E$3</f>
        <v>#DIV/0!</v>
      </c>
      <c r="K107" s="410" t="e">
        <f>(((VLOOKUP(K104, GG_fuel,27,FALSE)) + (VLOOKUP(K104, GG_fuel,28,0))*$E$7 + (VLOOKUP(K104, GG_fuel,29,0))*$E$7^2 + (VLOOKUP(K104, GG_fuel,30,0))*$E$7^3)/$E$7)*'HGV classes'!$E$2+(((VLOOKUP(K104, GG_fuel,31,FALSE)) + (VLOOKUP(K104, GG_fuel,32,0))*$E$7 + (VLOOKUP(K104, GG_fuel,33,0))*$E$7^2 + (VLOOKUP(K104, GG_fuel,34,0))*$E$7^3)/$E$7)*'HGV classes'!$E$3</f>
        <v>#DIV/0!</v>
      </c>
      <c r="L107" s="410" t="e">
        <f>(((VLOOKUP(L104, GG_fuel,27,FALSE)) + (VLOOKUP(L104, GG_fuel,28,0))*$E$7 + (VLOOKUP(L104, GG_fuel,29,0))*$E$7^2 + (VLOOKUP(L104, GG_fuel,30,0))*$E$7^3)/$E$7)*'HGV classes'!$E$2+(((VLOOKUP(L104, GG_fuel,31,FALSE)) + (VLOOKUP(L104, GG_fuel,32,0))*$E$7 + (VLOOKUP(L104, GG_fuel,33,0))*$E$7^2 + (VLOOKUP(L104, GG_fuel,34,0))*$E$7^3)/$E$7)*'HGV classes'!$E$3</f>
        <v>#DIV/0!</v>
      </c>
      <c r="M107" s="410" t="e">
        <f>(((VLOOKUP(M104, GG_fuel,27,FALSE)) + (VLOOKUP(M104, GG_fuel,28,0))*$E$7 + (VLOOKUP(M104, GG_fuel,29,0))*$E$7^2 + (VLOOKUP(M104, GG_fuel,30,0))*$E$7^3)/$E$7)*'HGV classes'!$E$2+(((VLOOKUP(M104, GG_fuel,31,FALSE)) + (VLOOKUP(M104, GG_fuel,32,0))*$E$7 + (VLOOKUP(M104, GG_fuel,33,0))*$E$7^2 + (VLOOKUP(M104, GG_fuel,34,0))*$E$7^3)/$E$7)*'HGV classes'!$E$3</f>
        <v>#DIV/0!</v>
      </c>
      <c r="N107" s="410" t="e">
        <f>(((VLOOKUP(N104, GG_fuel,27,FALSE)) + (VLOOKUP(N104, GG_fuel,28,0))*$E$7 + (VLOOKUP(N104, GG_fuel,29,0))*$E$7^2 + (VLOOKUP(N104, GG_fuel,30,0))*$E$7^3)/$E$7)*'HGV classes'!$E$2+(((VLOOKUP(N104, GG_fuel,31,FALSE)) + (VLOOKUP(N104, GG_fuel,32,0))*$E$7 + (VLOOKUP(N104, GG_fuel,33,0))*$E$7^2 + (VLOOKUP(N104, GG_fuel,34,0))*$E$7^3)/$E$7)*'HGV classes'!$E$3</f>
        <v>#DIV/0!</v>
      </c>
      <c r="O107" s="410" t="e">
        <f>(((VLOOKUP(O104, GG_fuel,27,FALSE)) + (VLOOKUP(O104, GG_fuel,28,0))*$E$7 + (VLOOKUP(O104, GG_fuel,29,0))*$E$7^2 + (VLOOKUP(O104, GG_fuel,30,0))*$E$7^3)/$E$7)*'HGV classes'!$E$2+(((VLOOKUP(O104, GG_fuel,31,FALSE)) + (VLOOKUP(O104, GG_fuel,32,0))*$E$7 + (VLOOKUP(O104, GG_fuel,33,0))*$E$7^2 + (VLOOKUP(O104, GG_fuel,34,0))*$E$7^3)/$E$7)*'HGV classes'!$E$3</f>
        <v>#DIV/0!</v>
      </c>
      <c r="P107" s="410" t="e">
        <f>(((VLOOKUP(P104, GG_fuel,27,FALSE)) + (VLOOKUP(P104, GG_fuel,28,0))*$E$7 + (VLOOKUP(P104, GG_fuel,29,0))*$E$7^2 + (VLOOKUP(P104, GG_fuel,30,0))*$E$7^3)/$E$7)*'HGV classes'!$E$2+(((VLOOKUP(P104, GG_fuel,31,FALSE)) + (VLOOKUP(P104, GG_fuel,32,0))*$E$7 + (VLOOKUP(P104, GG_fuel,33,0))*$E$7^2 + (VLOOKUP(P104, GG_fuel,34,0))*$E$7^3)/$E$7)*'HGV classes'!$E$3</f>
        <v>#DIV/0!</v>
      </c>
      <c r="Q107" s="410" t="e">
        <f>(((VLOOKUP(Q104, GG_fuel,27,FALSE)) + (VLOOKUP(Q104, GG_fuel,28,0))*$E$7 + (VLOOKUP(Q104, GG_fuel,29,0))*$E$7^2 + (VLOOKUP(Q104, GG_fuel,30,0))*$E$7^3)/$E$7)*'HGV classes'!$E$2+(((VLOOKUP(Q104, GG_fuel,31,FALSE)) + (VLOOKUP(Q104, GG_fuel,32,0))*$E$7 + (VLOOKUP(Q104, GG_fuel,33,0))*$E$7^2 + (VLOOKUP(Q104, GG_fuel,34,0))*$E$7^3)/$E$7)*'HGV classes'!$E$3</f>
        <v>#DIV/0!</v>
      </c>
      <c r="R107" s="410" t="e">
        <f>(((VLOOKUP(R104, GG_fuel,27,FALSE)) + (VLOOKUP(R104, GG_fuel,28,0))*$E$7 + (VLOOKUP(R104, GG_fuel,29,0))*$E$7^2 + (VLOOKUP(R104, GG_fuel,30,0))*$E$7^3)/$E$7)*'HGV classes'!$E$2+(((VLOOKUP(R104, GG_fuel,31,FALSE)) + (VLOOKUP(R104, GG_fuel,32,0))*$E$7 + (VLOOKUP(R104, GG_fuel,33,0))*$E$7^2 + (VLOOKUP(R104, GG_fuel,34,0))*$E$7^3)/$E$7)*'HGV classes'!$E$3</f>
        <v>#DIV/0!</v>
      </c>
      <c r="S107" s="410" t="e">
        <f>(((VLOOKUP(S104, GG_fuel,27,FALSE)) + (VLOOKUP(S104, GG_fuel,28,0))*$E$7 + (VLOOKUP(S104, GG_fuel,29,0))*$E$7^2 + (VLOOKUP(S104, GG_fuel,30,0))*$E$7^3)/$E$7)*'HGV classes'!$E$2+(((VLOOKUP(S104, GG_fuel,31,FALSE)) + (VLOOKUP(S104, GG_fuel,32,0))*$E$7 + (VLOOKUP(S104, GG_fuel,33,0))*$E$7^2 + (VLOOKUP(S104, GG_fuel,34,0))*$E$7^3)/$E$7)*'HGV classes'!$E$3</f>
        <v>#DIV/0!</v>
      </c>
      <c r="T107" s="410" t="e">
        <f>(((VLOOKUP(T104, GG_fuel,27,FALSE)) + (VLOOKUP(T104, GG_fuel,28,0))*$E$7 + (VLOOKUP(T104, GG_fuel,29,0))*$E$7^2 + (VLOOKUP(T104, GG_fuel,30,0))*$E$7^3)/$E$7)*'HGV classes'!$E$2+(((VLOOKUP(T104, GG_fuel,31,FALSE)) + (VLOOKUP(T104, GG_fuel,32,0))*$E$7 + (VLOOKUP(T104, GG_fuel,33,0))*$E$7^2 + (VLOOKUP(T104, GG_fuel,34,0))*$E$7^3)/$E$7)*'HGV classes'!$E$3</f>
        <v>#DIV/0!</v>
      </c>
      <c r="U107" s="410" t="e">
        <f>(((VLOOKUP(U104, GG_fuel,27,FALSE)) + (VLOOKUP(U104, GG_fuel,28,0))*$E$7 + (VLOOKUP(U104, GG_fuel,29,0))*$E$7^2 + (VLOOKUP(U104, GG_fuel,30,0))*$E$7^3)/$E$7)*'HGV classes'!$E$2+(((VLOOKUP(U104, GG_fuel,31,FALSE)) + (VLOOKUP(U104, GG_fuel,32,0))*$E$7 + (VLOOKUP(U104, GG_fuel,33,0))*$E$7^2 + (VLOOKUP(U104, GG_fuel,34,0))*$E$7^3)/$E$7)*'HGV classes'!$E$3</f>
        <v>#DIV/0!</v>
      </c>
      <c r="V107" s="410" t="e">
        <f>(((VLOOKUP(V104, GG_fuel,27,FALSE)) + (VLOOKUP(V104, GG_fuel,28,0))*$E$7 + (VLOOKUP(V104, GG_fuel,29,0))*$E$7^2 + (VLOOKUP(V104, GG_fuel,30,0))*$E$7^3)/$E$7)*'HGV classes'!$E$2+(((VLOOKUP(V104, GG_fuel,31,FALSE)) + (VLOOKUP(V104, GG_fuel,32,0))*$E$7 + (VLOOKUP(V104, GG_fuel,33,0))*$E$7^2 + (VLOOKUP(V104, GG_fuel,34,0))*$E$7^3)/$E$7)*'HGV classes'!$E$3</f>
        <v>#DIV/0!</v>
      </c>
      <c r="W107" s="410" t="e">
        <f>(((VLOOKUP(W104, GG_fuel,27,FALSE)) + (VLOOKUP(W104, GG_fuel,28,0))*$E$7 + (VLOOKUP(W104, GG_fuel,29,0))*$E$7^2 + (VLOOKUP(W104, GG_fuel,30,0))*$E$7^3)/$E$7)*'HGV classes'!$E$2+(((VLOOKUP(W104, GG_fuel,31,FALSE)) + (VLOOKUP(W104, GG_fuel,32,0))*$E$7 + (VLOOKUP(W104, GG_fuel,33,0))*$E$7^2 + (VLOOKUP(W104, GG_fuel,34,0))*$E$7^3)/$E$7)*'HGV classes'!$E$3</f>
        <v>#DIV/0!</v>
      </c>
      <c r="X107" s="410" t="e">
        <f>(((VLOOKUP(X104, GG_fuel,27,FALSE)) + (VLOOKUP(X104, GG_fuel,28,0))*$E$7 + (VLOOKUP(X104, GG_fuel,29,0))*$E$7^2 + (VLOOKUP(X104, GG_fuel,30,0))*$E$7^3)/$E$7)*'HGV classes'!$E$2+(((VLOOKUP(X104, GG_fuel,31,FALSE)) + (VLOOKUP(X104, GG_fuel,32,0))*$E$7 + (VLOOKUP(X104, GG_fuel,33,0))*$E$7^2 + (VLOOKUP(X104, GG_fuel,34,0))*$E$7^3)/$E$7)*'HGV classes'!$E$3</f>
        <v>#DIV/0!</v>
      </c>
      <c r="Y107" s="410" t="e">
        <f>(((VLOOKUP(Y104, GG_fuel,27,FALSE)) + (VLOOKUP(Y104, GG_fuel,28,0))*$E$7 + (VLOOKUP(Y104, GG_fuel,29,0))*$E$7^2 + (VLOOKUP(Y104, GG_fuel,30,0))*$E$7^3)/$E$7)*'HGV classes'!$E$2+(((VLOOKUP(Y104, GG_fuel,31,FALSE)) + (VLOOKUP(Y104, GG_fuel,32,0))*$E$7 + (VLOOKUP(Y104, GG_fuel,33,0))*$E$7^2 + (VLOOKUP(Y104, GG_fuel,34,0))*$E$7^3)/$E$7)*'HGV classes'!$E$3</f>
        <v>#DIV/0!</v>
      </c>
      <c r="Z107" s="410" t="e">
        <f>(((VLOOKUP(Z104, GG_fuel,27,FALSE)) + (VLOOKUP(Z104, GG_fuel,28,0))*$E$7 + (VLOOKUP(Z104, GG_fuel,29,0))*$E$7^2 + (VLOOKUP(Z104, GG_fuel,30,0))*$E$7^3)/$E$7)*'HGV classes'!$E$2+(((VLOOKUP(Z104, GG_fuel,31,FALSE)) + (VLOOKUP(Z104, GG_fuel,32,0))*$E$7 + (VLOOKUP(Z104, GG_fuel,33,0))*$E$7^2 + (VLOOKUP(Z104, GG_fuel,34,0))*$E$7^3)/$E$7)*'HGV classes'!$E$3</f>
        <v>#DIV/0!</v>
      </c>
      <c r="AA107" s="410" t="e">
        <f>(((VLOOKUP(AA104, GG_fuel,27,FALSE)) + (VLOOKUP(AA104, GG_fuel,28,0))*$E$7 + (VLOOKUP(AA104, GG_fuel,29,0))*$E$7^2 + (VLOOKUP(AA104, GG_fuel,30,0))*$E$7^3)/$E$7)*'HGV classes'!$E$2+(((VLOOKUP(AA104, GG_fuel,31,FALSE)) + (VLOOKUP(AA104, GG_fuel,32,0))*$E$7 + (VLOOKUP(AA104, GG_fuel,33,0))*$E$7^2 + (VLOOKUP(AA104, GG_fuel,34,0))*$E$7^3)/$E$7)*'HGV classes'!$E$3</f>
        <v>#DIV/0!</v>
      </c>
      <c r="AB107" s="410" t="e">
        <f>(((VLOOKUP(AB104, GG_fuel,27,FALSE)) + (VLOOKUP(AB104, GG_fuel,28,0))*$E$7 + (VLOOKUP(AB104, GG_fuel,29,0))*$E$7^2 + (VLOOKUP(AB104, GG_fuel,30,0))*$E$7^3)/$E$7)*'HGV classes'!$E$2+(((VLOOKUP(AB104, GG_fuel,31,FALSE)) + (VLOOKUP(AB104, GG_fuel,32,0))*$E$7 + (VLOOKUP(AB104, GG_fuel,33,0))*$E$7^2 + (VLOOKUP(AB104, GG_fuel,34,0))*$E$7^3)/$E$7)*'HGV classes'!$E$3</f>
        <v>#DIV/0!</v>
      </c>
      <c r="AC107" s="410" t="e">
        <f>(((VLOOKUP(AC104, GG_fuel,27,FALSE)) + (VLOOKUP(AC104, GG_fuel,28,0))*$E$7 + (VLOOKUP(AC104, GG_fuel,29,0))*$E$7^2 + (VLOOKUP(AC104, GG_fuel,30,0))*$E$7^3)/$E$7)*'HGV classes'!$E$2+(((VLOOKUP(AC104, GG_fuel,31,FALSE)) + (VLOOKUP(AC104, GG_fuel,32,0))*$E$7 + (VLOOKUP(AC104, GG_fuel,33,0))*$E$7^2 + (VLOOKUP(AC104, GG_fuel,34,0))*$E$7^3)/$E$7)*'HGV classes'!$E$3</f>
        <v>#DIV/0!</v>
      </c>
      <c r="AD107" s="410" t="e">
        <f>(((VLOOKUP(AD104, GG_fuel,27,FALSE)) + (VLOOKUP(AD104, GG_fuel,28,0))*$E$7 + (VLOOKUP(AD104, GG_fuel,29,0))*$E$7^2 + (VLOOKUP(AD104, GG_fuel,30,0))*$E$7^3)/$E$7)*'HGV classes'!$E$2+(((VLOOKUP(AD104, GG_fuel,31,FALSE)) + (VLOOKUP(AD104, GG_fuel,32,0))*$E$7 + (VLOOKUP(AD104, GG_fuel,33,0))*$E$7^2 + (VLOOKUP(AD104, GG_fuel,34,0))*$E$7^3)/$E$7)*'HGV classes'!$E$3</f>
        <v>#DIV/0!</v>
      </c>
      <c r="AE107" s="410" t="e">
        <f>(((VLOOKUP(AE104, GG_fuel,27,FALSE)) + (VLOOKUP(AE104, GG_fuel,28,0))*$E$7 + (VLOOKUP(AE104, GG_fuel,29,0))*$E$7^2 + (VLOOKUP(AE104, GG_fuel,30,0))*$E$7^3)/$E$7)*'HGV classes'!$E$2+(((VLOOKUP(AE104, GG_fuel,31,FALSE)) + (VLOOKUP(AE104, GG_fuel,32,0))*$E$7 + (VLOOKUP(AE104, GG_fuel,33,0))*$E$7^2 + (VLOOKUP(AE104, GG_fuel,34,0))*$E$7^3)/$E$7)*'HGV classes'!$E$3</f>
        <v>#DIV/0!</v>
      </c>
      <c r="AF107" s="410" t="e">
        <f>(((VLOOKUP(AF104, GG_fuel,27,FALSE)) + (VLOOKUP(AF104, GG_fuel,28,0))*$E$7 + (VLOOKUP(AF104, GG_fuel,29,0))*$E$7^2 + (VLOOKUP(AF104, GG_fuel,30,0))*$E$7^3)/$E$7)*'HGV classes'!$E$2+(((VLOOKUP(AF104, GG_fuel,31,FALSE)) + (VLOOKUP(AF104, GG_fuel,32,0))*$E$7 + (VLOOKUP(AF104, GG_fuel,33,0))*$E$7^2 + (VLOOKUP(AF104, GG_fuel,34,0))*$E$7^3)/$E$7)*'HGV classes'!$E$3</f>
        <v>#DIV/0!</v>
      </c>
      <c r="AG107" s="410" t="e">
        <f>(((VLOOKUP(AG104, GG_fuel,27,FALSE)) + (VLOOKUP(AG104, GG_fuel,28,0))*$E$7 + (VLOOKUP(AG104, GG_fuel,29,0))*$E$7^2 + (VLOOKUP(AG104, GG_fuel,30,0))*$E$7^3)/$E$7)*'HGV classes'!$E$2+(((VLOOKUP(AG104, GG_fuel,31,FALSE)) + (VLOOKUP(AG104, GG_fuel,32,0))*$E$7 + (VLOOKUP(AG104, GG_fuel,33,0))*$E$7^2 + (VLOOKUP(AG104, GG_fuel,34,0))*$E$7^3)/$E$7)*'HGV classes'!$E$3</f>
        <v>#DIV/0!</v>
      </c>
      <c r="AH107" s="410" t="e">
        <f>(((VLOOKUP(AH104, GG_fuel,27,FALSE)) + (VLOOKUP(AH104, GG_fuel,28,0))*$E$7 + (VLOOKUP(AH104, GG_fuel,29,0))*$E$7^2 + (VLOOKUP(AH104, GG_fuel,30,0))*$E$7^3)/$E$7)*'HGV classes'!$E$2+(((VLOOKUP(AH104, GG_fuel,31,FALSE)) + (VLOOKUP(AH104, GG_fuel,32,0))*$E$7 + (VLOOKUP(AH104, GG_fuel,33,0))*$E$7^2 + (VLOOKUP(AH104, GG_fuel,34,0))*$E$7^3)/$E$7)*'HGV classes'!$E$3</f>
        <v>#DIV/0!</v>
      </c>
      <c r="AI107" s="410" t="e">
        <f>(((VLOOKUP(AI104, GG_fuel,27,FALSE)) + (VLOOKUP(AI104, GG_fuel,28,0))*$E$7 + (VLOOKUP(AI104, GG_fuel,29,0))*$E$7^2 + (VLOOKUP(AI104, GG_fuel,30,0))*$E$7^3)/$E$7)*'HGV classes'!$E$2+(((VLOOKUP(AI104, GG_fuel,31,FALSE)) + (VLOOKUP(AI104, GG_fuel,32,0))*$E$7 + (VLOOKUP(AI104, GG_fuel,33,0))*$E$7^2 + (VLOOKUP(AI104, GG_fuel,34,0))*$E$7^3)/$E$7)*'HGV classes'!$E$3</f>
        <v>#DIV/0!</v>
      </c>
      <c r="AJ107" s="410" t="e">
        <f>(((VLOOKUP(AJ104, GG_fuel,27,FALSE)) + (VLOOKUP(AJ104, GG_fuel,28,0))*$E$7 + (VLOOKUP(AJ104, GG_fuel,29,0))*$E$7^2 + (VLOOKUP(AJ104, GG_fuel,30,0))*$E$7^3)/$E$7)*'HGV classes'!$E$2+(((VLOOKUP(AJ104, GG_fuel,31,FALSE)) + (VLOOKUP(AJ104, GG_fuel,32,0))*$E$7 + (VLOOKUP(AJ104, GG_fuel,33,0))*$E$7^2 + (VLOOKUP(AJ104, GG_fuel,34,0))*$E$7^3)/$E$7)*'HGV classes'!$E$3</f>
        <v>#DIV/0!</v>
      </c>
      <c r="AK107" s="410" t="e">
        <f>(((VLOOKUP(AK104, GG_fuel,27,FALSE)) + (VLOOKUP(AK104, GG_fuel,28,0))*$E$7 + (VLOOKUP(AK104, GG_fuel,29,0))*$E$7^2 + (VLOOKUP(AK104, GG_fuel,30,0))*$E$7^3)/$E$7)*'HGV classes'!$E$2+(((VLOOKUP(AK104, GG_fuel,31,FALSE)) + (VLOOKUP(AK104, GG_fuel,32,0))*$E$7 + (VLOOKUP(AK104, GG_fuel,33,0))*$E$7^2 + (VLOOKUP(AK104, GG_fuel,34,0))*$E$7^3)/$E$7)*'HGV classes'!$E$3</f>
        <v>#DIV/0!</v>
      </c>
      <c r="AL107" s="410" t="e">
        <f>(((VLOOKUP(AL104, GG_fuel,27,FALSE)) + (VLOOKUP(AL104, GG_fuel,28,0))*$E$7 + (VLOOKUP(AL104, GG_fuel,29,0))*$E$7^2 + (VLOOKUP(AL104, GG_fuel,30,0))*$E$7^3)/$E$7)*'HGV classes'!$E$2+(((VLOOKUP(AL104, GG_fuel,31,FALSE)) + (VLOOKUP(AL104, GG_fuel,32,0))*$E$7 + (VLOOKUP(AL104, GG_fuel,33,0))*$E$7^2 + (VLOOKUP(AL104, GG_fuel,34,0))*$E$7^3)/$E$7)*'HGV classes'!$E$3</f>
        <v>#DIV/0!</v>
      </c>
      <c r="AM107" s="410" t="e">
        <f>(((VLOOKUP(AM104, GG_fuel,27,FALSE)) + (VLOOKUP(AM104, GG_fuel,28,0))*$E$7 + (VLOOKUP(AM104, GG_fuel,29,0))*$E$7^2 + (VLOOKUP(AM104, GG_fuel,30,0))*$E$7^3)/$E$7)*'HGV classes'!$E$2+(((VLOOKUP(AM104, GG_fuel,31,FALSE)) + (VLOOKUP(AM104, GG_fuel,32,0))*$E$7 + (VLOOKUP(AM104, GG_fuel,33,0))*$E$7^2 + (VLOOKUP(AM104, GG_fuel,34,0))*$E$7^3)/$E$7)*'HGV classes'!$E$3</f>
        <v>#DIV/0!</v>
      </c>
      <c r="AN107" s="410" t="e">
        <f>(((VLOOKUP(AN104, GG_fuel,27,FALSE)) + (VLOOKUP(AN104, GG_fuel,28,0))*$E$7 + (VLOOKUP(AN104, GG_fuel,29,0))*$E$7^2 + (VLOOKUP(AN104, GG_fuel,30,0))*$E$7^3)/$E$7)*'HGV classes'!$E$2+(((VLOOKUP(AN104, GG_fuel,31,FALSE)) + (VLOOKUP(AN104, GG_fuel,32,0))*$E$7 + (VLOOKUP(AN104, GG_fuel,33,0))*$E$7^2 + (VLOOKUP(AN104, GG_fuel,34,0))*$E$7^3)/$E$7)*'HGV classes'!$E$3</f>
        <v>#DIV/0!</v>
      </c>
      <c r="AO107" s="410" t="e">
        <f>(((VLOOKUP(AO104, GG_fuel,27,FALSE)) + (VLOOKUP(AO104, GG_fuel,28,0))*$E$7 + (VLOOKUP(AO104, GG_fuel,29,0))*$E$7^2 + (VLOOKUP(AO104, GG_fuel,30,0))*$E$7^3)/$E$7)*'HGV classes'!$E$2+(((VLOOKUP(AO104, GG_fuel,31,FALSE)) + (VLOOKUP(AO104, GG_fuel,32,0))*$E$7 + (VLOOKUP(AO104, GG_fuel,33,0))*$E$7^2 + (VLOOKUP(AO104, GG_fuel,34,0))*$E$7^3)/$E$7)*'HGV classes'!$E$3</f>
        <v>#DIV/0!</v>
      </c>
      <c r="AP107" s="410" t="e">
        <f>(((VLOOKUP(AP104, GG_fuel,27,FALSE)) + (VLOOKUP(AP104, GG_fuel,28,0))*$E$7 + (VLOOKUP(AP104, GG_fuel,29,0))*$E$7^2 + (VLOOKUP(AP104, GG_fuel,30,0))*$E$7^3)/$E$7)*'HGV classes'!$E$2+(((VLOOKUP(AP104, GG_fuel,31,FALSE)) + (VLOOKUP(AP104, GG_fuel,32,0))*$E$7 + (VLOOKUP(AP104, GG_fuel,33,0))*$E$7^2 + (VLOOKUP(AP104, GG_fuel,34,0))*$E$7^3)/$E$7)*'HGV classes'!$E$3</f>
        <v>#DIV/0!</v>
      </c>
      <c r="AQ107" s="410" t="e">
        <f>(((VLOOKUP(AQ104, GG_fuel,27,FALSE)) + (VLOOKUP(AQ104, GG_fuel,28,0))*$E$7 + (VLOOKUP(AQ104, GG_fuel,29,0))*$E$7^2 + (VLOOKUP(AQ104, GG_fuel,30,0))*$E$7^3)/$E$7)*'HGV classes'!$E$2+(((VLOOKUP(AQ104, GG_fuel,31,FALSE)) + (VLOOKUP(AQ104, GG_fuel,32,0))*$E$7 + (VLOOKUP(AQ104, GG_fuel,33,0))*$E$7^2 + (VLOOKUP(AQ104, GG_fuel,34,0))*$E$7^3)/$E$7)*'HGV classes'!$E$3</f>
        <v>#DIV/0!</v>
      </c>
      <c r="AR107" s="410" t="e">
        <f>(((VLOOKUP(AR104, GG_fuel,27,FALSE)) + (VLOOKUP(AR104, GG_fuel,28,0))*$E$7 + (VLOOKUP(AR104, GG_fuel,29,0))*$E$7^2 + (VLOOKUP(AR104, GG_fuel,30,0))*$E$7^3)/$E$7)*'HGV classes'!$E$2+(((VLOOKUP(AR104, GG_fuel,31,FALSE)) + (VLOOKUP(AR104, GG_fuel,32,0))*$E$7 + (VLOOKUP(AR104, GG_fuel,33,0))*$E$7^2 + (VLOOKUP(AR104, GG_fuel,34,0))*$E$7^3)/$E$7)*'HGV classes'!$E$3</f>
        <v>#DIV/0!</v>
      </c>
      <c r="AS107" s="410" t="e">
        <f>(((VLOOKUP(AS104, GG_fuel,27,FALSE)) + (VLOOKUP(AS104, GG_fuel,28,0))*$E$7 + (VLOOKUP(AS104, GG_fuel,29,0))*$E$7^2 + (VLOOKUP(AS104, GG_fuel,30,0))*$E$7^3)/$E$7)*'HGV classes'!$E$2+(((VLOOKUP(AS104, GG_fuel,31,FALSE)) + (VLOOKUP(AS104, GG_fuel,32,0))*$E$7 + (VLOOKUP(AS104, GG_fuel,33,0))*$E$7^2 + (VLOOKUP(AS104, GG_fuel,34,0))*$E$7^3)/$E$7)*'HGV classes'!$E$3</f>
        <v>#DIV/0!</v>
      </c>
      <c r="AT107" s="410" t="e">
        <f>(((VLOOKUP(AT104, GG_fuel,27,FALSE)) + (VLOOKUP(AT104, GG_fuel,28,0))*$E$7 + (VLOOKUP(AT104, GG_fuel,29,0))*$E$7^2 + (VLOOKUP(AT104, GG_fuel,30,0))*$E$7^3)/$E$7)*'HGV classes'!$E$2+(((VLOOKUP(AT104, GG_fuel,31,FALSE)) + (VLOOKUP(AT104, GG_fuel,32,0))*$E$7 + (VLOOKUP(AT104, GG_fuel,33,0))*$E$7^2 + (VLOOKUP(AT104, GG_fuel,34,0))*$E$7^3)/$E$7)*'HGV classes'!$E$3</f>
        <v>#DIV/0!</v>
      </c>
      <c r="AU107" s="410" t="e">
        <f>(((VLOOKUP(AU104, GG_fuel,27,FALSE)) + (VLOOKUP(AU104, GG_fuel,28,0))*$E$7 + (VLOOKUP(AU104, GG_fuel,29,0))*$E$7^2 + (VLOOKUP(AU104, GG_fuel,30,0))*$E$7^3)/$E$7)*'HGV classes'!$E$2+(((VLOOKUP(AU104, GG_fuel,31,FALSE)) + (VLOOKUP(AU104, GG_fuel,32,0))*$E$7 + (VLOOKUP(AU104, GG_fuel,33,0))*$E$7^2 + (VLOOKUP(AU104, GG_fuel,34,0))*$E$7^3)/$E$7)*'HGV classes'!$E$3</f>
        <v>#DIV/0!</v>
      </c>
      <c r="AV107" s="410" t="e">
        <f>(((VLOOKUP(AV104, GG_fuel,27,FALSE)) + (VLOOKUP(AV104, GG_fuel,28,0))*$E$7 + (VLOOKUP(AV104, GG_fuel,29,0))*$E$7^2 + (VLOOKUP(AV104, GG_fuel,30,0))*$E$7^3)/$E$7)*'HGV classes'!$E$2+(((VLOOKUP(AV104, GG_fuel,31,FALSE)) + (VLOOKUP(AV104, GG_fuel,32,0))*$E$7 + (VLOOKUP(AV104, GG_fuel,33,0))*$E$7^2 + (VLOOKUP(AV104, GG_fuel,34,0))*$E$7^3)/$E$7)*'HGV classes'!$E$3</f>
        <v>#DIV/0!</v>
      </c>
      <c r="AW107" s="410" t="e">
        <f>(((VLOOKUP(AW104, GG_fuel,27,FALSE)) + (VLOOKUP(AW104, GG_fuel,28,0))*$E$7 + (VLOOKUP(AW104, GG_fuel,29,0))*$E$7^2 + (VLOOKUP(AW104, GG_fuel,30,0))*$E$7^3)/$E$7)*'HGV classes'!$E$2+(((VLOOKUP(AW104, GG_fuel,31,FALSE)) + (VLOOKUP(AW104, GG_fuel,32,0))*$E$7 + (VLOOKUP(AW104, GG_fuel,33,0))*$E$7^2 + (VLOOKUP(AW104, GG_fuel,34,0))*$E$7^3)/$E$7)*'HGV classes'!$E$3</f>
        <v>#DIV/0!</v>
      </c>
      <c r="AX107" s="410" t="e">
        <f>(((VLOOKUP(AX104, GG_fuel,27,FALSE)) + (VLOOKUP(AX104, GG_fuel,28,0))*$E$7 + (VLOOKUP(AX104, GG_fuel,29,0))*$E$7^2 + (VLOOKUP(AX104, GG_fuel,30,0))*$E$7^3)/$E$7)*'HGV classes'!$E$2+(((VLOOKUP(AX104, GG_fuel,31,FALSE)) + (VLOOKUP(AX104, GG_fuel,32,0))*$E$7 + (VLOOKUP(AX104, GG_fuel,33,0))*$E$7^2 + (VLOOKUP(AX104, GG_fuel,34,0))*$E$7^3)/$E$7)*'HGV classes'!$E$3</f>
        <v>#DIV/0!</v>
      </c>
      <c r="AY107" s="410" t="e">
        <f>(((VLOOKUP(AY104, GG_fuel,27,FALSE)) + (VLOOKUP(AY104, GG_fuel,28,0))*$E$7 + (VLOOKUP(AY104, GG_fuel,29,0))*$E$7^2 + (VLOOKUP(AY104, GG_fuel,30,0))*$E$7^3)/$E$7)*'HGV classes'!$E$2+(((VLOOKUP(AY104, GG_fuel,31,FALSE)) + (VLOOKUP(AY104, GG_fuel,32,0))*$E$7 + (VLOOKUP(AY104, GG_fuel,33,0))*$E$7^2 + (VLOOKUP(AY104, GG_fuel,34,0))*$E$7^3)/$E$7)*'HGV classes'!$E$3</f>
        <v>#DIV/0!</v>
      </c>
      <c r="AZ107" s="410" t="e">
        <f>(((VLOOKUP(AZ104, GG_fuel,27,FALSE)) + (VLOOKUP(AZ104, GG_fuel,28,0))*$E$7 + (VLOOKUP(AZ104, GG_fuel,29,0))*$E$7^2 + (VLOOKUP(AZ104, GG_fuel,30,0))*$E$7^3)/$E$7)*'HGV classes'!$E$2+(((VLOOKUP(AZ104, GG_fuel,31,FALSE)) + (VLOOKUP(AZ104, GG_fuel,32,0))*$E$7 + (VLOOKUP(AZ104, GG_fuel,33,0))*$E$7^2 + (VLOOKUP(AZ104, GG_fuel,34,0))*$E$7^3)/$E$7)*'HGV classes'!$E$3</f>
        <v>#DIV/0!</v>
      </c>
      <c r="BA107" s="410" t="e">
        <f>(((VLOOKUP(BA104, GG_fuel,27,FALSE)) + (VLOOKUP(BA104, GG_fuel,28,0))*$E$7 + (VLOOKUP(BA104, GG_fuel,29,0))*$E$7^2 + (VLOOKUP(BA104, GG_fuel,30,0))*$E$7^3)/$E$7)*'HGV classes'!$E$2+(((VLOOKUP(BA104, GG_fuel,31,FALSE)) + (VLOOKUP(BA104, GG_fuel,32,0))*$E$7 + (VLOOKUP(BA104, GG_fuel,33,0))*$E$7^2 + (VLOOKUP(BA104, GG_fuel,34,0))*$E$7^3)/$E$7)*'HGV classes'!$E$3</f>
        <v>#DIV/0!</v>
      </c>
      <c r="BB107" s="410" t="e">
        <f>(((VLOOKUP(BB104, GG_fuel,27,FALSE)) + (VLOOKUP(BB104, GG_fuel,28,0))*$E$7 + (VLOOKUP(BB104, GG_fuel,29,0))*$E$7^2 + (VLOOKUP(BB104, GG_fuel,30,0))*$E$7^3)/$E$7)*'HGV classes'!$E$2+(((VLOOKUP(BB104, GG_fuel,31,FALSE)) + (VLOOKUP(BB104, GG_fuel,32,0))*$E$7 + (VLOOKUP(BB104, GG_fuel,33,0))*$E$7^2 + (VLOOKUP(BB104, GG_fuel,34,0))*$E$7^3)/$E$7)*'HGV classes'!$E$3</f>
        <v>#DIV/0!</v>
      </c>
      <c r="BC107" s="410" t="e">
        <f>(((VLOOKUP(BC104, GG_fuel,27,FALSE)) + (VLOOKUP(BC104, GG_fuel,28,0))*$E$7 + (VLOOKUP(BC104, GG_fuel,29,0))*$E$7^2 + (VLOOKUP(BC104, GG_fuel,30,0))*$E$7^3)/$E$7)*'HGV classes'!$E$2+(((VLOOKUP(BC104, GG_fuel,31,FALSE)) + (VLOOKUP(BC104, GG_fuel,32,0))*$E$7 + (VLOOKUP(BC104, GG_fuel,33,0))*$E$7^2 + (VLOOKUP(BC104, GG_fuel,34,0))*$E$7^3)/$E$7)*'HGV classes'!$E$3</f>
        <v>#DIV/0!</v>
      </c>
      <c r="BD107" s="410" t="e">
        <f>(((VLOOKUP(BD104, GG_fuel,27,FALSE)) + (VLOOKUP(BD104, GG_fuel,28,0))*$E$7 + (VLOOKUP(BD104, GG_fuel,29,0))*$E$7^2 + (VLOOKUP(BD104, GG_fuel,30,0))*$E$7^3)/$E$7)*'HGV classes'!$E$2+(((VLOOKUP(BD104, GG_fuel,31,FALSE)) + (VLOOKUP(BD104, GG_fuel,32,0))*$E$7 + (VLOOKUP(BD104, GG_fuel,33,0))*$E$7^2 + (VLOOKUP(BD104, GG_fuel,34,0))*$E$7^3)/$E$7)*'HGV classes'!$E$3</f>
        <v>#DIV/0!</v>
      </c>
      <c r="BE107" s="410" t="e">
        <f>(((VLOOKUP(BE104, GG_fuel,27,FALSE)) + (VLOOKUP(BE104, GG_fuel,28,0))*$E$7 + (VLOOKUP(BE104, GG_fuel,29,0))*$E$7^2 + (VLOOKUP(BE104, GG_fuel,30,0))*$E$7^3)/$E$7)*'HGV classes'!$E$2+(((VLOOKUP(BE104, GG_fuel,31,FALSE)) + (VLOOKUP(BE104, GG_fuel,32,0))*$E$7 + (VLOOKUP(BE104, GG_fuel,33,0))*$E$7^2 + (VLOOKUP(BE104, GG_fuel,34,0))*$E$7^3)/$E$7)*'HGV classes'!$E$3</f>
        <v>#DIV/0!</v>
      </c>
      <c r="BF107" s="410" t="e">
        <f>(((VLOOKUP(BF104, GG_fuel,27,FALSE)) + (VLOOKUP(BF104, GG_fuel,28,0))*$E$7 + (VLOOKUP(BF104, GG_fuel,29,0))*$E$7^2 + (VLOOKUP(BF104, GG_fuel,30,0))*$E$7^3)/$E$7)*'HGV classes'!$E$2+(((VLOOKUP(BF104, GG_fuel,31,FALSE)) + (VLOOKUP(BF104, GG_fuel,32,0))*$E$7 + (VLOOKUP(BF104, GG_fuel,33,0))*$E$7^2 + (VLOOKUP(BF104, GG_fuel,34,0))*$E$7^3)/$E$7)*'HGV classes'!$E$3</f>
        <v>#DIV/0!</v>
      </c>
      <c r="BG107" s="410" t="e">
        <f>(((VLOOKUP(BG104, GG_fuel,27,FALSE)) + (VLOOKUP(BG104, GG_fuel,28,0))*$E$7 + (VLOOKUP(BG104, GG_fuel,29,0))*$E$7^2 + (VLOOKUP(BG104, GG_fuel,30,0))*$E$7^3)/$E$7)*'HGV classes'!$E$2+(((VLOOKUP(BG104, GG_fuel,31,FALSE)) + (VLOOKUP(BG104, GG_fuel,32,0))*$E$7 + (VLOOKUP(BG104, GG_fuel,33,0))*$E$7^2 + (VLOOKUP(BG104, GG_fuel,34,0))*$E$7^3)/$E$7)*'HGV classes'!$E$3</f>
        <v>#DIV/0!</v>
      </c>
      <c r="BH107" s="410" t="e">
        <f>(((VLOOKUP(BH104, GG_fuel,27,FALSE)) + (VLOOKUP(BH104, GG_fuel,28,0))*$E$7 + (VLOOKUP(BH104, GG_fuel,29,0))*$E$7^2 + (VLOOKUP(BH104, GG_fuel,30,0))*$E$7^3)/$E$7)*'HGV classes'!$E$2+(((VLOOKUP(BH104, GG_fuel,31,FALSE)) + (VLOOKUP(BH104, GG_fuel,32,0))*$E$7 + (VLOOKUP(BH104, GG_fuel,33,0))*$E$7^2 + (VLOOKUP(BH104, GG_fuel,34,0))*$E$7^3)/$E$7)*'HGV classes'!$E$3</f>
        <v>#DIV/0!</v>
      </c>
      <c r="BI107" s="410" t="e">
        <f>(((VLOOKUP(BI104, GG_fuel,27,FALSE)) + (VLOOKUP(BI104, GG_fuel,28,0))*$E$7 + (VLOOKUP(BI104, GG_fuel,29,0))*$E$7^2 + (VLOOKUP(BI104, GG_fuel,30,0))*$E$7^3)/$E$7)*'HGV classes'!$E$2+(((VLOOKUP(BI104, GG_fuel,31,FALSE)) + (VLOOKUP(BI104, GG_fuel,32,0))*$E$7 + (VLOOKUP(BI104, GG_fuel,33,0))*$E$7^2 + (VLOOKUP(BI104, GG_fuel,34,0))*$E$7^3)/$E$7)*'HGV classes'!$E$3</f>
        <v>#DIV/0!</v>
      </c>
      <c r="BJ107" s="410" t="e">
        <f>(((VLOOKUP(BJ104, GG_fuel,27,FALSE)) + (VLOOKUP(BJ104, GG_fuel,28,0))*$E$7 + (VLOOKUP(BJ104, GG_fuel,29,0))*$E$7^2 + (VLOOKUP(BJ104, GG_fuel,30,0))*$E$7^3)/$E$7)*'HGV classes'!$E$2+(((VLOOKUP(BJ104, GG_fuel,31,FALSE)) + (VLOOKUP(BJ104, GG_fuel,32,0))*$E$7 + (VLOOKUP(BJ104, GG_fuel,33,0))*$E$7^2 + (VLOOKUP(BJ104, GG_fuel,34,0))*$E$7^3)/$E$7)*'HGV classes'!$E$3</f>
        <v>#DIV/0!</v>
      </c>
      <c r="BK107" s="410" t="e">
        <f>(((VLOOKUP(BK104, GG_fuel,27,FALSE)) + (VLOOKUP(BK104, GG_fuel,28,0))*$E$7 + (VLOOKUP(BK104, GG_fuel,29,0))*$E$7^2 + (VLOOKUP(BK104, GG_fuel,30,0))*$E$7^3)/$E$7)*'HGV classes'!$E$2+(((VLOOKUP(BK104, GG_fuel,31,FALSE)) + (VLOOKUP(BK104, GG_fuel,32,0))*$E$7 + (VLOOKUP(BK104, GG_fuel,33,0))*$E$7^2 + (VLOOKUP(BK104, GG_fuel,34,0))*$E$7^3)/$E$7)*'HGV classes'!$E$3</f>
        <v>#DIV/0!</v>
      </c>
      <c r="BL107" s="410" t="e">
        <f>(((VLOOKUP(BL104, GG_fuel,27,FALSE)) + (VLOOKUP(BL104, GG_fuel,28,0))*$E$7 + (VLOOKUP(BL104, GG_fuel,29,0))*$E$7^2 + (VLOOKUP(BL104, GG_fuel,30,0))*$E$7^3)/$E$7)*'HGV classes'!$E$2+(((VLOOKUP(BL104, GG_fuel,31,FALSE)) + (VLOOKUP(BL104, GG_fuel,32,0))*$E$7 + (VLOOKUP(BL104, GG_fuel,33,0))*$E$7^2 + (VLOOKUP(BL104, GG_fuel,34,0))*$E$7^3)/$E$7)*'HGV classes'!$E$3</f>
        <v>#DIV/0!</v>
      </c>
      <c r="BM107" s="410" t="e">
        <f>(((VLOOKUP(BM104, GG_fuel,27,FALSE)) + (VLOOKUP(BM104, GG_fuel,28,0))*$E$7 + (VLOOKUP(BM104, GG_fuel,29,0))*$E$7^2 + (VLOOKUP(BM104, GG_fuel,30,0))*$E$7^3)/$E$7)*'HGV classes'!$E$2+(((VLOOKUP(BM104, GG_fuel,31,FALSE)) + (VLOOKUP(BM104, GG_fuel,32,0))*$E$7 + (VLOOKUP(BM104, GG_fuel,33,0))*$E$7^2 + (VLOOKUP(BM104, GG_fuel,34,0))*$E$7^3)/$E$7)*'HGV classes'!$E$3</f>
        <v>#DIV/0!</v>
      </c>
      <c r="BN107" s="410" t="e">
        <f>(((VLOOKUP(BN104, GG_fuel,27,FALSE)) + (VLOOKUP(BN104, GG_fuel,28,0))*$E$7 + (VLOOKUP(BN104, GG_fuel,29,0))*$E$7^2 + (VLOOKUP(BN104, GG_fuel,30,0))*$E$7^3)/$E$7)*'HGV classes'!$E$2+(((VLOOKUP(BN104, GG_fuel,31,FALSE)) + (VLOOKUP(BN104, GG_fuel,32,0))*$E$7 + (VLOOKUP(BN104, GG_fuel,33,0))*$E$7^2 + (VLOOKUP(BN104, GG_fuel,34,0))*$E$7^3)/$E$7)*'HGV classes'!$E$3</f>
        <v>#DIV/0!</v>
      </c>
      <c r="BO107" s="410" t="e">
        <f>(((VLOOKUP(BO104, GG_fuel,27,FALSE)) + (VLOOKUP(BO104, GG_fuel,28,0))*$E$7 + (VLOOKUP(BO104, GG_fuel,29,0))*$E$7^2 + (VLOOKUP(BO104, GG_fuel,30,0))*$E$7^3)/$E$7)*'HGV classes'!$E$2+(((VLOOKUP(BO104, GG_fuel,31,FALSE)) + (VLOOKUP(BO104, GG_fuel,32,0))*$E$7 + (VLOOKUP(BO104, GG_fuel,33,0))*$E$7^2 + (VLOOKUP(BO104, GG_fuel,34,0))*$E$7^3)/$E$7)*'HGV classes'!$E$3</f>
        <v>#DIV/0!</v>
      </c>
      <c r="BP107" s="410" t="e">
        <f>(((VLOOKUP(BP104, GG_fuel,27,FALSE)) + (VLOOKUP(BP104, GG_fuel,28,0))*$E$7 + (VLOOKUP(BP104, GG_fuel,29,0))*$E$7^2 + (VLOOKUP(BP104, GG_fuel,30,0))*$E$7^3)/$E$7)*'HGV classes'!$E$2+(((VLOOKUP(BP104, GG_fuel,31,FALSE)) + (VLOOKUP(BP104, GG_fuel,32,0))*$E$7 + (VLOOKUP(BP104, GG_fuel,33,0))*$E$7^2 + (VLOOKUP(BP104, GG_fuel,34,0))*$E$7^3)/$E$7)*'HGV classes'!$E$3</f>
        <v>#DIV/0!</v>
      </c>
      <c r="BQ107" s="410" t="e">
        <f>(((VLOOKUP(BQ104, GG_fuel,27,FALSE)) + (VLOOKUP(BQ104, GG_fuel,28,0))*$E$7 + (VLOOKUP(BQ104, GG_fuel,29,0))*$E$7^2 + (VLOOKUP(BQ104, GG_fuel,30,0))*$E$7^3)/$E$7)*'HGV classes'!$E$2+(((VLOOKUP(BQ104, GG_fuel,31,FALSE)) + (VLOOKUP(BQ104, GG_fuel,32,0))*$E$7 + (VLOOKUP(BQ104, GG_fuel,33,0))*$E$7^2 + (VLOOKUP(BQ104, GG_fuel,34,0))*$E$7^3)/$E$7)*'HGV classes'!$E$3</f>
        <v>#DIV/0!</v>
      </c>
      <c r="BR107" s="410" t="e">
        <f>(((VLOOKUP(BR104, GG_fuel,27,FALSE)) + (VLOOKUP(BR104, GG_fuel,28,0))*$E$7 + (VLOOKUP(BR104, GG_fuel,29,0))*$E$7^2 + (VLOOKUP(BR104, GG_fuel,30,0))*$E$7^3)/$E$7)*'HGV classes'!$E$2+(((VLOOKUP(BR104, GG_fuel,31,FALSE)) + (VLOOKUP(BR104, GG_fuel,32,0))*$E$7 + (VLOOKUP(BR104, GG_fuel,33,0))*$E$7^2 + (VLOOKUP(BR104, GG_fuel,34,0))*$E$7^3)/$E$7)*'HGV classes'!$E$3</f>
        <v>#DIV/0!</v>
      </c>
      <c r="BS107" s="410" t="e">
        <f>(((VLOOKUP(BS104, GG_fuel,27,FALSE)) + (VLOOKUP(BS104, GG_fuel,28,0))*$E$7 + (VLOOKUP(BS104, GG_fuel,29,0))*$E$7^2 + (VLOOKUP(BS104, GG_fuel,30,0))*$E$7^3)/$E$7)*'HGV classes'!$E$2+(((VLOOKUP(BS104, GG_fuel,31,FALSE)) + (VLOOKUP(BS104, GG_fuel,32,0))*$E$7 + (VLOOKUP(BS104, GG_fuel,33,0))*$E$7^2 + (VLOOKUP(BS104, GG_fuel,34,0))*$E$7^3)/$E$7)*'HGV classes'!$E$3</f>
        <v>#DIV/0!</v>
      </c>
      <c r="BT107" s="410" t="e">
        <f>(((VLOOKUP(BT104, GG_fuel,27,FALSE)) + (VLOOKUP(BT104, GG_fuel,28,0))*$E$7 + (VLOOKUP(BT104, GG_fuel,29,0))*$E$7^2 + (VLOOKUP(BT104, GG_fuel,30,0))*$E$7^3)/$E$7)*'HGV classes'!$E$2+(((VLOOKUP(BT104, GG_fuel,31,FALSE)) + (VLOOKUP(BT104, GG_fuel,32,0))*$E$7 + (VLOOKUP(BT104, GG_fuel,33,0))*$E$7^2 + (VLOOKUP(BT104, GG_fuel,34,0))*$E$7^3)/$E$7)*'HGV classes'!$E$3</f>
        <v>#DIV/0!</v>
      </c>
      <c r="BU107" s="410" t="e">
        <f>(((VLOOKUP(BU104, GG_fuel,27,FALSE)) + (VLOOKUP(BU104, GG_fuel,28,0))*$E$7 + (VLOOKUP(BU104, GG_fuel,29,0))*$E$7^2 + (VLOOKUP(BU104, GG_fuel,30,0))*$E$7^3)/$E$7)*'HGV classes'!$E$2+(((VLOOKUP(BU104, GG_fuel,31,FALSE)) + (VLOOKUP(BU104, GG_fuel,32,0))*$E$7 + (VLOOKUP(BU104, GG_fuel,33,0))*$E$7^2 + (VLOOKUP(BU104, GG_fuel,34,0))*$E$7^3)/$E$7)*'HGV classes'!$E$3</f>
        <v>#DIV/0!</v>
      </c>
      <c r="BV107" s="410" t="e">
        <f>(((VLOOKUP(BV104, GG_fuel,27,FALSE)) + (VLOOKUP(BV104, GG_fuel,28,0))*$E$7 + (VLOOKUP(BV104, GG_fuel,29,0))*$E$7^2 + (VLOOKUP(BV104, GG_fuel,30,0))*$E$7^3)/$E$7)*'HGV classes'!$E$2+(((VLOOKUP(BV104, GG_fuel,31,FALSE)) + (VLOOKUP(BV104, GG_fuel,32,0))*$E$7 + (VLOOKUP(BV104, GG_fuel,33,0))*$E$7^2 + (VLOOKUP(BV104, GG_fuel,34,0))*$E$7^3)/$E$7)*'HGV classes'!$E$3</f>
        <v>#DIV/0!</v>
      </c>
      <c r="BW107" s="410" t="e">
        <f>(((VLOOKUP(BW104, GG_fuel,27,FALSE)) + (VLOOKUP(BW104, GG_fuel,28,0))*$E$7 + (VLOOKUP(BW104, GG_fuel,29,0))*$E$7^2 + (VLOOKUP(BW104, GG_fuel,30,0))*$E$7^3)/$E$7)*'HGV classes'!$E$2+(((VLOOKUP(BW104, GG_fuel,31,FALSE)) + (VLOOKUP(BW104, GG_fuel,32,0))*$E$7 + (VLOOKUP(BW104, GG_fuel,33,0))*$E$7^2 + (VLOOKUP(BW104, GG_fuel,34,0))*$E$7^3)/$E$7)*'HGV classes'!$E$3</f>
        <v>#DIV/0!</v>
      </c>
      <c r="BX107" s="410" t="e">
        <f>(((VLOOKUP(BX104, GG_fuel,27,FALSE)) + (VLOOKUP(BX104, GG_fuel,28,0))*$E$7 + (VLOOKUP(BX104, GG_fuel,29,0))*$E$7^2 + (VLOOKUP(BX104, GG_fuel,30,0))*$E$7^3)/$E$7)*'HGV classes'!$E$2+(((VLOOKUP(BX104, GG_fuel,31,FALSE)) + (VLOOKUP(BX104, GG_fuel,32,0))*$E$7 + (VLOOKUP(BX104, GG_fuel,33,0))*$E$7^2 + (VLOOKUP(BX104, GG_fuel,34,0))*$E$7^3)/$E$7)*'HGV classes'!$E$3</f>
        <v>#DIV/0!</v>
      </c>
      <c r="BY107" s="410" t="e">
        <f>(((VLOOKUP(BY104, GG_fuel,27,FALSE)) + (VLOOKUP(BY104, GG_fuel,28,0))*$E$7 + (VLOOKUP(BY104, GG_fuel,29,0))*$E$7^2 + (VLOOKUP(BY104, GG_fuel,30,0))*$E$7^3)/$E$7)*'HGV classes'!$E$2+(((VLOOKUP(BY104, GG_fuel,31,FALSE)) + (VLOOKUP(BY104, GG_fuel,32,0))*$E$7 + (VLOOKUP(BY104, GG_fuel,33,0))*$E$7^2 + (VLOOKUP(BY104, GG_fuel,34,0))*$E$7^3)/$E$7)*'HGV classes'!$E$3</f>
        <v>#DIV/0!</v>
      </c>
      <c r="BZ107" s="410" t="e">
        <f>(((VLOOKUP(BZ104, GG_fuel,27,FALSE)) + (VLOOKUP(BZ104, GG_fuel,28,0))*$E$7 + (VLOOKUP(BZ104, GG_fuel,29,0))*$E$7^2 + (VLOOKUP(BZ104, GG_fuel,30,0))*$E$7^3)/$E$7)*'HGV classes'!$E$2+(((VLOOKUP(BZ104, GG_fuel,31,FALSE)) + (VLOOKUP(BZ104, GG_fuel,32,0))*$E$7 + (VLOOKUP(BZ104, GG_fuel,33,0))*$E$7^2 + (VLOOKUP(BZ104, GG_fuel,34,0))*$E$7^3)/$E$7)*'HGV classes'!$E$3</f>
        <v>#DIV/0!</v>
      </c>
      <c r="CA107" s="410" t="e">
        <f>(((VLOOKUP(CA104, GG_fuel,27,FALSE)) + (VLOOKUP(CA104, GG_fuel,28,0))*$E$7 + (VLOOKUP(CA104, GG_fuel,29,0))*$E$7^2 + (VLOOKUP(CA104, GG_fuel,30,0))*$E$7^3)/$E$7)*'HGV classes'!$E$2+(((VLOOKUP(CA104, GG_fuel,31,FALSE)) + (VLOOKUP(CA104, GG_fuel,32,0))*$E$7 + (VLOOKUP(CA104, GG_fuel,33,0))*$E$7^2 + (VLOOKUP(CA104, GG_fuel,34,0))*$E$7^3)/$E$7)*'HGV classes'!$E$3</f>
        <v>#DIV/0!</v>
      </c>
      <c r="CB107" s="410" t="e">
        <f>(((VLOOKUP(CB104, GG_fuel,27,FALSE)) + (VLOOKUP(CB104, GG_fuel,28,0))*$E$7 + (VLOOKUP(CB104, GG_fuel,29,0))*$E$7^2 + (VLOOKUP(CB104, GG_fuel,30,0))*$E$7^3)/$E$7)*'HGV classes'!$E$2+(((VLOOKUP(CB104, GG_fuel,31,FALSE)) + (VLOOKUP(CB104, GG_fuel,32,0))*$E$7 + (VLOOKUP(CB104, GG_fuel,33,0))*$E$7^2 + (VLOOKUP(CB104, GG_fuel,34,0))*$E$7^3)/$E$7)*'HGV classes'!$E$3</f>
        <v>#DIV/0!</v>
      </c>
      <c r="CC107" s="410" t="e">
        <f>(((VLOOKUP(CC104, GG_fuel,27,FALSE)) + (VLOOKUP(CC104, GG_fuel,28,0))*$E$7 + (VLOOKUP(CC104, GG_fuel,29,0))*$E$7^2 + (VLOOKUP(CC104, GG_fuel,30,0))*$E$7^3)/$E$7)*'HGV classes'!$E$2+(((VLOOKUP(CC104, GG_fuel,31,FALSE)) + (VLOOKUP(CC104, GG_fuel,32,0))*$E$7 + (VLOOKUP(CC104, GG_fuel,33,0))*$E$7^2 + (VLOOKUP(CC104, GG_fuel,34,0))*$E$7^3)/$E$7)*'HGV classes'!$E$3</f>
        <v>#DIV/0!</v>
      </c>
      <c r="CD107" s="410" t="e">
        <f>(((VLOOKUP(CD104, GG_fuel,27,FALSE)) + (VLOOKUP(CD104, GG_fuel,28,0))*$E$7 + (VLOOKUP(CD104, GG_fuel,29,0))*$E$7^2 + (VLOOKUP(CD104, GG_fuel,30,0))*$E$7^3)/$E$7)*'HGV classes'!$E$2+(((VLOOKUP(CD104, GG_fuel,31,FALSE)) + (VLOOKUP(CD104, GG_fuel,32,0))*$E$7 + (VLOOKUP(CD104, GG_fuel,33,0))*$E$7^2 + (VLOOKUP(CD104, GG_fuel,34,0))*$E$7^3)/$E$7)*'HGV classes'!$E$3</f>
        <v>#DIV/0!</v>
      </c>
      <c r="CE107" s="410" t="e">
        <f>(((VLOOKUP(CE104, GG_fuel,27,FALSE)) + (VLOOKUP(CE104, GG_fuel,28,0))*$E$7 + (VLOOKUP(CE104, GG_fuel,29,0))*$E$7^2 + (VLOOKUP(CE104, GG_fuel,30,0))*$E$7^3)/$E$7)*'HGV classes'!$E$2+(((VLOOKUP(CE104, GG_fuel,31,FALSE)) + (VLOOKUP(CE104, GG_fuel,32,0))*$E$7 + (VLOOKUP(CE104, GG_fuel,33,0))*$E$7^2 + (VLOOKUP(CE104, GG_fuel,34,0))*$E$7^3)/$E$7)*'HGV classes'!$E$3</f>
        <v>#DIV/0!</v>
      </c>
      <c r="CF107" s="410" t="e">
        <f>(((VLOOKUP(CF104, GG_fuel,27,FALSE)) + (VLOOKUP(CF104, GG_fuel,28,0))*$E$7 + (VLOOKUP(CF104, GG_fuel,29,0))*$E$7^2 + (VLOOKUP(CF104, GG_fuel,30,0))*$E$7^3)/$E$7)*'HGV classes'!$E$2+(((VLOOKUP(CF104, GG_fuel,31,FALSE)) + (VLOOKUP(CF104, GG_fuel,32,0))*$E$7 + (VLOOKUP(CF104, GG_fuel,33,0))*$E$7^2 + (VLOOKUP(CF104, GG_fuel,34,0))*$E$7^3)/$E$7)*'HGV classes'!$E$3</f>
        <v>#DIV/0!</v>
      </c>
    </row>
    <row r="108" spans="2:84" x14ac:dyDescent="0.35">
      <c r="D108" s="397" t="s">
        <v>90</v>
      </c>
      <c r="E108" s="410" t="e">
        <f t="shared" ref="E108:AJ108" si="67">((VLOOKUP(E104, GG_fuel,35,FALSE)) + (VLOOKUP(E104, GG_fuel,36,0))*$E$7 + (VLOOKUP(E104, GG_fuel,37,0))*$E$7^2 + (VLOOKUP(E104, GG_fuel,38,0))*$E$7^3)/$E$7</f>
        <v>#DIV/0!</v>
      </c>
      <c r="F108" s="410" t="e">
        <f t="shared" si="67"/>
        <v>#DIV/0!</v>
      </c>
      <c r="G108" s="410" t="e">
        <f t="shared" si="67"/>
        <v>#DIV/0!</v>
      </c>
      <c r="H108" s="410" t="e">
        <f t="shared" si="67"/>
        <v>#DIV/0!</v>
      </c>
      <c r="I108" s="410" t="e">
        <f t="shared" si="67"/>
        <v>#DIV/0!</v>
      </c>
      <c r="J108" s="410" t="e">
        <f t="shared" si="67"/>
        <v>#DIV/0!</v>
      </c>
      <c r="K108" s="410" t="e">
        <f t="shared" si="67"/>
        <v>#DIV/0!</v>
      </c>
      <c r="L108" s="410" t="e">
        <f t="shared" si="67"/>
        <v>#DIV/0!</v>
      </c>
      <c r="M108" s="410" t="e">
        <f t="shared" si="67"/>
        <v>#DIV/0!</v>
      </c>
      <c r="N108" s="410" t="e">
        <f t="shared" si="67"/>
        <v>#DIV/0!</v>
      </c>
      <c r="O108" s="410" t="e">
        <f t="shared" si="67"/>
        <v>#DIV/0!</v>
      </c>
      <c r="P108" s="410" t="e">
        <f t="shared" si="67"/>
        <v>#DIV/0!</v>
      </c>
      <c r="Q108" s="410" t="e">
        <f t="shared" si="67"/>
        <v>#DIV/0!</v>
      </c>
      <c r="R108" s="410" t="e">
        <f t="shared" si="67"/>
        <v>#DIV/0!</v>
      </c>
      <c r="S108" s="410" t="e">
        <f t="shared" si="67"/>
        <v>#DIV/0!</v>
      </c>
      <c r="T108" s="410" t="e">
        <f t="shared" si="67"/>
        <v>#DIV/0!</v>
      </c>
      <c r="U108" s="410" t="e">
        <f t="shared" si="67"/>
        <v>#DIV/0!</v>
      </c>
      <c r="V108" s="410" t="e">
        <f t="shared" si="67"/>
        <v>#DIV/0!</v>
      </c>
      <c r="W108" s="410" t="e">
        <f t="shared" si="67"/>
        <v>#DIV/0!</v>
      </c>
      <c r="X108" s="410" t="e">
        <f t="shared" si="67"/>
        <v>#DIV/0!</v>
      </c>
      <c r="Y108" s="410" t="e">
        <f t="shared" si="67"/>
        <v>#DIV/0!</v>
      </c>
      <c r="Z108" s="410" t="e">
        <f t="shared" si="67"/>
        <v>#DIV/0!</v>
      </c>
      <c r="AA108" s="410" t="e">
        <f t="shared" si="67"/>
        <v>#DIV/0!</v>
      </c>
      <c r="AB108" s="410" t="e">
        <f t="shared" si="67"/>
        <v>#DIV/0!</v>
      </c>
      <c r="AC108" s="410" t="e">
        <f t="shared" si="67"/>
        <v>#DIV/0!</v>
      </c>
      <c r="AD108" s="410" t="e">
        <f t="shared" si="67"/>
        <v>#DIV/0!</v>
      </c>
      <c r="AE108" s="410" t="e">
        <f t="shared" si="67"/>
        <v>#DIV/0!</v>
      </c>
      <c r="AF108" s="410" t="e">
        <f t="shared" si="67"/>
        <v>#DIV/0!</v>
      </c>
      <c r="AG108" s="410" t="e">
        <f t="shared" si="67"/>
        <v>#DIV/0!</v>
      </c>
      <c r="AH108" s="410" t="e">
        <f t="shared" si="67"/>
        <v>#DIV/0!</v>
      </c>
      <c r="AI108" s="410" t="e">
        <f t="shared" si="67"/>
        <v>#DIV/0!</v>
      </c>
      <c r="AJ108" s="410" t="e">
        <f t="shared" si="67"/>
        <v>#DIV/0!</v>
      </c>
      <c r="AK108" s="410" t="e">
        <f t="shared" ref="AK108:BP108" si="68">((VLOOKUP(AK104, GG_fuel,35,FALSE)) + (VLOOKUP(AK104, GG_fuel,36,0))*$E$7 + (VLOOKUP(AK104, GG_fuel,37,0))*$E$7^2 + (VLOOKUP(AK104, GG_fuel,38,0))*$E$7^3)/$E$7</f>
        <v>#DIV/0!</v>
      </c>
      <c r="AL108" s="410" t="e">
        <f t="shared" si="68"/>
        <v>#DIV/0!</v>
      </c>
      <c r="AM108" s="410" t="e">
        <f t="shared" si="68"/>
        <v>#DIV/0!</v>
      </c>
      <c r="AN108" s="410" t="e">
        <f t="shared" si="68"/>
        <v>#DIV/0!</v>
      </c>
      <c r="AO108" s="410" t="e">
        <f t="shared" si="68"/>
        <v>#DIV/0!</v>
      </c>
      <c r="AP108" s="410" t="e">
        <f t="shared" si="68"/>
        <v>#DIV/0!</v>
      </c>
      <c r="AQ108" s="410" t="e">
        <f t="shared" si="68"/>
        <v>#DIV/0!</v>
      </c>
      <c r="AR108" s="410" t="e">
        <f t="shared" si="68"/>
        <v>#DIV/0!</v>
      </c>
      <c r="AS108" s="410" t="e">
        <f t="shared" si="68"/>
        <v>#DIV/0!</v>
      </c>
      <c r="AT108" s="410" t="e">
        <f t="shared" si="68"/>
        <v>#DIV/0!</v>
      </c>
      <c r="AU108" s="410" t="e">
        <f t="shared" si="68"/>
        <v>#DIV/0!</v>
      </c>
      <c r="AV108" s="410" t="e">
        <f t="shared" si="68"/>
        <v>#DIV/0!</v>
      </c>
      <c r="AW108" s="410" t="e">
        <f t="shared" si="68"/>
        <v>#DIV/0!</v>
      </c>
      <c r="AX108" s="410" t="e">
        <f t="shared" si="68"/>
        <v>#DIV/0!</v>
      </c>
      <c r="AY108" s="410" t="e">
        <f t="shared" si="68"/>
        <v>#DIV/0!</v>
      </c>
      <c r="AZ108" s="410" t="e">
        <f t="shared" si="68"/>
        <v>#DIV/0!</v>
      </c>
      <c r="BA108" s="410" t="e">
        <f t="shared" si="68"/>
        <v>#DIV/0!</v>
      </c>
      <c r="BB108" s="410" t="e">
        <f t="shared" si="68"/>
        <v>#DIV/0!</v>
      </c>
      <c r="BC108" s="410" t="e">
        <f t="shared" si="68"/>
        <v>#DIV/0!</v>
      </c>
      <c r="BD108" s="410" t="e">
        <f t="shared" si="68"/>
        <v>#DIV/0!</v>
      </c>
      <c r="BE108" s="410" t="e">
        <f t="shared" si="68"/>
        <v>#DIV/0!</v>
      </c>
      <c r="BF108" s="410" t="e">
        <f t="shared" si="68"/>
        <v>#DIV/0!</v>
      </c>
      <c r="BG108" s="410" t="e">
        <f t="shared" si="68"/>
        <v>#DIV/0!</v>
      </c>
      <c r="BH108" s="410" t="e">
        <f t="shared" si="68"/>
        <v>#DIV/0!</v>
      </c>
      <c r="BI108" s="410" t="e">
        <f t="shared" si="68"/>
        <v>#DIV/0!</v>
      </c>
      <c r="BJ108" s="410" t="e">
        <f t="shared" si="68"/>
        <v>#DIV/0!</v>
      </c>
      <c r="BK108" s="410" t="e">
        <f t="shared" si="68"/>
        <v>#DIV/0!</v>
      </c>
      <c r="BL108" s="410" t="e">
        <f t="shared" si="68"/>
        <v>#DIV/0!</v>
      </c>
      <c r="BM108" s="410" t="e">
        <f t="shared" si="68"/>
        <v>#DIV/0!</v>
      </c>
      <c r="BN108" s="410" t="e">
        <f t="shared" si="68"/>
        <v>#DIV/0!</v>
      </c>
      <c r="BO108" s="410" t="e">
        <f t="shared" si="68"/>
        <v>#DIV/0!</v>
      </c>
      <c r="BP108" s="410" t="e">
        <f t="shared" si="68"/>
        <v>#DIV/0!</v>
      </c>
      <c r="BQ108" s="410" t="e">
        <f t="shared" ref="BQ108:CF108" si="69">((VLOOKUP(BQ104, GG_fuel,35,FALSE)) + (VLOOKUP(BQ104, GG_fuel,36,0))*$E$7 + (VLOOKUP(BQ104, GG_fuel,37,0))*$E$7^2 + (VLOOKUP(BQ104, GG_fuel,38,0))*$E$7^3)/$E$7</f>
        <v>#DIV/0!</v>
      </c>
      <c r="BR108" s="410" t="e">
        <f t="shared" si="69"/>
        <v>#DIV/0!</v>
      </c>
      <c r="BS108" s="410" t="e">
        <f t="shared" si="69"/>
        <v>#DIV/0!</v>
      </c>
      <c r="BT108" s="410" t="e">
        <f t="shared" si="69"/>
        <v>#DIV/0!</v>
      </c>
      <c r="BU108" s="410" t="e">
        <f t="shared" si="69"/>
        <v>#DIV/0!</v>
      </c>
      <c r="BV108" s="410" t="e">
        <f t="shared" si="69"/>
        <v>#DIV/0!</v>
      </c>
      <c r="BW108" s="410" t="e">
        <f t="shared" si="69"/>
        <v>#DIV/0!</v>
      </c>
      <c r="BX108" s="410" t="e">
        <f t="shared" si="69"/>
        <v>#DIV/0!</v>
      </c>
      <c r="BY108" s="410" t="e">
        <f t="shared" si="69"/>
        <v>#DIV/0!</v>
      </c>
      <c r="BZ108" s="410" t="e">
        <f t="shared" si="69"/>
        <v>#DIV/0!</v>
      </c>
      <c r="CA108" s="410" t="e">
        <f t="shared" si="69"/>
        <v>#DIV/0!</v>
      </c>
      <c r="CB108" s="410" t="e">
        <f t="shared" si="69"/>
        <v>#DIV/0!</v>
      </c>
      <c r="CC108" s="410" t="e">
        <f t="shared" si="69"/>
        <v>#DIV/0!</v>
      </c>
      <c r="CD108" s="410" t="e">
        <f t="shared" si="69"/>
        <v>#DIV/0!</v>
      </c>
      <c r="CE108" s="410" t="e">
        <f t="shared" si="69"/>
        <v>#DIV/0!</v>
      </c>
      <c r="CF108" s="410" t="e">
        <f t="shared" si="69"/>
        <v>#DIV/0!</v>
      </c>
    </row>
    <row r="109" spans="2:84" x14ac:dyDescent="0.35">
      <c r="D109" s="398"/>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c r="AN109" s="406"/>
      <c r="AO109" s="406"/>
      <c r="AP109" s="406"/>
      <c r="AQ109" s="406"/>
      <c r="AR109" s="406"/>
      <c r="AS109" s="406"/>
      <c r="AT109" s="406"/>
      <c r="AU109" s="406"/>
      <c r="AV109" s="406"/>
      <c r="AW109" s="406"/>
      <c r="AX109" s="406"/>
      <c r="AY109" s="406"/>
      <c r="AZ109" s="406"/>
      <c r="BA109" s="406"/>
      <c r="BB109" s="406"/>
      <c r="BC109" s="406"/>
      <c r="BD109" s="406"/>
      <c r="BE109" s="406"/>
      <c r="BF109" s="406"/>
      <c r="BG109" s="406"/>
      <c r="BH109" s="406"/>
      <c r="BI109" s="406"/>
      <c r="BJ109" s="406"/>
      <c r="BK109" s="406"/>
      <c r="BL109" s="406"/>
      <c r="BM109" s="406"/>
      <c r="BN109" s="406"/>
      <c r="BO109" s="406"/>
      <c r="BP109" s="406"/>
      <c r="BQ109" s="406"/>
      <c r="BR109" s="406"/>
      <c r="BS109" s="406"/>
      <c r="BT109" s="406"/>
      <c r="BU109" s="406"/>
      <c r="BV109" s="406"/>
      <c r="BW109" s="406"/>
      <c r="BX109" s="406"/>
      <c r="BY109" s="406"/>
      <c r="BZ109" s="406"/>
      <c r="CA109" s="406"/>
      <c r="CB109" s="406"/>
      <c r="CC109" s="406"/>
      <c r="CD109" s="406"/>
      <c r="CE109" s="406"/>
      <c r="CF109" s="406"/>
    </row>
    <row r="110" spans="2:84" x14ac:dyDescent="0.35">
      <c r="C110" s="391" t="s">
        <v>347</v>
      </c>
      <c r="D110" s="398"/>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c r="AB110" s="406"/>
      <c r="AC110" s="406"/>
      <c r="AD110" s="406"/>
      <c r="AE110" s="406"/>
      <c r="AF110" s="406"/>
      <c r="AG110" s="406"/>
      <c r="AH110" s="406"/>
      <c r="AI110" s="406"/>
      <c r="AJ110" s="406"/>
      <c r="AK110" s="406"/>
      <c r="AL110" s="406"/>
      <c r="AM110" s="406"/>
      <c r="AN110" s="406"/>
      <c r="AO110" s="406"/>
      <c r="AP110" s="406"/>
      <c r="AQ110" s="406"/>
      <c r="AR110" s="406"/>
      <c r="AS110" s="406"/>
      <c r="AT110" s="406"/>
      <c r="AU110" s="406"/>
      <c r="AV110" s="406"/>
      <c r="AW110" s="406"/>
      <c r="AX110" s="406"/>
      <c r="AY110" s="406"/>
      <c r="AZ110" s="406"/>
      <c r="BA110" s="406"/>
      <c r="BB110" s="406"/>
      <c r="BC110" s="406"/>
      <c r="BD110" s="406"/>
      <c r="BE110" s="406"/>
      <c r="BF110" s="406"/>
      <c r="BG110" s="406"/>
      <c r="BH110" s="406"/>
      <c r="BI110" s="406"/>
      <c r="BJ110" s="406"/>
      <c r="BK110" s="406"/>
      <c r="BL110" s="406"/>
      <c r="BM110" s="406"/>
      <c r="BN110" s="406"/>
      <c r="BO110" s="406"/>
      <c r="BP110" s="406"/>
      <c r="BQ110" s="406"/>
      <c r="BR110" s="406"/>
      <c r="BS110" s="406"/>
      <c r="BT110" s="406"/>
      <c r="BU110" s="406"/>
      <c r="BV110" s="406"/>
      <c r="BW110" s="406"/>
      <c r="BX110" s="406"/>
      <c r="BY110" s="406"/>
      <c r="BZ110" s="406"/>
      <c r="CA110" s="406"/>
      <c r="CB110" s="406"/>
      <c r="CC110" s="406"/>
      <c r="CD110" s="406"/>
      <c r="CE110" s="406"/>
      <c r="CF110" s="406"/>
    </row>
    <row r="111" spans="2:84" x14ac:dyDescent="0.35">
      <c r="D111" s="409"/>
      <c r="E111" s="409">
        <v>2010</v>
      </c>
      <c r="F111" s="409">
        <v>2011</v>
      </c>
      <c r="G111" s="409">
        <v>2012</v>
      </c>
      <c r="H111" s="409">
        <v>2013</v>
      </c>
      <c r="I111" s="409">
        <v>2014</v>
      </c>
      <c r="J111" s="409">
        <v>2015</v>
      </c>
      <c r="K111" s="409">
        <v>2016</v>
      </c>
      <c r="L111" s="409">
        <v>2017</v>
      </c>
      <c r="M111" s="409">
        <v>2018</v>
      </c>
      <c r="N111" s="409">
        <v>2019</v>
      </c>
      <c r="O111" s="409">
        <v>2020</v>
      </c>
      <c r="P111" s="409">
        <v>2021</v>
      </c>
      <c r="Q111" s="409">
        <v>2022</v>
      </c>
      <c r="R111" s="409">
        <v>2023</v>
      </c>
      <c r="S111" s="409">
        <v>2024</v>
      </c>
      <c r="T111" s="409">
        <v>2025</v>
      </c>
      <c r="U111" s="409">
        <v>2026</v>
      </c>
      <c r="V111" s="409">
        <v>2027</v>
      </c>
      <c r="W111" s="409">
        <v>2028</v>
      </c>
      <c r="X111" s="409">
        <v>2029</v>
      </c>
      <c r="Y111" s="409">
        <v>2030</v>
      </c>
      <c r="Z111" s="409">
        <v>2031</v>
      </c>
      <c r="AA111" s="409">
        <v>2032</v>
      </c>
      <c r="AB111" s="409">
        <v>2033</v>
      </c>
      <c r="AC111" s="409">
        <v>2034</v>
      </c>
      <c r="AD111" s="409">
        <v>2035</v>
      </c>
      <c r="AE111" s="409">
        <v>2036</v>
      </c>
      <c r="AF111" s="409">
        <v>2037</v>
      </c>
      <c r="AG111" s="409">
        <v>2038</v>
      </c>
      <c r="AH111" s="409">
        <v>2039</v>
      </c>
      <c r="AI111" s="409">
        <v>2040</v>
      </c>
      <c r="AJ111" s="409">
        <v>2041</v>
      </c>
      <c r="AK111" s="409">
        <v>2042</v>
      </c>
      <c r="AL111" s="409">
        <v>2043</v>
      </c>
      <c r="AM111" s="409">
        <v>2044</v>
      </c>
      <c r="AN111" s="409">
        <v>2045</v>
      </c>
      <c r="AO111" s="409">
        <v>2046</v>
      </c>
      <c r="AP111" s="409">
        <v>2047</v>
      </c>
      <c r="AQ111" s="409">
        <v>2048</v>
      </c>
      <c r="AR111" s="409">
        <v>2049</v>
      </c>
      <c r="AS111" s="409">
        <v>2050</v>
      </c>
      <c r="AT111" s="409">
        <v>2051</v>
      </c>
      <c r="AU111" s="409">
        <v>2052</v>
      </c>
      <c r="AV111" s="409">
        <v>2053</v>
      </c>
      <c r="AW111" s="409">
        <v>2054</v>
      </c>
      <c r="AX111" s="409">
        <v>2055</v>
      </c>
      <c r="AY111" s="409">
        <v>2056</v>
      </c>
      <c r="AZ111" s="409">
        <v>2057</v>
      </c>
      <c r="BA111" s="409">
        <v>2058</v>
      </c>
      <c r="BB111" s="409">
        <v>2059</v>
      </c>
      <c r="BC111" s="409">
        <v>2060</v>
      </c>
      <c r="BD111" s="409">
        <v>2061</v>
      </c>
      <c r="BE111" s="409">
        <v>2062</v>
      </c>
      <c r="BF111" s="409">
        <v>2063</v>
      </c>
      <c r="BG111" s="409">
        <v>2064</v>
      </c>
      <c r="BH111" s="409">
        <v>2065</v>
      </c>
      <c r="BI111" s="409">
        <v>2066</v>
      </c>
      <c r="BJ111" s="409">
        <v>2067</v>
      </c>
      <c r="BK111" s="409">
        <v>2068</v>
      </c>
      <c r="BL111" s="409">
        <v>2069</v>
      </c>
      <c r="BM111" s="409">
        <v>2070</v>
      </c>
      <c r="BN111" s="409">
        <v>2071</v>
      </c>
      <c r="BO111" s="409">
        <v>2072</v>
      </c>
      <c r="BP111" s="409">
        <v>2073</v>
      </c>
      <c r="BQ111" s="409">
        <v>2074</v>
      </c>
      <c r="BR111" s="409">
        <v>2075</v>
      </c>
      <c r="BS111" s="409">
        <v>2076</v>
      </c>
      <c r="BT111" s="409">
        <v>2077</v>
      </c>
      <c r="BU111" s="409">
        <v>2078</v>
      </c>
      <c r="BV111" s="409">
        <v>2079</v>
      </c>
      <c r="BW111" s="409">
        <v>2080</v>
      </c>
      <c r="BX111" s="409">
        <v>2081</v>
      </c>
      <c r="BY111" s="409">
        <v>2082</v>
      </c>
      <c r="BZ111" s="409">
        <v>2083</v>
      </c>
      <c r="CA111" s="409">
        <v>2084</v>
      </c>
      <c r="CB111" s="409">
        <v>2085</v>
      </c>
      <c r="CC111" s="409">
        <v>2086</v>
      </c>
      <c r="CD111" s="409">
        <v>2087</v>
      </c>
      <c r="CE111" s="409">
        <v>2088</v>
      </c>
      <c r="CF111" s="409">
        <v>2089</v>
      </c>
    </row>
    <row r="112" spans="2:84" x14ac:dyDescent="0.35">
      <c r="D112" s="397" t="s">
        <v>84</v>
      </c>
      <c r="E112" s="410" t="e">
        <f t="shared" ref="E112:BP115" si="70">VLOOKUP(E$111,Carbon,4)*E105</f>
        <v>#DIV/0!</v>
      </c>
      <c r="F112" s="410" t="e">
        <f t="shared" si="70"/>
        <v>#DIV/0!</v>
      </c>
      <c r="G112" s="410" t="e">
        <f t="shared" si="70"/>
        <v>#DIV/0!</v>
      </c>
      <c r="H112" s="410" t="e">
        <f t="shared" si="70"/>
        <v>#DIV/0!</v>
      </c>
      <c r="I112" s="410" t="e">
        <f t="shared" si="70"/>
        <v>#DIV/0!</v>
      </c>
      <c r="J112" s="410" t="e">
        <f t="shared" si="70"/>
        <v>#DIV/0!</v>
      </c>
      <c r="K112" s="410" t="e">
        <f t="shared" si="70"/>
        <v>#DIV/0!</v>
      </c>
      <c r="L112" s="410" t="e">
        <f t="shared" si="70"/>
        <v>#DIV/0!</v>
      </c>
      <c r="M112" s="410" t="e">
        <f t="shared" si="70"/>
        <v>#DIV/0!</v>
      </c>
      <c r="N112" s="410" t="e">
        <f t="shared" si="70"/>
        <v>#DIV/0!</v>
      </c>
      <c r="O112" s="410" t="e">
        <f t="shared" si="70"/>
        <v>#DIV/0!</v>
      </c>
      <c r="P112" s="410" t="e">
        <f t="shared" si="70"/>
        <v>#DIV/0!</v>
      </c>
      <c r="Q112" s="410" t="e">
        <f t="shared" si="70"/>
        <v>#DIV/0!</v>
      </c>
      <c r="R112" s="410" t="e">
        <f t="shared" si="70"/>
        <v>#DIV/0!</v>
      </c>
      <c r="S112" s="410" t="e">
        <f t="shared" si="70"/>
        <v>#DIV/0!</v>
      </c>
      <c r="T112" s="410" t="e">
        <f t="shared" si="70"/>
        <v>#DIV/0!</v>
      </c>
      <c r="U112" s="410" t="e">
        <f t="shared" si="70"/>
        <v>#DIV/0!</v>
      </c>
      <c r="V112" s="410" t="e">
        <f t="shared" si="70"/>
        <v>#DIV/0!</v>
      </c>
      <c r="W112" s="410" t="e">
        <f t="shared" si="70"/>
        <v>#DIV/0!</v>
      </c>
      <c r="X112" s="410" t="e">
        <f t="shared" si="70"/>
        <v>#DIV/0!</v>
      </c>
      <c r="Y112" s="410" t="e">
        <f t="shared" si="70"/>
        <v>#DIV/0!</v>
      </c>
      <c r="Z112" s="410" t="e">
        <f t="shared" si="70"/>
        <v>#DIV/0!</v>
      </c>
      <c r="AA112" s="410" t="e">
        <f t="shared" si="70"/>
        <v>#DIV/0!</v>
      </c>
      <c r="AB112" s="410" t="e">
        <f t="shared" si="70"/>
        <v>#DIV/0!</v>
      </c>
      <c r="AC112" s="410" t="e">
        <f t="shared" si="70"/>
        <v>#DIV/0!</v>
      </c>
      <c r="AD112" s="410" t="e">
        <f t="shared" si="70"/>
        <v>#DIV/0!</v>
      </c>
      <c r="AE112" s="410" t="e">
        <f t="shared" si="70"/>
        <v>#DIV/0!</v>
      </c>
      <c r="AF112" s="410" t="e">
        <f t="shared" si="70"/>
        <v>#DIV/0!</v>
      </c>
      <c r="AG112" s="410" t="e">
        <f t="shared" si="70"/>
        <v>#DIV/0!</v>
      </c>
      <c r="AH112" s="410" t="e">
        <f t="shared" si="70"/>
        <v>#DIV/0!</v>
      </c>
      <c r="AI112" s="410" t="e">
        <f t="shared" si="70"/>
        <v>#DIV/0!</v>
      </c>
      <c r="AJ112" s="410" t="e">
        <f t="shared" si="70"/>
        <v>#DIV/0!</v>
      </c>
      <c r="AK112" s="410" t="e">
        <f t="shared" si="70"/>
        <v>#DIV/0!</v>
      </c>
      <c r="AL112" s="410" t="e">
        <f t="shared" si="70"/>
        <v>#DIV/0!</v>
      </c>
      <c r="AM112" s="410" t="e">
        <f t="shared" si="70"/>
        <v>#DIV/0!</v>
      </c>
      <c r="AN112" s="410" t="e">
        <f t="shared" si="70"/>
        <v>#DIV/0!</v>
      </c>
      <c r="AO112" s="410" t="e">
        <f t="shared" si="70"/>
        <v>#DIV/0!</v>
      </c>
      <c r="AP112" s="410" t="e">
        <f t="shared" si="70"/>
        <v>#DIV/0!</v>
      </c>
      <c r="AQ112" s="410" t="e">
        <f t="shared" si="70"/>
        <v>#DIV/0!</v>
      </c>
      <c r="AR112" s="410" t="e">
        <f t="shared" si="70"/>
        <v>#DIV/0!</v>
      </c>
      <c r="AS112" s="410" t="e">
        <f t="shared" si="70"/>
        <v>#DIV/0!</v>
      </c>
      <c r="AT112" s="410" t="e">
        <f t="shared" si="70"/>
        <v>#DIV/0!</v>
      </c>
      <c r="AU112" s="410" t="e">
        <f t="shared" si="70"/>
        <v>#DIV/0!</v>
      </c>
      <c r="AV112" s="410" t="e">
        <f t="shared" si="70"/>
        <v>#DIV/0!</v>
      </c>
      <c r="AW112" s="410" t="e">
        <f t="shared" si="70"/>
        <v>#DIV/0!</v>
      </c>
      <c r="AX112" s="410" t="e">
        <f t="shared" si="70"/>
        <v>#DIV/0!</v>
      </c>
      <c r="AY112" s="410" t="e">
        <f t="shared" si="70"/>
        <v>#DIV/0!</v>
      </c>
      <c r="AZ112" s="410" t="e">
        <f t="shared" si="70"/>
        <v>#DIV/0!</v>
      </c>
      <c r="BA112" s="410" t="e">
        <f t="shared" si="70"/>
        <v>#DIV/0!</v>
      </c>
      <c r="BB112" s="410" t="e">
        <f t="shared" si="70"/>
        <v>#DIV/0!</v>
      </c>
      <c r="BC112" s="410" t="e">
        <f t="shared" si="70"/>
        <v>#DIV/0!</v>
      </c>
      <c r="BD112" s="410" t="e">
        <f t="shared" si="70"/>
        <v>#DIV/0!</v>
      </c>
      <c r="BE112" s="410" t="e">
        <f t="shared" si="70"/>
        <v>#DIV/0!</v>
      </c>
      <c r="BF112" s="410" t="e">
        <f t="shared" si="70"/>
        <v>#DIV/0!</v>
      </c>
      <c r="BG112" s="410" t="e">
        <f t="shared" si="70"/>
        <v>#DIV/0!</v>
      </c>
      <c r="BH112" s="410" t="e">
        <f t="shared" si="70"/>
        <v>#DIV/0!</v>
      </c>
      <c r="BI112" s="410" t="e">
        <f t="shared" si="70"/>
        <v>#DIV/0!</v>
      </c>
      <c r="BJ112" s="410" t="e">
        <f t="shared" si="70"/>
        <v>#DIV/0!</v>
      </c>
      <c r="BK112" s="410" t="e">
        <f t="shared" si="70"/>
        <v>#DIV/0!</v>
      </c>
      <c r="BL112" s="410" t="e">
        <f t="shared" si="70"/>
        <v>#DIV/0!</v>
      </c>
      <c r="BM112" s="410" t="e">
        <f t="shared" si="70"/>
        <v>#DIV/0!</v>
      </c>
      <c r="BN112" s="410" t="e">
        <f t="shared" si="70"/>
        <v>#DIV/0!</v>
      </c>
      <c r="BO112" s="410" t="e">
        <f t="shared" si="70"/>
        <v>#DIV/0!</v>
      </c>
      <c r="BP112" s="410" t="e">
        <f t="shared" si="70"/>
        <v>#DIV/0!</v>
      </c>
      <c r="BQ112" s="410" t="e">
        <f t="shared" ref="BQ112:CF115" si="71">VLOOKUP(BQ$111,Carbon,4)*BQ105</f>
        <v>#DIV/0!</v>
      </c>
      <c r="BR112" s="410" t="e">
        <f t="shared" si="71"/>
        <v>#DIV/0!</v>
      </c>
      <c r="BS112" s="410" t="e">
        <f t="shared" si="71"/>
        <v>#DIV/0!</v>
      </c>
      <c r="BT112" s="410" t="e">
        <f t="shared" si="71"/>
        <v>#DIV/0!</v>
      </c>
      <c r="BU112" s="410" t="e">
        <f t="shared" si="71"/>
        <v>#DIV/0!</v>
      </c>
      <c r="BV112" s="410" t="e">
        <f t="shared" si="71"/>
        <v>#DIV/0!</v>
      </c>
      <c r="BW112" s="410" t="e">
        <f t="shared" si="71"/>
        <v>#DIV/0!</v>
      </c>
      <c r="BX112" s="410" t="e">
        <f t="shared" si="71"/>
        <v>#DIV/0!</v>
      </c>
      <c r="BY112" s="410" t="e">
        <f t="shared" si="71"/>
        <v>#DIV/0!</v>
      </c>
      <c r="BZ112" s="410" t="e">
        <f t="shared" si="71"/>
        <v>#DIV/0!</v>
      </c>
      <c r="CA112" s="410" t="e">
        <f t="shared" si="71"/>
        <v>#DIV/0!</v>
      </c>
      <c r="CB112" s="410" t="e">
        <f t="shared" si="71"/>
        <v>#DIV/0!</v>
      </c>
      <c r="CC112" s="410" t="e">
        <f t="shared" si="71"/>
        <v>#DIV/0!</v>
      </c>
      <c r="CD112" s="410" t="e">
        <f t="shared" si="71"/>
        <v>#DIV/0!</v>
      </c>
      <c r="CE112" s="410" t="e">
        <f t="shared" si="71"/>
        <v>#DIV/0!</v>
      </c>
      <c r="CF112" s="410" t="e">
        <f t="shared" si="71"/>
        <v>#DIV/0!</v>
      </c>
    </row>
    <row r="113" spans="3:84" x14ac:dyDescent="0.35">
      <c r="D113" s="397" t="s">
        <v>86</v>
      </c>
      <c r="E113" s="410" t="e">
        <f>VLOOKUP(E$111,Carbon,4)*E106</f>
        <v>#DIV/0!</v>
      </c>
      <c r="F113" s="410" t="e">
        <f t="shared" si="70"/>
        <v>#DIV/0!</v>
      </c>
      <c r="G113" s="410" t="e">
        <f t="shared" si="70"/>
        <v>#DIV/0!</v>
      </c>
      <c r="H113" s="410" t="e">
        <f t="shared" si="70"/>
        <v>#DIV/0!</v>
      </c>
      <c r="I113" s="410" t="e">
        <f t="shared" si="70"/>
        <v>#DIV/0!</v>
      </c>
      <c r="J113" s="410" t="e">
        <f t="shared" si="70"/>
        <v>#DIV/0!</v>
      </c>
      <c r="K113" s="410" t="e">
        <f t="shared" si="70"/>
        <v>#DIV/0!</v>
      </c>
      <c r="L113" s="410" t="e">
        <f t="shared" si="70"/>
        <v>#DIV/0!</v>
      </c>
      <c r="M113" s="410" t="e">
        <f t="shared" si="70"/>
        <v>#DIV/0!</v>
      </c>
      <c r="N113" s="410" t="e">
        <f t="shared" si="70"/>
        <v>#DIV/0!</v>
      </c>
      <c r="O113" s="410" t="e">
        <f t="shared" si="70"/>
        <v>#DIV/0!</v>
      </c>
      <c r="P113" s="410" t="e">
        <f t="shared" si="70"/>
        <v>#DIV/0!</v>
      </c>
      <c r="Q113" s="410" t="e">
        <f t="shared" si="70"/>
        <v>#DIV/0!</v>
      </c>
      <c r="R113" s="410" t="e">
        <f t="shared" si="70"/>
        <v>#DIV/0!</v>
      </c>
      <c r="S113" s="410" t="e">
        <f t="shared" si="70"/>
        <v>#DIV/0!</v>
      </c>
      <c r="T113" s="410" t="e">
        <f t="shared" si="70"/>
        <v>#DIV/0!</v>
      </c>
      <c r="U113" s="410" t="e">
        <f t="shared" si="70"/>
        <v>#DIV/0!</v>
      </c>
      <c r="V113" s="410" t="e">
        <f t="shared" si="70"/>
        <v>#DIV/0!</v>
      </c>
      <c r="W113" s="410" t="e">
        <f t="shared" si="70"/>
        <v>#DIV/0!</v>
      </c>
      <c r="X113" s="410" t="e">
        <f t="shared" si="70"/>
        <v>#DIV/0!</v>
      </c>
      <c r="Y113" s="410" t="e">
        <f t="shared" si="70"/>
        <v>#DIV/0!</v>
      </c>
      <c r="Z113" s="410" t="e">
        <f t="shared" si="70"/>
        <v>#DIV/0!</v>
      </c>
      <c r="AA113" s="410" t="e">
        <f t="shared" si="70"/>
        <v>#DIV/0!</v>
      </c>
      <c r="AB113" s="410" t="e">
        <f t="shared" si="70"/>
        <v>#DIV/0!</v>
      </c>
      <c r="AC113" s="410" t="e">
        <f t="shared" si="70"/>
        <v>#DIV/0!</v>
      </c>
      <c r="AD113" s="410" t="e">
        <f t="shared" si="70"/>
        <v>#DIV/0!</v>
      </c>
      <c r="AE113" s="410" t="e">
        <f t="shared" si="70"/>
        <v>#DIV/0!</v>
      </c>
      <c r="AF113" s="410" t="e">
        <f t="shared" si="70"/>
        <v>#DIV/0!</v>
      </c>
      <c r="AG113" s="410" t="e">
        <f t="shared" si="70"/>
        <v>#DIV/0!</v>
      </c>
      <c r="AH113" s="410" t="e">
        <f t="shared" si="70"/>
        <v>#DIV/0!</v>
      </c>
      <c r="AI113" s="410" t="e">
        <f t="shared" si="70"/>
        <v>#DIV/0!</v>
      </c>
      <c r="AJ113" s="410" t="e">
        <f t="shared" si="70"/>
        <v>#DIV/0!</v>
      </c>
      <c r="AK113" s="410" t="e">
        <f t="shared" si="70"/>
        <v>#DIV/0!</v>
      </c>
      <c r="AL113" s="410" t="e">
        <f t="shared" si="70"/>
        <v>#DIV/0!</v>
      </c>
      <c r="AM113" s="410" t="e">
        <f t="shared" si="70"/>
        <v>#DIV/0!</v>
      </c>
      <c r="AN113" s="410" t="e">
        <f t="shared" si="70"/>
        <v>#DIV/0!</v>
      </c>
      <c r="AO113" s="410" t="e">
        <f t="shared" si="70"/>
        <v>#DIV/0!</v>
      </c>
      <c r="AP113" s="410" t="e">
        <f t="shared" si="70"/>
        <v>#DIV/0!</v>
      </c>
      <c r="AQ113" s="410" t="e">
        <f t="shared" si="70"/>
        <v>#DIV/0!</v>
      </c>
      <c r="AR113" s="410" t="e">
        <f t="shared" si="70"/>
        <v>#DIV/0!</v>
      </c>
      <c r="AS113" s="410" t="e">
        <f t="shared" si="70"/>
        <v>#DIV/0!</v>
      </c>
      <c r="AT113" s="410" t="e">
        <f t="shared" si="70"/>
        <v>#DIV/0!</v>
      </c>
      <c r="AU113" s="410" t="e">
        <f t="shared" si="70"/>
        <v>#DIV/0!</v>
      </c>
      <c r="AV113" s="410" t="e">
        <f t="shared" si="70"/>
        <v>#DIV/0!</v>
      </c>
      <c r="AW113" s="410" t="e">
        <f t="shared" si="70"/>
        <v>#DIV/0!</v>
      </c>
      <c r="AX113" s="410" t="e">
        <f t="shared" si="70"/>
        <v>#DIV/0!</v>
      </c>
      <c r="AY113" s="410" t="e">
        <f t="shared" si="70"/>
        <v>#DIV/0!</v>
      </c>
      <c r="AZ113" s="410" t="e">
        <f t="shared" si="70"/>
        <v>#DIV/0!</v>
      </c>
      <c r="BA113" s="410" t="e">
        <f t="shared" si="70"/>
        <v>#DIV/0!</v>
      </c>
      <c r="BB113" s="410" t="e">
        <f t="shared" si="70"/>
        <v>#DIV/0!</v>
      </c>
      <c r="BC113" s="410" t="e">
        <f t="shared" si="70"/>
        <v>#DIV/0!</v>
      </c>
      <c r="BD113" s="410" t="e">
        <f t="shared" si="70"/>
        <v>#DIV/0!</v>
      </c>
      <c r="BE113" s="410" t="e">
        <f t="shared" si="70"/>
        <v>#DIV/0!</v>
      </c>
      <c r="BF113" s="410" t="e">
        <f t="shared" si="70"/>
        <v>#DIV/0!</v>
      </c>
      <c r="BG113" s="410" t="e">
        <f t="shared" si="70"/>
        <v>#DIV/0!</v>
      </c>
      <c r="BH113" s="410" t="e">
        <f t="shared" si="70"/>
        <v>#DIV/0!</v>
      </c>
      <c r="BI113" s="410" t="e">
        <f t="shared" si="70"/>
        <v>#DIV/0!</v>
      </c>
      <c r="BJ113" s="410" t="e">
        <f t="shared" si="70"/>
        <v>#DIV/0!</v>
      </c>
      <c r="BK113" s="410" t="e">
        <f t="shared" si="70"/>
        <v>#DIV/0!</v>
      </c>
      <c r="BL113" s="410" t="e">
        <f t="shared" si="70"/>
        <v>#DIV/0!</v>
      </c>
      <c r="BM113" s="410" t="e">
        <f t="shared" si="70"/>
        <v>#DIV/0!</v>
      </c>
      <c r="BN113" s="410" t="e">
        <f t="shared" si="70"/>
        <v>#DIV/0!</v>
      </c>
      <c r="BO113" s="410" t="e">
        <f t="shared" si="70"/>
        <v>#DIV/0!</v>
      </c>
      <c r="BP113" s="410" t="e">
        <f t="shared" si="70"/>
        <v>#DIV/0!</v>
      </c>
      <c r="BQ113" s="410" t="e">
        <f t="shared" si="71"/>
        <v>#DIV/0!</v>
      </c>
      <c r="BR113" s="410" t="e">
        <f t="shared" si="71"/>
        <v>#DIV/0!</v>
      </c>
      <c r="BS113" s="410" t="e">
        <f t="shared" si="71"/>
        <v>#DIV/0!</v>
      </c>
      <c r="BT113" s="410" t="e">
        <f t="shared" si="71"/>
        <v>#DIV/0!</v>
      </c>
      <c r="BU113" s="410" t="e">
        <f t="shared" si="71"/>
        <v>#DIV/0!</v>
      </c>
      <c r="BV113" s="410" t="e">
        <f t="shared" si="71"/>
        <v>#DIV/0!</v>
      </c>
      <c r="BW113" s="410" t="e">
        <f t="shared" si="71"/>
        <v>#DIV/0!</v>
      </c>
      <c r="BX113" s="410" t="e">
        <f t="shared" si="71"/>
        <v>#DIV/0!</v>
      </c>
      <c r="BY113" s="410" t="e">
        <f t="shared" si="71"/>
        <v>#DIV/0!</v>
      </c>
      <c r="BZ113" s="410" t="e">
        <f t="shared" si="71"/>
        <v>#DIV/0!</v>
      </c>
      <c r="CA113" s="410" t="e">
        <f t="shared" si="71"/>
        <v>#DIV/0!</v>
      </c>
      <c r="CB113" s="410" t="e">
        <f t="shared" si="71"/>
        <v>#DIV/0!</v>
      </c>
      <c r="CC113" s="410" t="e">
        <f t="shared" si="71"/>
        <v>#DIV/0!</v>
      </c>
      <c r="CD113" s="410" t="e">
        <f t="shared" si="71"/>
        <v>#DIV/0!</v>
      </c>
      <c r="CE113" s="410" t="e">
        <f t="shared" si="71"/>
        <v>#DIV/0!</v>
      </c>
      <c r="CF113" s="410" t="e">
        <f t="shared" si="71"/>
        <v>#DIV/0!</v>
      </c>
    </row>
    <row r="114" spans="3:84" x14ac:dyDescent="0.35">
      <c r="D114" s="397" t="s">
        <v>88</v>
      </c>
      <c r="E114" s="410" t="e">
        <f t="shared" si="70"/>
        <v>#DIV/0!</v>
      </c>
      <c r="F114" s="410" t="e">
        <f t="shared" si="70"/>
        <v>#DIV/0!</v>
      </c>
      <c r="G114" s="410" t="e">
        <f t="shared" si="70"/>
        <v>#DIV/0!</v>
      </c>
      <c r="H114" s="410" t="e">
        <f t="shared" si="70"/>
        <v>#DIV/0!</v>
      </c>
      <c r="I114" s="410" t="e">
        <f t="shared" si="70"/>
        <v>#DIV/0!</v>
      </c>
      <c r="J114" s="410" t="e">
        <f t="shared" si="70"/>
        <v>#DIV/0!</v>
      </c>
      <c r="K114" s="410" t="e">
        <f t="shared" si="70"/>
        <v>#DIV/0!</v>
      </c>
      <c r="L114" s="410" t="e">
        <f t="shared" si="70"/>
        <v>#DIV/0!</v>
      </c>
      <c r="M114" s="410" t="e">
        <f t="shared" si="70"/>
        <v>#DIV/0!</v>
      </c>
      <c r="N114" s="410" t="e">
        <f t="shared" si="70"/>
        <v>#DIV/0!</v>
      </c>
      <c r="O114" s="410" t="e">
        <f t="shared" si="70"/>
        <v>#DIV/0!</v>
      </c>
      <c r="P114" s="410" t="e">
        <f t="shared" si="70"/>
        <v>#DIV/0!</v>
      </c>
      <c r="Q114" s="410" t="e">
        <f t="shared" si="70"/>
        <v>#DIV/0!</v>
      </c>
      <c r="R114" s="410" t="e">
        <f t="shared" si="70"/>
        <v>#DIV/0!</v>
      </c>
      <c r="S114" s="410" t="e">
        <f t="shared" si="70"/>
        <v>#DIV/0!</v>
      </c>
      <c r="T114" s="410" t="e">
        <f t="shared" si="70"/>
        <v>#DIV/0!</v>
      </c>
      <c r="U114" s="410" t="e">
        <f t="shared" si="70"/>
        <v>#DIV/0!</v>
      </c>
      <c r="V114" s="410" t="e">
        <f t="shared" si="70"/>
        <v>#DIV/0!</v>
      </c>
      <c r="W114" s="410" t="e">
        <f t="shared" si="70"/>
        <v>#DIV/0!</v>
      </c>
      <c r="X114" s="410" t="e">
        <f t="shared" si="70"/>
        <v>#DIV/0!</v>
      </c>
      <c r="Y114" s="410" t="e">
        <f t="shared" si="70"/>
        <v>#DIV/0!</v>
      </c>
      <c r="Z114" s="410" t="e">
        <f t="shared" si="70"/>
        <v>#DIV/0!</v>
      </c>
      <c r="AA114" s="410" t="e">
        <f t="shared" si="70"/>
        <v>#DIV/0!</v>
      </c>
      <c r="AB114" s="410" t="e">
        <f t="shared" si="70"/>
        <v>#DIV/0!</v>
      </c>
      <c r="AC114" s="410" t="e">
        <f t="shared" si="70"/>
        <v>#DIV/0!</v>
      </c>
      <c r="AD114" s="410" t="e">
        <f t="shared" si="70"/>
        <v>#DIV/0!</v>
      </c>
      <c r="AE114" s="410" t="e">
        <f t="shared" si="70"/>
        <v>#DIV/0!</v>
      </c>
      <c r="AF114" s="410" t="e">
        <f t="shared" si="70"/>
        <v>#DIV/0!</v>
      </c>
      <c r="AG114" s="410" t="e">
        <f t="shared" si="70"/>
        <v>#DIV/0!</v>
      </c>
      <c r="AH114" s="410" t="e">
        <f t="shared" si="70"/>
        <v>#DIV/0!</v>
      </c>
      <c r="AI114" s="410" t="e">
        <f t="shared" si="70"/>
        <v>#DIV/0!</v>
      </c>
      <c r="AJ114" s="410" t="e">
        <f t="shared" si="70"/>
        <v>#DIV/0!</v>
      </c>
      <c r="AK114" s="410" t="e">
        <f t="shared" si="70"/>
        <v>#DIV/0!</v>
      </c>
      <c r="AL114" s="410" t="e">
        <f t="shared" si="70"/>
        <v>#DIV/0!</v>
      </c>
      <c r="AM114" s="410" t="e">
        <f t="shared" si="70"/>
        <v>#DIV/0!</v>
      </c>
      <c r="AN114" s="410" t="e">
        <f t="shared" si="70"/>
        <v>#DIV/0!</v>
      </c>
      <c r="AO114" s="410" t="e">
        <f t="shared" si="70"/>
        <v>#DIV/0!</v>
      </c>
      <c r="AP114" s="410" t="e">
        <f t="shared" si="70"/>
        <v>#DIV/0!</v>
      </c>
      <c r="AQ114" s="410" t="e">
        <f t="shared" si="70"/>
        <v>#DIV/0!</v>
      </c>
      <c r="AR114" s="410" t="e">
        <f t="shared" si="70"/>
        <v>#DIV/0!</v>
      </c>
      <c r="AS114" s="410" t="e">
        <f t="shared" si="70"/>
        <v>#DIV/0!</v>
      </c>
      <c r="AT114" s="410" t="e">
        <f t="shared" si="70"/>
        <v>#DIV/0!</v>
      </c>
      <c r="AU114" s="410" t="e">
        <f t="shared" si="70"/>
        <v>#DIV/0!</v>
      </c>
      <c r="AV114" s="410" t="e">
        <f t="shared" si="70"/>
        <v>#DIV/0!</v>
      </c>
      <c r="AW114" s="410" t="e">
        <f t="shared" si="70"/>
        <v>#DIV/0!</v>
      </c>
      <c r="AX114" s="410" t="e">
        <f t="shared" si="70"/>
        <v>#DIV/0!</v>
      </c>
      <c r="AY114" s="410" t="e">
        <f t="shared" si="70"/>
        <v>#DIV/0!</v>
      </c>
      <c r="AZ114" s="410" t="e">
        <f t="shared" si="70"/>
        <v>#DIV/0!</v>
      </c>
      <c r="BA114" s="410" t="e">
        <f t="shared" si="70"/>
        <v>#DIV/0!</v>
      </c>
      <c r="BB114" s="410" t="e">
        <f t="shared" si="70"/>
        <v>#DIV/0!</v>
      </c>
      <c r="BC114" s="410" t="e">
        <f t="shared" si="70"/>
        <v>#DIV/0!</v>
      </c>
      <c r="BD114" s="410" t="e">
        <f t="shared" si="70"/>
        <v>#DIV/0!</v>
      </c>
      <c r="BE114" s="410" t="e">
        <f t="shared" si="70"/>
        <v>#DIV/0!</v>
      </c>
      <c r="BF114" s="410" t="e">
        <f t="shared" si="70"/>
        <v>#DIV/0!</v>
      </c>
      <c r="BG114" s="410" t="e">
        <f t="shared" si="70"/>
        <v>#DIV/0!</v>
      </c>
      <c r="BH114" s="410" t="e">
        <f t="shared" si="70"/>
        <v>#DIV/0!</v>
      </c>
      <c r="BI114" s="410" t="e">
        <f t="shared" si="70"/>
        <v>#DIV/0!</v>
      </c>
      <c r="BJ114" s="410" t="e">
        <f t="shared" si="70"/>
        <v>#DIV/0!</v>
      </c>
      <c r="BK114" s="410" t="e">
        <f t="shared" si="70"/>
        <v>#DIV/0!</v>
      </c>
      <c r="BL114" s="410" t="e">
        <f t="shared" si="70"/>
        <v>#DIV/0!</v>
      </c>
      <c r="BM114" s="410" t="e">
        <f t="shared" si="70"/>
        <v>#DIV/0!</v>
      </c>
      <c r="BN114" s="410" t="e">
        <f t="shared" si="70"/>
        <v>#DIV/0!</v>
      </c>
      <c r="BO114" s="410" t="e">
        <f t="shared" si="70"/>
        <v>#DIV/0!</v>
      </c>
      <c r="BP114" s="410" t="e">
        <f t="shared" si="70"/>
        <v>#DIV/0!</v>
      </c>
      <c r="BQ114" s="410" t="e">
        <f t="shared" si="71"/>
        <v>#DIV/0!</v>
      </c>
      <c r="BR114" s="410" t="e">
        <f t="shared" si="71"/>
        <v>#DIV/0!</v>
      </c>
      <c r="BS114" s="410" t="e">
        <f t="shared" si="71"/>
        <v>#DIV/0!</v>
      </c>
      <c r="BT114" s="410" t="e">
        <f t="shared" si="71"/>
        <v>#DIV/0!</v>
      </c>
      <c r="BU114" s="410" t="e">
        <f t="shared" si="71"/>
        <v>#DIV/0!</v>
      </c>
      <c r="BV114" s="410" t="e">
        <f t="shared" si="71"/>
        <v>#DIV/0!</v>
      </c>
      <c r="BW114" s="410" t="e">
        <f t="shared" si="71"/>
        <v>#DIV/0!</v>
      </c>
      <c r="BX114" s="410" t="e">
        <f t="shared" si="71"/>
        <v>#DIV/0!</v>
      </c>
      <c r="BY114" s="410" t="e">
        <f t="shared" si="71"/>
        <v>#DIV/0!</v>
      </c>
      <c r="BZ114" s="410" t="e">
        <f t="shared" si="71"/>
        <v>#DIV/0!</v>
      </c>
      <c r="CA114" s="410" t="e">
        <f t="shared" si="71"/>
        <v>#DIV/0!</v>
      </c>
      <c r="CB114" s="410" t="e">
        <f t="shared" si="71"/>
        <v>#DIV/0!</v>
      </c>
      <c r="CC114" s="410" t="e">
        <f t="shared" si="71"/>
        <v>#DIV/0!</v>
      </c>
      <c r="CD114" s="410" t="e">
        <f t="shared" si="71"/>
        <v>#DIV/0!</v>
      </c>
      <c r="CE114" s="410" t="e">
        <f t="shared" si="71"/>
        <v>#DIV/0!</v>
      </c>
      <c r="CF114" s="410" t="e">
        <f t="shared" si="71"/>
        <v>#DIV/0!</v>
      </c>
    </row>
    <row r="115" spans="3:84" x14ac:dyDescent="0.35">
      <c r="D115" s="397" t="s">
        <v>90</v>
      </c>
      <c r="E115" s="410" t="e">
        <f t="shared" si="70"/>
        <v>#DIV/0!</v>
      </c>
      <c r="F115" s="410" t="e">
        <f t="shared" si="70"/>
        <v>#DIV/0!</v>
      </c>
      <c r="G115" s="410" t="e">
        <f t="shared" si="70"/>
        <v>#DIV/0!</v>
      </c>
      <c r="H115" s="410" t="e">
        <f t="shared" si="70"/>
        <v>#DIV/0!</v>
      </c>
      <c r="I115" s="410" t="e">
        <f t="shared" si="70"/>
        <v>#DIV/0!</v>
      </c>
      <c r="J115" s="410" t="e">
        <f t="shared" si="70"/>
        <v>#DIV/0!</v>
      </c>
      <c r="K115" s="410" t="e">
        <f t="shared" si="70"/>
        <v>#DIV/0!</v>
      </c>
      <c r="L115" s="410" t="e">
        <f t="shared" si="70"/>
        <v>#DIV/0!</v>
      </c>
      <c r="M115" s="410" t="e">
        <f t="shared" si="70"/>
        <v>#DIV/0!</v>
      </c>
      <c r="N115" s="410" t="e">
        <f t="shared" si="70"/>
        <v>#DIV/0!</v>
      </c>
      <c r="O115" s="410" t="e">
        <f t="shared" si="70"/>
        <v>#DIV/0!</v>
      </c>
      <c r="P115" s="410" t="e">
        <f t="shared" si="70"/>
        <v>#DIV/0!</v>
      </c>
      <c r="Q115" s="410" t="e">
        <f t="shared" si="70"/>
        <v>#DIV/0!</v>
      </c>
      <c r="R115" s="410" t="e">
        <f t="shared" si="70"/>
        <v>#DIV/0!</v>
      </c>
      <c r="S115" s="410" t="e">
        <f t="shared" si="70"/>
        <v>#DIV/0!</v>
      </c>
      <c r="T115" s="410" t="e">
        <f t="shared" si="70"/>
        <v>#DIV/0!</v>
      </c>
      <c r="U115" s="410" t="e">
        <f t="shared" si="70"/>
        <v>#DIV/0!</v>
      </c>
      <c r="V115" s="410" t="e">
        <f t="shared" si="70"/>
        <v>#DIV/0!</v>
      </c>
      <c r="W115" s="410" t="e">
        <f t="shared" si="70"/>
        <v>#DIV/0!</v>
      </c>
      <c r="X115" s="410" t="e">
        <f t="shared" si="70"/>
        <v>#DIV/0!</v>
      </c>
      <c r="Y115" s="410" t="e">
        <f t="shared" si="70"/>
        <v>#DIV/0!</v>
      </c>
      <c r="Z115" s="410" t="e">
        <f t="shared" si="70"/>
        <v>#DIV/0!</v>
      </c>
      <c r="AA115" s="410" t="e">
        <f t="shared" si="70"/>
        <v>#DIV/0!</v>
      </c>
      <c r="AB115" s="410" t="e">
        <f t="shared" si="70"/>
        <v>#DIV/0!</v>
      </c>
      <c r="AC115" s="410" t="e">
        <f t="shared" si="70"/>
        <v>#DIV/0!</v>
      </c>
      <c r="AD115" s="410" t="e">
        <f t="shared" si="70"/>
        <v>#DIV/0!</v>
      </c>
      <c r="AE115" s="410" t="e">
        <f t="shared" si="70"/>
        <v>#DIV/0!</v>
      </c>
      <c r="AF115" s="410" t="e">
        <f t="shared" si="70"/>
        <v>#DIV/0!</v>
      </c>
      <c r="AG115" s="410" t="e">
        <f t="shared" si="70"/>
        <v>#DIV/0!</v>
      </c>
      <c r="AH115" s="410" t="e">
        <f t="shared" si="70"/>
        <v>#DIV/0!</v>
      </c>
      <c r="AI115" s="410" t="e">
        <f t="shared" si="70"/>
        <v>#DIV/0!</v>
      </c>
      <c r="AJ115" s="410" t="e">
        <f t="shared" si="70"/>
        <v>#DIV/0!</v>
      </c>
      <c r="AK115" s="410" t="e">
        <f t="shared" si="70"/>
        <v>#DIV/0!</v>
      </c>
      <c r="AL115" s="410" t="e">
        <f t="shared" si="70"/>
        <v>#DIV/0!</v>
      </c>
      <c r="AM115" s="410" t="e">
        <f t="shared" si="70"/>
        <v>#DIV/0!</v>
      </c>
      <c r="AN115" s="410" t="e">
        <f t="shared" si="70"/>
        <v>#DIV/0!</v>
      </c>
      <c r="AO115" s="410" t="e">
        <f t="shared" si="70"/>
        <v>#DIV/0!</v>
      </c>
      <c r="AP115" s="410" t="e">
        <f t="shared" si="70"/>
        <v>#DIV/0!</v>
      </c>
      <c r="AQ115" s="410" t="e">
        <f t="shared" si="70"/>
        <v>#DIV/0!</v>
      </c>
      <c r="AR115" s="410" t="e">
        <f t="shared" si="70"/>
        <v>#DIV/0!</v>
      </c>
      <c r="AS115" s="410" t="e">
        <f t="shared" si="70"/>
        <v>#DIV/0!</v>
      </c>
      <c r="AT115" s="410" t="e">
        <f t="shared" si="70"/>
        <v>#DIV/0!</v>
      </c>
      <c r="AU115" s="410" t="e">
        <f t="shared" si="70"/>
        <v>#DIV/0!</v>
      </c>
      <c r="AV115" s="410" t="e">
        <f t="shared" si="70"/>
        <v>#DIV/0!</v>
      </c>
      <c r="AW115" s="410" t="e">
        <f t="shared" si="70"/>
        <v>#DIV/0!</v>
      </c>
      <c r="AX115" s="410" t="e">
        <f t="shared" si="70"/>
        <v>#DIV/0!</v>
      </c>
      <c r="AY115" s="410" t="e">
        <f t="shared" si="70"/>
        <v>#DIV/0!</v>
      </c>
      <c r="AZ115" s="410" t="e">
        <f t="shared" si="70"/>
        <v>#DIV/0!</v>
      </c>
      <c r="BA115" s="410" t="e">
        <f t="shared" si="70"/>
        <v>#DIV/0!</v>
      </c>
      <c r="BB115" s="410" t="e">
        <f t="shared" si="70"/>
        <v>#DIV/0!</v>
      </c>
      <c r="BC115" s="410" t="e">
        <f t="shared" si="70"/>
        <v>#DIV/0!</v>
      </c>
      <c r="BD115" s="410" t="e">
        <f t="shared" si="70"/>
        <v>#DIV/0!</v>
      </c>
      <c r="BE115" s="410" t="e">
        <f t="shared" si="70"/>
        <v>#DIV/0!</v>
      </c>
      <c r="BF115" s="410" t="e">
        <f t="shared" si="70"/>
        <v>#DIV/0!</v>
      </c>
      <c r="BG115" s="410" t="e">
        <f t="shared" si="70"/>
        <v>#DIV/0!</v>
      </c>
      <c r="BH115" s="410" t="e">
        <f t="shared" si="70"/>
        <v>#DIV/0!</v>
      </c>
      <c r="BI115" s="410" t="e">
        <f t="shared" si="70"/>
        <v>#DIV/0!</v>
      </c>
      <c r="BJ115" s="410" t="e">
        <f t="shared" si="70"/>
        <v>#DIV/0!</v>
      </c>
      <c r="BK115" s="410" t="e">
        <f t="shared" si="70"/>
        <v>#DIV/0!</v>
      </c>
      <c r="BL115" s="410" t="e">
        <f t="shared" si="70"/>
        <v>#DIV/0!</v>
      </c>
      <c r="BM115" s="410" t="e">
        <f t="shared" si="70"/>
        <v>#DIV/0!</v>
      </c>
      <c r="BN115" s="410" t="e">
        <f t="shared" si="70"/>
        <v>#DIV/0!</v>
      </c>
      <c r="BO115" s="410" t="e">
        <f t="shared" si="70"/>
        <v>#DIV/0!</v>
      </c>
      <c r="BP115" s="410" t="e">
        <f>VLOOKUP(BP$111,Carbon,4)*BP108</f>
        <v>#DIV/0!</v>
      </c>
      <c r="BQ115" s="410" t="e">
        <f t="shared" si="71"/>
        <v>#DIV/0!</v>
      </c>
      <c r="BR115" s="410" t="e">
        <f t="shared" si="71"/>
        <v>#DIV/0!</v>
      </c>
      <c r="BS115" s="410" t="e">
        <f t="shared" si="71"/>
        <v>#DIV/0!</v>
      </c>
      <c r="BT115" s="410" t="e">
        <f t="shared" si="71"/>
        <v>#DIV/0!</v>
      </c>
      <c r="BU115" s="410" t="e">
        <f t="shared" si="71"/>
        <v>#DIV/0!</v>
      </c>
      <c r="BV115" s="410" t="e">
        <f t="shared" si="71"/>
        <v>#DIV/0!</v>
      </c>
      <c r="BW115" s="410" t="e">
        <f t="shared" si="71"/>
        <v>#DIV/0!</v>
      </c>
      <c r="BX115" s="410" t="e">
        <f t="shared" si="71"/>
        <v>#DIV/0!</v>
      </c>
      <c r="BY115" s="410" t="e">
        <f t="shared" si="71"/>
        <v>#DIV/0!</v>
      </c>
      <c r="BZ115" s="410" t="e">
        <f t="shared" si="71"/>
        <v>#DIV/0!</v>
      </c>
      <c r="CA115" s="410" t="e">
        <f t="shared" si="71"/>
        <v>#DIV/0!</v>
      </c>
      <c r="CB115" s="410" t="e">
        <f t="shared" si="71"/>
        <v>#DIV/0!</v>
      </c>
      <c r="CC115" s="410" t="e">
        <f t="shared" si="71"/>
        <v>#DIV/0!</v>
      </c>
      <c r="CD115" s="410" t="e">
        <f t="shared" si="71"/>
        <v>#DIV/0!</v>
      </c>
      <c r="CE115" s="410" t="e">
        <f t="shared" si="71"/>
        <v>#DIV/0!</v>
      </c>
      <c r="CF115" s="410" t="e">
        <f t="shared" si="71"/>
        <v>#DIV/0!</v>
      </c>
    </row>
    <row r="116" spans="3:84" x14ac:dyDescent="0.35">
      <c r="D116" s="398"/>
      <c r="E116" s="406"/>
      <c r="F116" s="406"/>
      <c r="G116" s="406"/>
      <c r="H116" s="406"/>
      <c r="I116" s="406"/>
      <c r="J116" s="406"/>
      <c r="K116" s="406"/>
      <c r="L116" s="406"/>
      <c r="M116" s="406"/>
      <c r="N116" s="406"/>
      <c r="O116" s="406"/>
      <c r="P116" s="406"/>
      <c r="Q116" s="406"/>
      <c r="R116" s="406"/>
      <c r="S116" s="406"/>
      <c r="T116" s="406"/>
      <c r="U116" s="406"/>
      <c r="V116" s="406"/>
      <c r="W116" s="406"/>
      <c r="X116" s="406"/>
      <c r="Y116" s="406"/>
      <c r="Z116" s="406"/>
      <c r="AA116" s="406"/>
      <c r="AB116" s="406"/>
      <c r="AC116" s="406"/>
      <c r="AD116" s="406"/>
      <c r="AE116" s="406"/>
      <c r="AF116" s="406"/>
      <c r="AG116" s="406"/>
      <c r="AH116" s="406"/>
      <c r="AI116" s="406"/>
      <c r="AJ116" s="406"/>
      <c r="AK116" s="406"/>
      <c r="AL116" s="406"/>
      <c r="AM116" s="406"/>
      <c r="AN116" s="406"/>
      <c r="AO116" s="406"/>
      <c r="AP116" s="406"/>
      <c r="AQ116" s="406"/>
      <c r="AR116" s="406"/>
      <c r="AS116" s="406"/>
      <c r="AT116" s="406"/>
      <c r="AU116" s="406"/>
      <c r="AV116" s="406"/>
      <c r="AW116" s="406"/>
      <c r="AX116" s="406"/>
      <c r="AY116" s="406"/>
      <c r="AZ116" s="406"/>
      <c r="BA116" s="406"/>
      <c r="BB116" s="406"/>
      <c r="BC116" s="406"/>
      <c r="BD116" s="406"/>
      <c r="BE116" s="406"/>
      <c r="BF116" s="406"/>
      <c r="BG116" s="406"/>
      <c r="BH116" s="406"/>
      <c r="BI116" s="406"/>
      <c r="BJ116" s="406"/>
      <c r="BK116" s="406"/>
      <c r="BL116" s="406"/>
      <c r="BM116" s="406"/>
      <c r="BN116" s="406"/>
      <c r="BO116" s="406"/>
      <c r="BP116" s="406"/>
      <c r="BQ116" s="406"/>
      <c r="BR116" s="406"/>
      <c r="BS116" s="406"/>
      <c r="BT116" s="406"/>
      <c r="BU116" s="406"/>
      <c r="BV116" s="406"/>
      <c r="BW116" s="406"/>
      <c r="BX116" s="406"/>
      <c r="BY116" s="406"/>
      <c r="BZ116" s="406"/>
      <c r="CA116" s="406"/>
      <c r="CB116" s="406"/>
      <c r="CC116" s="406"/>
      <c r="CD116" s="406"/>
      <c r="CE116" s="406"/>
      <c r="CF116" s="406"/>
    </row>
    <row r="117" spans="3:84" x14ac:dyDescent="0.35">
      <c r="C117" s="391" t="s">
        <v>316</v>
      </c>
      <c r="D117" s="398"/>
      <c r="E117" s="406"/>
      <c r="F117" s="406"/>
      <c r="G117" s="406"/>
      <c r="H117" s="406"/>
      <c r="I117" s="406"/>
      <c r="J117" s="406"/>
      <c r="K117" s="406"/>
      <c r="L117" s="406"/>
      <c r="M117" s="406"/>
      <c r="N117" s="406"/>
      <c r="O117" s="406"/>
      <c r="P117" s="406"/>
      <c r="Q117" s="406"/>
      <c r="R117" s="406"/>
      <c r="S117" s="406"/>
      <c r="T117" s="406"/>
      <c r="U117" s="406"/>
      <c r="V117" s="406"/>
      <c r="W117" s="406"/>
      <c r="X117" s="406"/>
      <c r="Y117" s="406"/>
      <c r="Z117" s="406"/>
      <c r="AA117" s="406"/>
      <c r="AB117" s="406"/>
      <c r="AC117" s="406"/>
      <c r="AD117" s="406"/>
      <c r="AE117" s="406"/>
      <c r="AF117" s="406"/>
      <c r="AG117" s="406"/>
      <c r="AH117" s="406"/>
      <c r="AI117" s="406"/>
      <c r="AJ117" s="406"/>
      <c r="AK117" s="406"/>
      <c r="AL117" s="406"/>
      <c r="AM117" s="406"/>
      <c r="AN117" s="406"/>
      <c r="AO117" s="406"/>
      <c r="AP117" s="406"/>
      <c r="AQ117" s="406"/>
      <c r="AR117" s="406"/>
      <c r="AS117" s="406"/>
      <c r="AT117" s="406"/>
      <c r="AU117" s="406"/>
      <c r="AV117" s="406"/>
      <c r="AW117" s="406"/>
      <c r="AX117" s="406"/>
      <c r="AY117" s="406"/>
      <c r="AZ117" s="406"/>
      <c r="BA117" s="406"/>
      <c r="BB117" s="406"/>
      <c r="BC117" s="406"/>
      <c r="BD117" s="406"/>
      <c r="BE117" s="406"/>
      <c r="BF117" s="406"/>
      <c r="BG117" s="406"/>
      <c r="BH117" s="406"/>
      <c r="BI117" s="406"/>
      <c r="BJ117" s="406"/>
      <c r="BK117" s="406"/>
      <c r="BL117" s="406"/>
      <c r="BM117" s="406"/>
      <c r="BN117" s="406"/>
      <c r="BO117" s="406"/>
      <c r="BP117" s="406"/>
      <c r="BQ117" s="406"/>
      <c r="BR117" s="406"/>
      <c r="BS117" s="406"/>
      <c r="BT117" s="406"/>
      <c r="BU117" s="406"/>
      <c r="BV117" s="406"/>
      <c r="BW117" s="406"/>
      <c r="BX117" s="406"/>
      <c r="BY117" s="406"/>
      <c r="BZ117" s="406"/>
      <c r="CA117" s="406"/>
      <c r="CB117" s="406"/>
      <c r="CC117" s="406"/>
      <c r="CD117" s="406"/>
      <c r="CE117" s="406"/>
      <c r="CF117" s="406"/>
    </row>
    <row r="118" spans="3:84" x14ac:dyDescent="0.35">
      <c r="D118" s="409"/>
      <c r="E118" s="409">
        <v>2010</v>
      </c>
      <c r="F118" s="409">
        <v>2011</v>
      </c>
      <c r="G118" s="409">
        <v>2012</v>
      </c>
      <c r="H118" s="409">
        <v>2013</v>
      </c>
      <c r="I118" s="409">
        <v>2014</v>
      </c>
      <c r="J118" s="409">
        <v>2015</v>
      </c>
      <c r="K118" s="409">
        <v>2016</v>
      </c>
      <c r="L118" s="409">
        <v>2017</v>
      </c>
      <c r="M118" s="409">
        <v>2018</v>
      </c>
      <c r="N118" s="409">
        <v>2019</v>
      </c>
      <c r="O118" s="409">
        <v>2020</v>
      </c>
      <c r="P118" s="409">
        <v>2021</v>
      </c>
      <c r="Q118" s="409">
        <v>2022</v>
      </c>
      <c r="R118" s="409">
        <v>2023</v>
      </c>
      <c r="S118" s="409">
        <v>2024</v>
      </c>
      <c r="T118" s="409">
        <v>2025</v>
      </c>
      <c r="U118" s="409">
        <v>2026</v>
      </c>
      <c r="V118" s="409">
        <v>2027</v>
      </c>
      <c r="W118" s="409">
        <v>2028</v>
      </c>
      <c r="X118" s="409">
        <v>2029</v>
      </c>
      <c r="Y118" s="409">
        <v>2030</v>
      </c>
      <c r="Z118" s="409">
        <v>2031</v>
      </c>
      <c r="AA118" s="409">
        <v>2032</v>
      </c>
      <c r="AB118" s="409">
        <v>2033</v>
      </c>
      <c r="AC118" s="409">
        <v>2034</v>
      </c>
      <c r="AD118" s="409">
        <v>2035</v>
      </c>
      <c r="AE118" s="409">
        <v>2036</v>
      </c>
      <c r="AF118" s="409">
        <v>2037</v>
      </c>
      <c r="AG118" s="409">
        <v>2038</v>
      </c>
      <c r="AH118" s="409">
        <v>2039</v>
      </c>
      <c r="AI118" s="409">
        <v>2040</v>
      </c>
      <c r="AJ118" s="409">
        <v>2041</v>
      </c>
      <c r="AK118" s="409">
        <v>2042</v>
      </c>
      <c r="AL118" s="409">
        <v>2043</v>
      </c>
      <c r="AM118" s="409">
        <v>2044</v>
      </c>
      <c r="AN118" s="409">
        <v>2045</v>
      </c>
      <c r="AO118" s="409">
        <v>2046</v>
      </c>
      <c r="AP118" s="409">
        <v>2047</v>
      </c>
      <c r="AQ118" s="409">
        <v>2048</v>
      </c>
      <c r="AR118" s="409">
        <v>2049</v>
      </c>
      <c r="AS118" s="409">
        <v>2050</v>
      </c>
      <c r="AT118" s="409">
        <v>2051</v>
      </c>
      <c r="AU118" s="409">
        <v>2052</v>
      </c>
      <c r="AV118" s="409">
        <v>2053</v>
      </c>
      <c r="AW118" s="409">
        <v>2054</v>
      </c>
      <c r="AX118" s="409">
        <v>2055</v>
      </c>
      <c r="AY118" s="409">
        <v>2056</v>
      </c>
      <c r="AZ118" s="409">
        <v>2057</v>
      </c>
      <c r="BA118" s="409">
        <v>2058</v>
      </c>
      <c r="BB118" s="409">
        <v>2059</v>
      </c>
      <c r="BC118" s="409">
        <v>2060</v>
      </c>
      <c r="BD118" s="409">
        <v>2061</v>
      </c>
      <c r="BE118" s="409">
        <v>2062</v>
      </c>
      <c r="BF118" s="409">
        <v>2063</v>
      </c>
      <c r="BG118" s="409">
        <v>2064</v>
      </c>
      <c r="BH118" s="409">
        <v>2065</v>
      </c>
      <c r="BI118" s="409">
        <v>2066</v>
      </c>
      <c r="BJ118" s="409">
        <v>2067</v>
      </c>
      <c r="BK118" s="409">
        <v>2068</v>
      </c>
      <c r="BL118" s="409">
        <v>2069</v>
      </c>
      <c r="BM118" s="409">
        <v>2070</v>
      </c>
      <c r="BN118" s="409">
        <v>2071</v>
      </c>
      <c r="BO118" s="409">
        <v>2072</v>
      </c>
      <c r="BP118" s="409">
        <v>2073</v>
      </c>
      <c r="BQ118" s="409">
        <v>2074</v>
      </c>
      <c r="BR118" s="409">
        <v>2075</v>
      </c>
      <c r="BS118" s="409">
        <v>2076</v>
      </c>
      <c r="BT118" s="409">
        <v>2077</v>
      </c>
      <c r="BU118" s="409">
        <v>2078</v>
      </c>
      <c r="BV118" s="409">
        <v>2079</v>
      </c>
      <c r="BW118" s="409">
        <v>2080</v>
      </c>
      <c r="BX118" s="409">
        <v>2081</v>
      </c>
      <c r="BY118" s="409">
        <v>2082</v>
      </c>
      <c r="BZ118" s="409">
        <v>2083</v>
      </c>
      <c r="CA118" s="409">
        <v>2084</v>
      </c>
      <c r="CB118" s="409">
        <v>2085</v>
      </c>
      <c r="CC118" s="409">
        <v>2086</v>
      </c>
      <c r="CD118" s="409">
        <v>2087</v>
      </c>
      <c r="CE118" s="409">
        <v>2088</v>
      </c>
      <c r="CF118" s="409">
        <v>2089</v>
      </c>
    </row>
    <row r="119" spans="3:84" x14ac:dyDescent="0.35">
      <c r="D119" s="397" t="s">
        <v>84</v>
      </c>
      <c r="E119" s="410" t="e">
        <f t="shared" ref="E119:BP119" si="72">((((VLOOKUP(E118,GG_fuel,3,FALSE))+(VLOOKUP(E118,GG_fuel,4,0))*$E$5+(VLOOKUP(E118,GG_fuel,5,0))*$E$5^2+(VLOOKUP(E118,GG_fuel,6,0))*$E$5^3)/$E$5))</f>
        <v>#DIV/0!</v>
      </c>
      <c r="F119" s="410" t="e">
        <f t="shared" si="72"/>
        <v>#DIV/0!</v>
      </c>
      <c r="G119" s="410" t="e">
        <f t="shared" si="72"/>
        <v>#DIV/0!</v>
      </c>
      <c r="H119" s="410" t="e">
        <f t="shared" si="72"/>
        <v>#DIV/0!</v>
      </c>
      <c r="I119" s="410" t="e">
        <f t="shared" si="72"/>
        <v>#DIV/0!</v>
      </c>
      <c r="J119" s="410" t="e">
        <f t="shared" si="72"/>
        <v>#DIV/0!</v>
      </c>
      <c r="K119" s="410" t="e">
        <f t="shared" si="72"/>
        <v>#DIV/0!</v>
      </c>
      <c r="L119" s="410" t="e">
        <f t="shared" si="72"/>
        <v>#DIV/0!</v>
      </c>
      <c r="M119" s="410" t="e">
        <f t="shared" si="72"/>
        <v>#DIV/0!</v>
      </c>
      <c r="N119" s="410" t="e">
        <f t="shared" si="72"/>
        <v>#DIV/0!</v>
      </c>
      <c r="O119" s="410" t="e">
        <f t="shared" si="72"/>
        <v>#DIV/0!</v>
      </c>
      <c r="P119" s="410" t="e">
        <f t="shared" si="72"/>
        <v>#DIV/0!</v>
      </c>
      <c r="Q119" s="410" t="e">
        <f t="shared" si="72"/>
        <v>#DIV/0!</v>
      </c>
      <c r="R119" s="410" t="e">
        <f t="shared" si="72"/>
        <v>#DIV/0!</v>
      </c>
      <c r="S119" s="410" t="e">
        <f t="shared" si="72"/>
        <v>#DIV/0!</v>
      </c>
      <c r="T119" s="410" t="e">
        <f t="shared" si="72"/>
        <v>#DIV/0!</v>
      </c>
      <c r="U119" s="410" t="e">
        <f t="shared" si="72"/>
        <v>#DIV/0!</v>
      </c>
      <c r="V119" s="410" t="e">
        <f t="shared" si="72"/>
        <v>#DIV/0!</v>
      </c>
      <c r="W119" s="410" t="e">
        <f t="shared" si="72"/>
        <v>#DIV/0!</v>
      </c>
      <c r="X119" s="410" t="e">
        <f t="shared" si="72"/>
        <v>#DIV/0!</v>
      </c>
      <c r="Y119" s="410" t="e">
        <f t="shared" si="72"/>
        <v>#DIV/0!</v>
      </c>
      <c r="Z119" s="410" t="e">
        <f t="shared" si="72"/>
        <v>#DIV/0!</v>
      </c>
      <c r="AA119" s="410" t="e">
        <f t="shared" si="72"/>
        <v>#DIV/0!</v>
      </c>
      <c r="AB119" s="410" t="e">
        <f t="shared" si="72"/>
        <v>#DIV/0!</v>
      </c>
      <c r="AC119" s="410" t="e">
        <f t="shared" si="72"/>
        <v>#DIV/0!</v>
      </c>
      <c r="AD119" s="410" t="e">
        <f t="shared" si="72"/>
        <v>#DIV/0!</v>
      </c>
      <c r="AE119" s="410" t="e">
        <f t="shared" si="72"/>
        <v>#DIV/0!</v>
      </c>
      <c r="AF119" s="410" t="e">
        <f t="shared" si="72"/>
        <v>#DIV/0!</v>
      </c>
      <c r="AG119" s="410" t="e">
        <f t="shared" si="72"/>
        <v>#DIV/0!</v>
      </c>
      <c r="AH119" s="410" t="e">
        <f t="shared" si="72"/>
        <v>#DIV/0!</v>
      </c>
      <c r="AI119" s="410" t="e">
        <f t="shared" si="72"/>
        <v>#DIV/0!</v>
      </c>
      <c r="AJ119" s="410" t="e">
        <f t="shared" si="72"/>
        <v>#DIV/0!</v>
      </c>
      <c r="AK119" s="410" t="e">
        <f t="shared" si="72"/>
        <v>#DIV/0!</v>
      </c>
      <c r="AL119" s="410" t="e">
        <f t="shared" si="72"/>
        <v>#DIV/0!</v>
      </c>
      <c r="AM119" s="410" t="e">
        <f t="shared" si="72"/>
        <v>#DIV/0!</v>
      </c>
      <c r="AN119" s="410" t="e">
        <f t="shared" si="72"/>
        <v>#DIV/0!</v>
      </c>
      <c r="AO119" s="410" t="e">
        <f t="shared" si="72"/>
        <v>#DIV/0!</v>
      </c>
      <c r="AP119" s="410" t="e">
        <f t="shared" si="72"/>
        <v>#DIV/0!</v>
      </c>
      <c r="AQ119" s="410" t="e">
        <f t="shared" si="72"/>
        <v>#DIV/0!</v>
      </c>
      <c r="AR119" s="410" t="e">
        <f t="shared" si="72"/>
        <v>#DIV/0!</v>
      </c>
      <c r="AS119" s="410" t="e">
        <f t="shared" si="72"/>
        <v>#DIV/0!</v>
      </c>
      <c r="AT119" s="410" t="e">
        <f t="shared" si="72"/>
        <v>#DIV/0!</v>
      </c>
      <c r="AU119" s="410" t="e">
        <f t="shared" si="72"/>
        <v>#DIV/0!</v>
      </c>
      <c r="AV119" s="410" t="e">
        <f t="shared" si="72"/>
        <v>#DIV/0!</v>
      </c>
      <c r="AW119" s="410" t="e">
        <f t="shared" si="72"/>
        <v>#DIV/0!</v>
      </c>
      <c r="AX119" s="410" t="e">
        <f t="shared" si="72"/>
        <v>#DIV/0!</v>
      </c>
      <c r="AY119" s="410" t="e">
        <f t="shared" si="72"/>
        <v>#DIV/0!</v>
      </c>
      <c r="AZ119" s="410" t="e">
        <f t="shared" si="72"/>
        <v>#DIV/0!</v>
      </c>
      <c r="BA119" s="410" t="e">
        <f t="shared" si="72"/>
        <v>#DIV/0!</v>
      </c>
      <c r="BB119" s="410" t="e">
        <f t="shared" si="72"/>
        <v>#DIV/0!</v>
      </c>
      <c r="BC119" s="410" t="e">
        <f t="shared" si="72"/>
        <v>#DIV/0!</v>
      </c>
      <c r="BD119" s="410" t="e">
        <f t="shared" si="72"/>
        <v>#DIV/0!</v>
      </c>
      <c r="BE119" s="410" t="e">
        <f t="shared" si="72"/>
        <v>#DIV/0!</v>
      </c>
      <c r="BF119" s="410" t="e">
        <f t="shared" si="72"/>
        <v>#DIV/0!</v>
      </c>
      <c r="BG119" s="410" t="e">
        <f t="shared" si="72"/>
        <v>#DIV/0!</v>
      </c>
      <c r="BH119" s="410" t="e">
        <f t="shared" si="72"/>
        <v>#DIV/0!</v>
      </c>
      <c r="BI119" s="410" t="e">
        <f t="shared" si="72"/>
        <v>#DIV/0!</v>
      </c>
      <c r="BJ119" s="410" t="e">
        <f t="shared" si="72"/>
        <v>#DIV/0!</v>
      </c>
      <c r="BK119" s="410" t="e">
        <f t="shared" si="72"/>
        <v>#DIV/0!</v>
      </c>
      <c r="BL119" s="410" t="e">
        <f t="shared" si="72"/>
        <v>#DIV/0!</v>
      </c>
      <c r="BM119" s="410" t="e">
        <f t="shared" si="72"/>
        <v>#DIV/0!</v>
      </c>
      <c r="BN119" s="410" t="e">
        <f t="shared" si="72"/>
        <v>#DIV/0!</v>
      </c>
      <c r="BO119" s="410" t="e">
        <f t="shared" si="72"/>
        <v>#DIV/0!</v>
      </c>
      <c r="BP119" s="410" t="e">
        <f t="shared" si="72"/>
        <v>#DIV/0!</v>
      </c>
      <c r="BQ119" s="410" t="e">
        <f t="shared" ref="BQ119:CF119" si="73">((((VLOOKUP(BQ118,GG_fuel,3,FALSE))+(VLOOKUP(BQ118,GG_fuel,4,0))*$E$5+(VLOOKUP(BQ118,GG_fuel,5,0))*$E$5^2+(VLOOKUP(BQ118,GG_fuel,6,0))*$E$5^3)/$E$5))</f>
        <v>#DIV/0!</v>
      </c>
      <c r="BR119" s="410" t="e">
        <f t="shared" si="73"/>
        <v>#DIV/0!</v>
      </c>
      <c r="BS119" s="410" t="e">
        <f t="shared" si="73"/>
        <v>#DIV/0!</v>
      </c>
      <c r="BT119" s="410" t="e">
        <f t="shared" si="73"/>
        <v>#DIV/0!</v>
      </c>
      <c r="BU119" s="410" t="e">
        <f t="shared" si="73"/>
        <v>#DIV/0!</v>
      </c>
      <c r="BV119" s="410" t="e">
        <f t="shared" si="73"/>
        <v>#DIV/0!</v>
      </c>
      <c r="BW119" s="410" t="e">
        <f t="shared" si="73"/>
        <v>#DIV/0!</v>
      </c>
      <c r="BX119" s="410" t="e">
        <f t="shared" si="73"/>
        <v>#DIV/0!</v>
      </c>
      <c r="BY119" s="410" t="e">
        <f t="shared" si="73"/>
        <v>#DIV/0!</v>
      </c>
      <c r="BZ119" s="410" t="e">
        <f t="shared" si="73"/>
        <v>#DIV/0!</v>
      </c>
      <c r="CA119" s="410" t="e">
        <f t="shared" si="73"/>
        <v>#DIV/0!</v>
      </c>
      <c r="CB119" s="410" t="e">
        <f t="shared" si="73"/>
        <v>#DIV/0!</v>
      </c>
      <c r="CC119" s="410" t="e">
        <f t="shared" si="73"/>
        <v>#DIV/0!</v>
      </c>
      <c r="CD119" s="410" t="e">
        <f t="shared" si="73"/>
        <v>#DIV/0!</v>
      </c>
      <c r="CE119" s="410" t="e">
        <f t="shared" si="73"/>
        <v>#DIV/0!</v>
      </c>
      <c r="CF119" s="410" t="e">
        <f t="shared" si="73"/>
        <v>#DIV/0!</v>
      </c>
    </row>
    <row r="120" spans="3:84" x14ac:dyDescent="0.35">
      <c r="D120" s="397" t="s">
        <v>86</v>
      </c>
      <c r="E120" s="410" t="e">
        <f t="shared" ref="E120:BP120" si="74">((((VLOOKUP(E118,GG_fuel,15,FALSE))+(VLOOKUP(E118,GG_fuel,16,0))*$E$6+(VLOOKUP(E118,GG_fuel,17,0))*$E$6^2+(VLOOKUP(E118,GG_fuel,18,0))*$E$6^3)/$E$6))</f>
        <v>#DIV/0!</v>
      </c>
      <c r="F120" s="410" t="e">
        <f t="shared" si="74"/>
        <v>#DIV/0!</v>
      </c>
      <c r="G120" s="410" t="e">
        <f t="shared" si="74"/>
        <v>#DIV/0!</v>
      </c>
      <c r="H120" s="410" t="e">
        <f t="shared" si="74"/>
        <v>#DIV/0!</v>
      </c>
      <c r="I120" s="410" t="e">
        <f t="shared" si="74"/>
        <v>#DIV/0!</v>
      </c>
      <c r="J120" s="410" t="e">
        <f t="shared" si="74"/>
        <v>#DIV/0!</v>
      </c>
      <c r="K120" s="410" t="e">
        <f t="shared" si="74"/>
        <v>#DIV/0!</v>
      </c>
      <c r="L120" s="410" t="e">
        <f t="shared" si="74"/>
        <v>#DIV/0!</v>
      </c>
      <c r="M120" s="410" t="e">
        <f t="shared" si="74"/>
        <v>#DIV/0!</v>
      </c>
      <c r="N120" s="410" t="e">
        <f t="shared" si="74"/>
        <v>#DIV/0!</v>
      </c>
      <c r="O120" s="410" t="e">
        <f t="shared" si="74"/>
        <v>#DIV/0!</v>
      </c>
      <c r="P120" s="410" t="e">
        <f t="shared" si="74"/>
        <v>#DIV/0!</v>
      </c>
      <c r="Q120" s="410" t="e">
        <f t="shared" si="74"/>
        <v>#DIV/0!</v>
      </c>
      <c r="R120" s="410" t="e">
        <f t="shared" si="74"/>
        <v>#DIV/0!</v>
      </c>
      <c r="S120" s="410" t="e">
        <f t="shared" si="74"/>
        <v>#DIV/0!</v>
      </c>
      <c r="T120" s="410" t="e">
        <f t="shared" si="74"/>
        <v>#DIV/0!</v>
      </c>
      <c r="U120" s="410" t="e">
        <f t="shared" si="74"/>
        <v>#DIV/0!</v>
      </c>
      <c r="V120" s="410" t="e">
        <f t="shared" si="74"/>
        <v>#DIV/0!</v>
      </c>
      <c r="W120" s="410" t="e">
        <f t="shared" si="74"/>
        <v>#DIV/0!</v>
      </c>
      <c r="X120" s="410" t="e">
        <f t="shared" si="74"/>
        <v>#DIV/0!</v>
      </c>
      <c r="Y120" s="410" t="e">
        <f t="shared" si="74"/>
        <v>#DIV/0!</v>
      </c>
      <c r="Z120" s="410" t="e">
        <f t="shared" si="74"/>
        <v>#DIV/0!</v>
      </c>
      <c r="AA120" s="410" t="e">
        <f t="shared" si="74"/>
        <v>#DIV/0!</v>
      </c>
      <c r="AB120" s="410" t="e">
        <f t="shared" si="74"/>
        <v>#DIV/0!</v>
      </c>
      <c r="AC120" s="410" t="e">
        <f t="shared" si="74"/>
        <v>#DIV/0!</v>
      </c>
      <c r="AD120" s="410" t="e">
        <f t="shared" si="74"/>
        <v>#DIV/0!</v>
      </c>
      <c r="AE120" s="410" t="e">
        <f t="shared" si="74"/>
        <v>#DIV/0!</v>
      </c>
      <c r="AF120" s="410" t="e">
        <f t="shared" si="74"/>
        <v>#DIV/0!</v>
      </c>
      <c r="AG120" s="410" t="e">
        <f t="shared" si="74"/>
        <v>#DIV/0!</v>
      </c>
      <c r="AH120" s="410" t="e">
        <f t="shared" si="74"/>
        <v>#DIV/0!</v>
      </c>
      <c r="AI120" s="410" t="e">
        <f t="shared" si="74"/>
        <v>#DIV/0!</v>
      </c>
      <c r="AJ120" s="410" t="e">
        <f t="shared" si="74"/>
        <v>#DIV/0!</v>
      </c>
      <c r="AK120" s="410" t="e">
        <f t="shared" si="74"/>
        <v>#DIV/0!</v>
      </c>
      <c r="AL120" s="410" t="e">
        <f t="shared" si="74"/>
        <v>#DIV/0!</v>
      </c>
      <c r="AM120" s="410" t="e">
        <f t="shared" si="74"/>
        <v>#DIV/0!</v>
      </c>
      <c r="AN120" s="410" t="e">
        <f t="shared" si="74"/>
        <v>#DIV/0!</v>
      </c>
      <c r="AO120" s="410" t="e">
        <f t="shared" si="74"/>
        <v>#DIV/0!</v>
      </c>
      <c r="AP120" s="410" t="e">
        <f t="shared" si="74"/>
        <v>#DIV/0!</v>
      </c>
      <c r="AQ120" s="410" t="e">
        <f t="shared" si="74"/>
        <v>#DIV/0!</v>
      </c>
      <c r="AR120" s="410" t="e">
        <f t="shared" si="74"/>
        <v>#DIV/0!</v>
      </c>
      <c r="AS120" s="410" t="e">
        <f t="shared" si="74"/>
        <v>#DIV/0!</v>
      </c>
      <c r="AT120" s="410" t="e">
        <f t="shared" si="74"/>
        <v>#DIV/0!</v>
      </c>
      <c r="AU120" s="410" t="e">
        <f t="shared" si="74"/>
        <v>#DIV/0!</v>
      </c>
      <c r="AV120" s="410" t="e">
        <f t="shared" si="74"/>
        <v>#DIV/0!</v>
      </c>
      <c r="AW120" s="410" t="e">
        <f t="shared" si="74"/>
        <v>#DIV/0!</v>
      </c>
      <c r="AX120" s="410" t="e">
        <f t="shared" si="74"/>
        <v>#DIV/0!</v>
      </c>
      <c r="AY120" s="410" t="e">
        <f t="shared" si="74"/>
        <v>#DIV/0!</v>
      </c>
      <c r="AZ120" s="410" t="e">
        <f t="shared" si="74"/>
        <v>#DIV/0!</v>
      </c>
      <c r="BA120" s="410" t="e">
        <f t="shared" si="74"/>
        <v>#DIV/0!</v>
      </c>
      <c r="BB120" s="410" t="e">
        <f t="shared" si="74"/>
        <v>#DIV/0!</v>
      </c>
      <c r="BC120" s="410" t="e">
        <f t="shared" si="74"/>
        <v>#DIV/0!</v>
      </c>
      <c r="BD120" s="410" t="e">
        <f t="shared" si="74"/>
        <v>#DIV/0!</v>
      </c>
      <c r="BE120" s="410" t="e">
        <f t="shared" si="74"/>
        <v>#DIV/0!</v>
      </c>
      <c r="BF120" s="410" t="e">
        <f t="shared" si="74"/>
        <v>#DIV/0!</v>
      </c>
      <c r="BG120" s="410" t="e">
        <f t="shared" si="74"/>
        <v>#DIV/0!</v>
      </c>
      <c r="BH120" s="410" t="e">
        <f t="shared" si="74"/>
        <v>#DIV/0!</v>
      </c>
      <c r="BI120" s="410" t="e">
        <f t="shared" si="74"/>
        <v>#DIV/0!</v>
      </c>
      <c r="BJ120" s="410" t="e">
        <f t="shared" si="74"/>
        <v>#DIV/0!</v>
      </c>
      <c r="BK120" s="410" t="e">
        <f t="shared" si="74"/>
        <v>#DIV/0!</v>
      </c>
      <c r="BL120" s="410" t="e">
        <f t="shared" si="74"/>
        <v>#DIV/0!</v>
      </c>
      <c r="BM120" s="410" t="e">
        <f t="shared" si="74"/>
        <v>#DIV/0!</v>
      </c>
      <c r="BN120" s="410" t="e">
        <f t="shared" si="74"/>
        <v>#DIV/0!</v>
      </c>
      <c r="BO120" s="410" t="e">
        <f t="shared" si="74"/>
        <v>#DIV/0!</v>
      </c>
      <c r="BP120" s="410" t="e">
        <f t="shared" si="74"/>
        <v>#DIV/0!</v>
      </c>
      <c r="BQ120" s="410" t="e">
        <f t="shared" ref="BQ120:CF120" si="75">((((VLOOKUP(BQ118,GG_fuel,15,FALSE))+(VLOOKUP(BQ118,GG_fuel,16,0))*$E$6+(VLOOKUP(BQ118,GG_fuel,17,0))*$E$6^2+(VLOOKUP(BQ118,GG_fuel,18,0))*$E$6^3)/$E$6))</f>
        <v>#DIV/0!</v>
      </c>
      <c r="BR120" s="410" t="e">
        <f t="shared" si="75"/>
        <v>#DIV/0!</v>
      </c>
      <c r="BS120" s="410" t="e">
        <f t="shared" si="75"/>
        <v>#DIV/0!</v>
      </c>
      <c r="BT120" s="410" t="e">
        <f t="shared" si="75"/>
        <v>#DIV/0!</v>
      </c>
      <c r="BU120" s="410" t="e">
        <f t="shared" si="75"/>
        <v>#DIV/0!</v>
      </c>
      <c r="BV120" s="410" t="e">
        <f t="shared" si="75"/>
        <v>#DIV/0!</v>
      </c>
      <c r="BW120" s="410" t="e">
        <f t="shared" si="75"/>
        <v>#DIV/0!</v>
      </c>
      <c r="BX120" s="410" t="e">
        <f t="shared" si="75"/>
        <v>#DIV/0!</v>
      </c>
      <c r="BY120" s="410" t="e">
        <f t="shared" si="75"/>
        <v>#DIV/0!</v>
      </c>
      <c r="BZ120" s="410" t="e">
        <f t="shared" si="75"/>
        <v>#DIV/0!</v>
      </c>
      <c r="CA120" s="410" t="e">
        <f t="shared" si="75"/>
        <v>#DIV/0!</v>
      </c>
      <c r="CB120" s="410" t="e">
        <f t="shared" si="75"/>
        <v>#DIV/0!</v>
      </c>
      <c r="CC120" s="410" t="e">
        <f t="shared" si="75"/>
        <v>#DIV/0!</v>
      </c>
      <c r="CD120" s="410" t="e">
        <f t="shared" si="75"/>
        <v>#DIV/0!</v>
      </c>
      <c r="CE120" s="410" t="e">
        <f t="shared" si="75"/>
        <v>#DIV/0!</v>
      </c>
      <c r="CF120" s="410" t="e">
        <f t="shared" si="75"/>
        <v>#DIV/0!</v>
      </c>
    </row>
    <row r="122" spans="3:84" x14ac:dyDescent="0.35">
      <c r="C122" s="391" t="s">
        <v>317</v>
      </c>
    </row>
    <row r="123" spans="3:84" x14ac:dyDescent="0.35">
      <c r="D123" s="409"/>
      <c r="E123" s="409">
        <v>2010</v>
      </c>
      <c r="F123" s="409">
        <v>2011</v>
      </c>
      <c r="G123" s="409">
        <v>2012</v>
      </c>
      <c r="H123" s="409">
        <v>2013</v>
      </c>
      <c r="I123" s="409">
        <v>2014</v>
      </c>
      <c r="J123" s="409">
        <v>2015</v>
      </c>
      <c r="K123" s="409">
        <v>2016</v>
      </c>
      <c r="L123" s="409">
        <v>2017</v>
      </c>
      <c r="M123" s="409">
        <v>2018</v>
      </c>
      <c r="N123" s="409">
        <v>2019</v>
      </c>
      <c r="O123" s="409">
        <v>2020</v>
      </c>
      <c r="P123" s="409">
        <v>2021</v>
      </c>
      <c r="Q123" s="409">
        <v>2022</v>
      </c>
      <c r="R123" s="409">
        <v>2023</v>
      </c>
      <c r="S123" s="409">
        <v>2024</v>
      </c>
      <c r="T123" s="409">
        <v>2025</v>
      </c>
      <c r="U123" s="409">
        <v>2026</v>
      </c>
      <c r="V123" s="409">
        <v>2027</v>
      </c>
      <c r="W123" s="409">
        <v>2028</v>
      </c>
      <c r="X123" s="409">
        <v>2029</v>
      </c>
      <c r="Y123" s="409">
        <v>2030</v>
      </c>
      <c r="Z123" s="409">
        <v>2031</v>
      </c>
      <c r="AA123" s="409">
        <v>2032</v>
      </c>
      <c r="AB123" s="409">
        <v>2033</v>
      </c>
      <c r="AC123" s="409">
        <v>2034</v>
      </c>
      <c r="AD123" s="409">
        <v>2035</v>
      </c>
      <c r="AE123" s="409">
        <v>2036</v>
      </c>
      <c r="AF123" s="409">
        <v>2037</v>
      </c>
      <c r="AG123" s="409">
        <v>2038</v>
      </c>
      <c r="AH123" s="409">
        <v>2039</v>
      </c>
      <c r="AI123" s="409">
        <v>2040</v>
      </c>
      <c r="AJ123" s="409">
        <v>2041</v>
      </c>
      <c r="AK123" s="409">
        <v>2042</v>
      </c>
      <c r="AL123" s="409">
        <v>2043</v>
      </c>
      <c r="AM123" s="409">
        <v>2044</v>
      </c>
      <c r="AN123" s="409">
        <v>2045</v>
      </c>
      <c r="AO123" s="409">
        <v>2046</v>
      </c>
      <c r="AP123" s="409">
        <v>2047</v>
      </c>
      <c r="AQ123" s="409">
        <v>2048</v>
      </c>
      <c r="AR123" s="409">
        <v>2049</v>
      </c>
      <c r="AS123" s="409">
        <v>2050</v>
      </c>
      <c r="AT123" s="409">
        <v>2051</v>
      </c>
      <c r="AU123" s="409">
        <v>2052</v>
      </c>
      <c r="AV123" s="409">
        <v>2053</v>
      </c>
      <c r="AW123" s="409">
        <v>2054</v>
      </c>
      <c r="AX123" s="409">
        <v>2055</v>
      </c>
      <c r="AY123" s="409">
        <v>2056</v>
      </c>
      <c r="AZ123" s="409">
        <v>2057</v>
      </c>
      <c r="BA123" s="409">
        <v>2058</v>
      </c>
      <c r="BB123" s="409">
        <v>2059</v>
      </c>
      <c r="BC123" s="409">
        <v>2060</v>
      </c>
      <c r="BD123" s="409">
        <v>2061</v>
      </c>
      <c r="BE123" s="409">
        <v>2062</v>
      </c>
      <c r="BF123" s="409">
        <v>2063</v>
      </c>
      <c r="BG123" s="409">
        <v>2064</v>
      </c>
      <c r="BH123" s="409">
        <v>2065</v>
      </c>
      <c r="BI123" s="409">
        <v>2066</v>
      </c>
      <c r="BJ123" s="409">
        <v>2067</v>
      </c>
      <c r="BK123" s="409">
        <v>2068</v>
      </c>
      <c r="BL123" s="409">
        <v>2069</v>
      </c>
      <c r="BM123" s="409">
        <v>2070</v>
      </c>
      <c r="BN123" s="409">
        <v>2071</v>
      </c>
      <c r="BO123" s="409">
        <v>2072</v>
      </c>
      <c r="BP123" s="409">
        <v>2073</v>
      </c>
      <c r="BQ123" s="409">
        <v>2074</v>
      </c>
      <c r="BR123" s="409">
        <v>2075</v>
      </c>
      <c r="BS123" s="409">
        <v>2076</v>
      </c>
      <c r="BT123" s="409">
        <v>2077</v>
      </c>
      <c r="BU123" s="409">
        <v>2078</v>
      </c>
      <c r="BV123" s="409">
        <v>2079</v>
      </c>
      <c r="BW123" s="409">
        <v>2080</v>
      </c>
      <c r="BX123" s="409">
        <v>2081</v>
      </c>
      <c r="BY123" s="409">
        <v>2082</v>
      </c>
      <c r="BZ123" s="409">
        <v>2083</v>
      </c>
      <c r="CA123" s="409">
        <v>2084</v>
      </c>
      <c r="CB123" s="409">
        <v>2085</v>
      </c>
      <c r="CC123" s="409">
        <v>2086</v>
      </c>
      <c r="CD123" s="409">
        <v>2087</v>
      </c>
      <c r="CE123" s="409">
        <v>2088</v>
      </c>
      <c r="CF123" s="409">
        <v>2089</v>
      </c>
    </row>
    <row r="124" spans="3:84" x14ac:dyDescent="0.35">
      <c r="C124" s="415"/>
      <c r="D124" s="410" t="s">
        <v>84</v>
      </c>
      <c r="E124" s="410" t="e">
        <f>VLOOKUP(E123,Carbon,3)*E119</f>
        <v>#DIV/0!</v>
      </c>
      <c r="F124" s="410" t="e">
        <f t="shared" ref="F124:BP124" si="76">VLOOKUP(F123,Carbon,3)*F119</f>
        <v>#DIV/0!</v>
      </c>
      <c r="G124" s="410" t="e">
        <f t="shared" si="76"/>
        <v>#DIV/0!</v>
      </c>
      <c r="H124" s="410" t="e">
        <f t="shared" si="76"/>
        <v>#DIV/0!</v>
      </c>
      <c r="I124" s="410" t="e">
        <f t="shared" si="76"/>
        <v>#DIV/0!</v>
      </c>
      <c r="J124" s="410" t="e">
        <f>VLOOKUP(J123,Carbon,3)*J119</f>
        <v>#DIV/0!</v>
      </c>
      <c r="K124" s="410" t="e">
        <f t="shared" si="76"/>
        <v>#DIV/0!</v>
      </c>
      <c r="L124" s="410" t="e">
        <f t="shared" si="76"/>
        <v>#DIV/0!</v>
      </c>
      <c r="M124" s="410" t="e">
        <f t="shared" si="76"/>
        <v>#DIV/0!</v>
      </c>
      <c r="N124" s="410" t="e">
        <f t="shared" si="76"/>
        <v>#DIV/0!</v>
      </c>
      <c r="O124" s="410" t="e">
        <f t="shared" si="76"/>
        <v>#DIV/0!</v>
      </c>
      <c r="P124" s="410" t="e">
        <f t="shared" si="76"/>
        <v>#DIV/0!</v>
      </c>
      <c r="Q124" s="410" t="e">
        <f t="shared" si="76"/>
        <v>#DIV/0!</v>
      </c>
      <c r="R124" s="410" t="e">
        <f t="shared" si="76"/>
        <v>#DIV/0!</v>
      </c>
      <c r="S124" s="410" t="e">
        <f t="shared" si="76"/>
        <v>#DIV/0!</v>
      </c>
      <c r="T124" s="410" t="e">
        <f t="shared" si="76"/>
        <v>#DIV/0!</v>
      </c>
      <c r="U124" s="410" t="e">
        <f t="shared" si="76"/>
        <v>#DIV/0!</v>
      </c>
      <c r="V124" s="410" t="e">
        <f t="shared" si="76"/>
        <v>#DIV/0!</v>
      </c>
      <c r="W124" s="410" t="e">
        <f t="shared" si="76"/>
        <v>#DIV/0!</v>
      </c>
      <c r="X124" s="410" t="e">
        <f t="shared" si="76"/>
        <v>#DIV/0!</v>
      </c>
      <c r="Y124" s="410" t="e">
        <f t="shared" si="76"/>
        <v>#DIV/0!</v>
      </c>
      <c r="Z124" s="410" t="e">
        <f t="shared" si="76"/>
        <v>#DIV/0!</v>
      </c>
      <c r="AA124" s="410" t="e">
        <f t="shared" si="76"/>
        <v>#DIV/0!</v>
      </c>
      <c r="AB124" s="410" t="e">
        <f t="shared" si="76"/>
        <v>#DIV/0!</v>
      </c>
      <c r="AC124" s="410" t="e">
        <f t="shared" si="76"/>
        <v>#DIV/0!</v>
      </c>
      <c r="AD124" s="410" t="e">
        <f t="shared" si="76"/>
        <v>#DIV/0!</v>
      </c>
      <c r="AE124" s="410" t="e">
        <f t="shared" si="76"/>
        <v>#DIV/0!</v>
      </c>
      <c r="AF124" s="410" t="e">
        <f t="shared" si="76"/>
        <v>#DIV/0!</v>
      </c>
      <c r="AG124" s="410" t="e">
        <f t="shared" si="76"/>
        <v>#DIV/0!</v>
      </c>
      <c r="AH124" s="410" t="e">
        <f t="shared" si="76"/>
        <v>#DIV/0!</v>
      </c>
      <c r="AI124" s="410" t="e">
        <f t="shared" si="76"/>
        <v>#DIV/0!</v>
      </c>
      <c r="AJ124" s="410" t="e">
        <f t="shared" si="76"/>
        <v>#DIV/0!</v>
      </c>
      <c r="AK124" s="410" t="e">
        <f t="shared" si="76"/>
        <v>#DIV/0!</v>
      </c>
      <c r="AL124" s="410" t="e">
        <f t="shared" si="76"/>
        <v>#DIV/0!</v>
      </c>
      <c r="AM124" s="410" t="e">
        <f t="shared" si="76"/>
        <v>#DIV/0!</v>
      </c>
      <c r="AN124" s="410" t="e">
        <f t="shared" si="76"/>
        <v>#DIV/0!</v>
      </c>
      <c r="AO124" s="410" t="e">
        <f t="shared" si="76"/>
        <v>#DIV/0!</v>
      </c>
      <c r="AP124" s="410" t="e">
        <f t="shared" si="76"/>
        <v>#DIV/0!</v>
      </c>
      <c r="AQ124" s="410" t="e">
        <f t="shared" si="76"/>
        <v>#DIV/0!</v>
      </c>
      <c r="AR124" s="410" t="e">
        <f t="shared" si="76"/>
        <v>#DIV/0!</v>
      </c>
      <c r="AS124" s="410" t="e">
        <f t="shared" si="76"/>
        <v>#DIV/0!</v>
      </c>
      <c r="AT124" s="410" t="e">
        <f t="shared" si="76"/>
        <v>#DIV/0!</v>
      </c>
      <c r="AU124" s="410" t="e">
        <f t="shared" si="76"/>
        <v>#DIV/0!</v>
      </c>
      <c r="AV124" s="410" t="e">
        <f t="shared" si="76"/>
        <v>#DIV/0!</v>
      </c>
      <c r="AW124" s="410" t="e">
        <f t="shared" si="76"/>
        <v>#DIV/0!</v>
      </c>
      <c r="AX124" s="410" t="e">
        <f t="shared" si="76"/>
        <v>#DIV/0!</v>
      </c>
      <c r="AY124" s="410" t="e">
        <f t="shared" si="76"/>
        <v>#DIV/0!</v>
      </c>
      <c r="AZ124" s="410" t="e">
        <f t="shared" si="76"/>
        <v>#DIV/0!</v>
      </c>
      <c r="BA124" s="410" t="e">
        <f t="shared" si="76"/>
        <v>#DIV/0!</v>
      </c>
      <c r="BB124" s="410" t="e">
        <f t="shared" si="76"/>
        <v>#DIV/0!</v>
      </c>
      <c r="BC124" s="410" t="e">
        <f t="shared" si="76"/>
        <v>#DIV/0!</v>
      </c>
      <c r="BD124" s="410" t="e">
        <f t="shared" si="76"/>
        <v>#DIV/0!</v>
      </c>
      <c r="BE124" s="410" t="e">
        <f t="shared" si="76"/>
        <v>#DIV/0!</v>
      </c>
      <c r="BF124" s="410" t="e">
        <f t="shared" si="76"/>
        <v>#DIV/0!</v>
      </c>
      <c r="BG124" s="410" t="e">
        <f t="shared" si="76"/>
        <v>#DIV/0!</v>
      </c>
      <c r="BH124" s="410" t="e">
        <f t="shared" si="76"/>
        <v>#DIV/0!</v>
      </c>
      <c r="BI124" s="410" t="e">
        <f t="shared" si="76"/>
        <v>#DIV/0!</v>
      </c>
      <c r="BJ124" s="410" t="e">
        <f t="shared" si="76"/>
        <v>#DIV/0!</v>
      </c>
      <c r="BK124" s="410" t="e">
        <f t="shared" si="76"/>
        <v>#DIV/0!</v>
      </c>
      <c r="BL124" s="410" t="e">
        <f t="shared" si="76"/>
        <v>#DIV/0!</v>
      </c>
      <c r="BM124" s="410" t="e">
        <f t="shared" si="76"/>
        <v>#DIV/0!</v>
      </c>
      <c r="BN124" s="410" t="e">
        <f t="shared" si="76"/>
        <v>#DIV/0!</v>
      </c>
      <c r="BO124" s="410" t="e">
        <f t="shared" si="76"/>
        <v>#DIV/0!</v>
      </c>
      <c r="BP124" s="410" t="e">
        <f t="shared" si="76"/>
        <v>#DIV/0!</v>
      </c>
      <c r="BQ124" s="410" t="e">
        <f t="shared" ref="BQ124:CF124" si="77">VLOOKUP(BQ123,Carbon,3)*BQ119</f>
        <v>#DIV/0!</v>
      </c>
      <c r="BR124" s="410" t="e">
        <f t="shared" si="77"/>
        <v>#DIV/0!</v>
      </c>
      <c r="BS124" s="410" t="e">
        <f t="shared" si="77"/>
        <v>#DIV/0!</v>
      </c>
      <c r="BT124" s="410" t="e">
        <f t="shared" si="77"/>
        <v>#DIV/0!</v>
      </c>
      <c r="BU124" s="410" t="e">
        <f t="shared" si="77"/>
        <v>#DIV/0!</v>
      </c>
      <c r="BV124" s="410" t="e">
        <f t="shared" si="77"/>
        <v>#DIV/0!</v>
      </c>
      <c r="BW124" s="410" t="e">
        <f t="shared" si="77"/>
        <v>#DIV/0!</v>
      </c>
      <c r="BX124" s="410" t="e">
        <f t="shared" si="77"/>
        <v>#DIV/0!</v>
      </c>
      <c r="BY124" s="410" t="e">
        <f t="shared" si="77"/>
        <v>#DIV/0!</v>
      </c>
      <c r="BZ124" s="410" t="e">
        <f t="shared" si="77"/>
        <v>#DIV/0!</v>
      </c>
      <c r="CA124" s="410" t="e">
        <f t="shared" si="77"/>
        <v>#DIV/0!</v>
      </c>
      <c r="CB124" s="410" t="e">
        <f t="shared" si="77"/>
        <v>#DIV/0!</v>
      </c>
      <c r="CC124" s="410" t="e">
        <f t="shared" si="77"/>
        <v>#DIV/0!</v>
      </c>
      <c r="CD124" s="410" t="e">
        <f t="shared" si="77"/>
        <v>#DIV/0!</v>
      </c>
      <c r="CE124" s="410" t="e">
        <f t="shared" si="77"/>
        <v>#DIV/0!</v>
      </c>
      <c r="CF124" s="410" t="e">
        <f t="shared" si="77"/>
        <v>#DIV/0!</v>
      </c>
    </row>
    <row r="125" spans="3:84" x14ac:dyDescent="0.35">
      <c r="C125" s="415"/>
      <c r="D125" s="410" t="s">
        <v>86</v>
      </c>
      <c r="E125" s="410" t="e">
        <f t="shared" ref="E125:BP125" si="78">VLOOKUP(E123,Carbon,3,0)*E120</f>
        <v>#DIV/0!</v>
      </c>
      <c r="F125" s="410" t="e">
        <f t="shared" si="78"/>
        <v>#DIV/0!</v>
      </c>
      <c r="G125" s="410" t="e">
        <f t="shared" si="78"/>
        <v>#DIV/0!</v>
      </c>
      <c r="H125" s="410" t="e">
        <f t="shared" si="78"/>
        <v>#DIV/0!</v>
      </c>
      <c r="I125" s="410" t="e">
        <f>VLOOKUP(I123,Carbon,3,0)*I120</f>
        <v>#DIV/0!</v>
      </c>
      <c r="J125" s="410" t="e">
        <f t="shared" si="78"/>
        <v>#DIV/0!</v>
      </c>
      <c r="K125" s="410" t="e">
        <f t="shared" si="78"/>
        <v>#DIV/0!</v>
      </c>
      <c r="L125" s="410" t="e">
        <f t="shared" si="78"/>
        <v>#DIV/0!</v>
      </c>
      <c r="M125" s="410" t="e">
        <f t="shared" si="78"/>
        <v>#DIV/0!</v>
      </c>
      <c r="N125" s="410" t="e">
        <f t="shared" si="78"/>
        <v>#DIV/0!</v>
      </c>
      <c r="O125" s="410" t="e">
        <f t="shared" si="78"/>
        <v>#DIV/0!</v>
      </c>
      <c r="P125" s="410" t="e">
        <f t="shared" si="78"/>
        <v>#DIV/0!</v>
      </c>
      <c r="Q125" s="410" t="e">
        <f t="shared" si="78"/>
        <v>#DIV/0!</v>
      </c>
      <c r="R125" s="410" t="e">
        <f t="shared" si="78"/>
        <v>#DIV/0!</v>
      </c>
      <c r="S125" s="410" t="e">
        <f t="shared" si="78"/>
        <v>#DIV/0!</v>
      </c>
      <c r="T125" s="410" t="e">
        <f t="shared" si="78"/>
        <v>#DIV/0!</v>
      </c>
      <c r="U125" s="410" t="e">
        <f t="shared" si="78"/>
        <v>#DIV/0!</v>
      </c>
      <c r="V125" s="410" t="e">
        <f t="shared" si="78"/>
        <v>#DIV/0!</v>
      </c>
      <c r="W125" s="410" t="e">
        <f t="shared" si="78"/>
        <v>#DIV/0!</v>
      </c>
      <c r="X125" s="410" t="e">
        <f t="shared" si="78"/>
        <v>#DIV/0!</v>
      </c>
      <c r="Y125" s="410" t="e">
        <f t="shared" si="78"/>
        <v>#DIV/0!</v>
      </c>
      <c r="Z125" s="410" t="e">
        <f t="shared" si="78"/>
        <v>#DIV/0!</v>
      </c>
      <c r="AA125" s="410" t="e">
        <f t="shared" si="78"/>
        <v>#DIV/0!</v>
      </c>
      <c r="AB125" s="410" t="e">
        <f t="shared" si="78"/>
        <v>#DIV/0!</v>
      </c>
      <c r="AC125" s="410" t="e">
        <f t="shared" si="78"/>
        <v>#DIV/0!</v>
      </c>
      <c r="AD125" s="410" t="e">
        <f t="shared" si="78"/>
        <v>#DIV/0!</v>
      </c>
      <c r="AE125" s="410" t="e">
        <f t="shared" si="78"/>
        <v>#DIV/0!</v>
      </c>
      <c r="AF125" s="410" t="e">
        <f t="shared" si="78"/>
        <v>#DIV/0!</v>
      </c>
      <c r="AG125" s="410" t="e">
        <f t="shared" si="78"/>
        <v>#DIV/0!</v>
      </c>
      <c r="AH125" s="410" t="e">
        <f t="shared" si="78"/>
        <v>#DIV/0!</v>
      </c>
      <c r="AI125" s="410" t="e">
        <f t="shared" si="78"/>
        <v>#DIV/0!</v>
      </c>
      <c r="AJ125" s="410" t="e">
        <f t="shared" si="78"/>
        <v>#DIV/0!</v>
      </c>
      <c r="AK125" s="410" t="e">
        <f t="shared" si="78"/>
        <v>#DIV/0!</v>
      </c>
      <c r="AL125" s="410" t="e">
        <f t="shared" si="78"/>
        <v>#DIV/0!</v>
      </c>
      <c r="AM125" s="410" t="e">
        <f t="shared" si="78"/>
        <v>#DIV/0!</v>
      </c>
      <c r="AN125" s="410" t="e">
        <f t="shared" si="78"/>
        <v>#DIV/0!</v>
      </c>
      <c r="AO125" s="410" t="e">
        <f t="shared" si="78"/>
        <v>#DIV/0!</v>
      </c>
      <c r="AP125" s="410" t="e">
        <f t="shared" si="78"/>
        <v>#DIV/0!</v>
      </c>
      <c r="AQ125" s="410" t="e">
        <f t="shared" si="78"/>
        <v>#DIV/0!</v>
      </c>
      <c r="AR125" s="410" t="e">
        <f t="shared" si="78"/>
        <v>#DIV/0!</v>
      </c>
      <c r="AS125" s="410" t="e">
        <f t="shared" si="78"/>
        <v>#DIV/0!</v>
      </c>
      <c r="AT125" s="410" t="e">
        <f t="shared" si="78"/>
        <v>#DIV/0!</v>
      </c>
      <c r="AU125" s="410" t="e">
        <f t="shared" si="78"/>
        <v>#DIV/0!</v>
      </c>
      <c r="AV125" s="410" t="e">
        <f t="shared" si="78"/>
        <v>#DIV/0!</v>
      </c>
      <c r="AW125" s="410" t="e">
        <f t="shared" si="78"/>
        <v>#DIV/0!</v>
      </c>
      <c r="AX125" s="410" t="e">
        <f t="shared" si="78"/>
        <v>#DIV/0!</v>
      </c>
      <c r="AY125" s="410" t="e">
        <f t="shared" si="78"/>
        <v>#DIV/0!</v>
      </c>
      <c r="AZ125" s="410" t="e">
        <f t="shared" si="78"/>
        <v>#DIV/0!</v>
      </c>
      <c r="BA125" s="410" t="e">
        <f t="shared" si="78"/>
        <v>#DIV/0!</v>
      </c>
      <c r="BB125" s="410" t="e">
        <f t="shared" si="78"/>
        <v>#DIV/0!</v>
      </c>
      <c r="BC125" s="410" t="e">
        <f t="shared" si="78"/>
        <v>#DIV/0!</v>
      </c>
      <c r="BD125" s="410" t="e">
        <f t="shared" si="78"/>
        <v>#DIV/0!</v>
      </c>
      <c r="BE125" s="410" t="e">
        <f t="shared" si="78"/>
        <v>#DIV/0!</v>
      </c>
      <c r="BF125" s="410" t="e">
        <f t="shared" si="78"/>
        <v>#DIV/0!</v>
      </c>
      <c r="BG125" s="410" t="e">
        <f t="shared" si="78"/>
        <v>#DIV/0!</v>
      </c>
      <c r="BH125" s="410" t="e">
        <f t="shared" si="78"/>
        <v>#DIV/0!</v>
      </c>
      <c r="BI125" s="410" t="e">
        <f t="shared" si="78"/>
        <v>#DIV/0!</v>
      </c>
      <c r="BJ125" s="410" t="e">
        <f t="shared" si="78"/>
        <v>#DIV/0!</v>
      </c>
      <c r="BK125" s="410" t="e">
        <f t="shared" si="78"/>
        <v>#DIV/0!</v>
      </c>
      <c r="BL125" s="410" t="e">
        <f t="shared" si="78"/>
        <v>#DIV/0!</v>
      </c>
      <c r="BM125" s="410" t="e">
        <f t="shared" si="78"/>
        <v>#DIV/0!</v>
      </c>
      <c r="BN125" s="410" t="e">
        <f t="shared" si="78"/>
        <v>#DIV/0!</v>
      </c>
      <c r="BO125" s="410" t="e">
        <f t="shared" si="78"/>
        <v>#DIV/0!</v>
      </c>
      <c r="BP125" s="410" t="e">
        <f t="shared" si="78"/>
        <v>#DIV/0!</v>
      </c>
      <c r="BQ125" s="410" t="e">
        <f t="shared" ref="BQ125:CF125" si="79">VLOOKUP(BQ123,Carbon,3,0)*BQ120</f>
        <v>#DIV/0!</v>
      </c>
      <c r="BR125" s="410" t="e">
        <f t="shared" si="79"/>
        <v>#DIV/0!</v>
      </c>
      <c r="BS125" s="410" t="e">
        <f t="shared" si="79"/>
        <v>#DIV/0!</v>
      </c>
      <c r="BT125" s="410" t="e">
        <f t="shared" si="79"/>
        <v>#DIV/0!</v>
      </c>
      <c r="BU125" s="410" t="e">
        <f t="shared" si="79"/>
        <v>#DIV/0!</v>
      </c>
      <c r="BV125" s="410" t="e">
        <f t="shared" si="79"/>
        <v>#DIV/0!</v>
      </c>
      <c r="BW125" s="410" t="e">
        <f t="shared" si="79"/>
        <v>#DIV/0!</v>
      </c>
      <c r="BX125" s="410" t="e">
        <f t="shared" si="79"/>
        <v>#DIV/0!</v>
      </c>
      <c r="BY125" s="410" t="e">
        <f t="shared" si="79"/>
        <v>#DIV/0!</v>
      </c>
      <c r="BZ125" s="410" t="e">
        <f t="shared" si="79"/>
        <v>#DIV/0!</v>
      </c>
      <c r="CA125" s="410" t="e">
        <f t="shared" si="79"/>
        <v>#DIV/0!</v>
      </c>
      <c r="CB125" s="410" t="e">
        <f t="shared" si="79"/>
        <v>#DIV/0!</v>
      </c>
      <c r="CC125" s="410" t="e">
        <f t="shared" si="79"/>
        <v>#DIV/0!</v>
      </c>
      <c r="CD125" s="410" t="e">
        <f t="shared" si="79"/>
        <v>#DIV/0!</v>
      </c>
      <c r="CE125" s="410" t="e">
        <f t="shared" si="79"/>
        <v>#DIV/0!</v>
      </c>
      <c r="CF125" s="410" t="e">
        <f t="shared" si="79"/>
        <v>#DIV/0!</v>
      </c>
    </row>
    <row r="126" spans="3:84" x14ac:dyDescent="0.35">
      <c r="D126" s="539"/>
      <c r="E126" s="539"/>
      <c r="F126" s="539"/>
      <c r="G126" s="539"/>
      <c r="H126" s="539"/>
      <c r="I126" s="539"/>
      <c r="J126" s="539"/>
      <c r="K126" s="539"/>
      <c r="L126" s="539"/>
      <c r="M126" s="539"/>
      <c r="N126" s="539"/>
      <c r="O126" s="539"/>
      <c r="P126" s="539"/>
      <c r="Q126" s="539"/>
      <c r="R126" s="539"/>
      <c r="S126" s="539"/>
      <c r="T126" s="539"/>
      <c r="U126" s="539"/>
      <c r="V126" s="539"/>
      <c r="W126" s="539"/>
      <c r="X126" s="539"/>
      <c r="Y126" s="539"/>
      <c r="Z126" s="539"/>
      <c r="AA126" s="539"/>
      <c r="AB126" s="539"/>
      <c r="AC126" s="539"/>
      <c r="AD126" s="539"/>
      <c r="AE126" s="539"/>
      <c r="AF126" s="539"/>
      <c r="AG126" s="539"/>
      <c r="AH126" s="539"/>
      <c r="AI126" s="539"/>
      <c r="AJ126" s="539"/>
      <c r="AK126" s="539"/>
      <c r="AL126" s="539"/>
      <c r="AM126" s="539"/>
      <c r="AN126" s="539"/>
      <c r="AO126" s="539"/>
      <c r="AP126" s="539"/>
      <c r="AQ126" s="539"/>
      <c r="AR126" s="539"/>
      <c r="AS126" s="539"/>
      <c r="AT126" s="539"/>
      <c r="AU126" s="539"/>
      <c r="AV126" s="539"/>
      <c r="AW126" s="539"/>
      <c r="AX126" s="539"/>
      <c r="AY126" s="539"/>
      <c r="AZ126" s="539"/>
      <c r="BA126" s="539"/>
      <c r="BB126" s="539"/>
      <c r="BC126" s="539"/>
      <c r="BD126" s="539"/>
      <c r="BE126" s="539"/>
      <c r="BF126" s="539"/>
      <c r="BG126" s="539"/>
      <c r="BH126" s="539"/>
      <c r="BI126" s="539"/>
      <c r="BJ126" s="539"/>
      <c r="BK126" s="539"/>
      <c r="BL126" s="539"/>
      <c r="BM126" s="539"/>
      <c r="BN126" s="539"/>
      <c r="BO126" s="539"/>
      <c r="BP126" s="539"/>
      <c r="BQ126" s="539"/>
      <c r="BR126" s="539"/>
      <c r="BS126" s="539"/>
      <c r="BT126" s="539"/>
      <c r="BU126" s="539"/>
      <c r="BV126" s="539"/>
      <c r="BW126" s="539"/>
      <c r="BX126" s="539"/>
      <c r="BY126" s="539"/>
      <c r="BZ126" s="539"/>
      <c r="CA126" s="539"/>
      <c r="CB126" s="539"/>
      <c r="CC126" s="539"/>
      <c r="CD126" s="539"/>
      <c r="CE126" s="539"/>
      <c r="CF126" s="539"/>
    </row>
    <row r="127" spans="3:84" x14ac:dyDescent="0.35">
      <c r="C127" s="391" t="s">
        <v>348</v>
      </c>
      <c r="D127" s="539"/>
      <c r="E127" s="539"/>
      <c r="F127" s="539"/>
      <c r="G127" s="539"/>
      <c r="H127" s="539"/>
      <c r="I127" s="539"/>
      <c r="J127" s="539"/>
      <c r="K127" s="539"/>
      <c r="L127" s="539"/>
      <c r="M127" s="539"/>
      <c r="N127" s="539"/>
      <c r="O127" s="539"/>
      <c r="P127" s="539"/>
      <c r="Q127" s="539"/>
      <c r="R127" s="539"/>
      <c r="S127" s="539"/>
      <c r="T127" s="539"/>
      <c r="U127" s="539"/>
      <c r="V127" s="539"/>
      <c r="W127" s="539"/>
      <c r="X127" s="539"/>
      <c r="Y127" s="539"/>
      <c r="Z127" s="539"/>
      <c r="AA127" s="539"/>
      <c r="AB127" s="539"/>
      <c r="AC127" s="539"/>
      <c r="AD127" s="539"/>
      <c r="AE127" s="539"/>
      <c r="AF127" s="539"/>
      <c r="AG127" s="539"/>
      <c r="AH127" s="539"/>
      <c r="AI127" s="539"/>
      <c r="AJ127" s="539"/>
      <c r="AK127" s="539"/>
      <c r="AL127" s="539"/>
      <c r="AM127" s="539"/>
      <c r="AN127" s="539"/>
      <c r="AO127" s="539"/>
      <c r="AP127" s="539"/>
      <c r="AQ127" s="539"/>
      <c r="AR127" s="539"/>
      <c r="AS127" s="539"/>
      <c r="AT127" s="539"/>
      <c r="AU127" s="539"/>
      <c r="AV127" s="539"/>
      <c r="AW127" s="539"/>
      <c r="AX127" s="539"/>
      <c r="AY127" s="539"/>
      <c r="AZ127" s="539"/>
      <c r="BA127" s="539"/>
      <c r="BB127" s="539"/>
      <c r="BC127" s="539"/>
      <c r="BD127" s="539"/>
      <c r="BE127" s="539"/>
      <c r="BF127" s="539"/>
      <c r="BG127" s="539"/>
      <c r="BH127" s="539"/>
      <c r="BI127" s="539"/>
      <c r="BJ127" s="539"/>
      <c r="BK127" s="539"/>
      <c r="BL127" s="539"/>
      <c r="BM127" s="539"/>
      <c r="BN127" s="539"/>
      <c r="BO127" s="539"/>
      <c r="BP127" s="539"/>
      <c r="BQ127" s="539"/>
      <c r="BR127" s="539"/>
      <c r="BS127" s="539"/>
      <c r="BT127" s="539"/>
      <c r="BU127" s="539"/>
      <c r="BV127" s="539"/>
      <c r="BW127" s="539"/>
      <c r="BX127" s="539"/>
      <c r="BY127" s="539"/>
      <c r="BZ127" s="539"/>
      <c r="CA127" s="539"/>
      <c r="CB127" s="539"/>
      <c r="CC127" s="539"/>
      <c r="CD127" s="539"/>
      <c r="CE127" s="539"/>
      <c r="CF127" s="539"/>
    </row>
    <row r="128" spans="3:84" x14ac:dyDescent="0.35">
      <c r="D128" s="409"/>
      <c r="E128" s="409">
        <v>2010</v>
      </c>
      <c r="F128" s="409">
        <v>2011</v>
      </c>
      <c r="G128" s="409">
        <v>2012</v>
      </c>
      <c r="H128" s="409">
        <v>2013</v>
      </c>
      <c r="I128" s="409">
        <v>2014</v>
      </c>
      <c r="J128" s="409">
        <v>2015</v>
      </c>
      <c r="K128" s="409">
        <v>2016</v>
      </c>
      <c r="L128" s="409">
        <v>2017</v>
      </c>
      <c r="M128" s="409">
        <v>2018</v>
      </c>
      <c r="N128" s="409">
        <v>2019</v>
      </c>
      <c r="O128" s="409">
        <v>2020</v>
      </c>
      <c r="P128" s="409">
        <v>2021</v>
      </c>
      <c r="Q128" s="409">
        <v>2022</v>
      </c>
      <c r="R128" s="409">
        <v>2023</v>
      </c>
      <c r="S128" s="409">
        <v>2024</v>
      </c>
      <c r="T128" s="409">
        <v>2025</v>
      </c>
      <c r="U128" s="409">
        <v>2026</v>
      </c>
      <c r="V128" s="409">
        <v>2027</v>
      </c>
      <c r="W128" s="409">
        <v>2028</v>
      </c>
      <c r="X128" s="409">
        <v>2029</v>
      </c>
      <c r="Y128" s="409">
        <v>2030</v>
      </c>
      <c r="Z128" s="409">
        <v>2031</v>
      </c>
      <c r="AA128" s="409">
        <v>2032</v>
      </c>
      <c r="AB128" s="409">
        <v>2033</v>
      </c>
      <c r="AC128" s="409">
        <v>2034</v>
      </c>
      <c r="AD128" s="409">
        <v>2035</v>
      </c>
      <c r="AE128" s="409">
        <v>2036</v>
      </c>
      <c r="AF128" s="409">
        <v>2037</v>
      </c>
      <c r="AG128" s="409">
        <v>2038</v>
      </c>
      <c r="AH128" s="409">
        <v>2039</v>
      </c>
      <c r="AI128" s="409">
        <v>2040</v>
      </c>
      <c r="AJ128" s="409">
        <v>2041</v>
      </c>
      <c r="AK128" s="409">
        <v>2042</v>
      </c>
      <c r="AL128" s="409">
        <v>2043</v>
      </c>
      <c r="AM128" s="409">
        <v>2044</v>
      </c>
      <c r="AN128" s="409">
        <v>2045</v>
      </c>
      <c r="AO128" s="409">
        <v>2046</v>
      </c>
      <c r="AP128" s="409">
        <v>2047</v>
      </c>
      <c r="AQ128" s="409">
        <v>2048</v>
      </c>
      <c r="AR128" s="409">
        <v>2049</v>
      </c>
      <c r="AS128" s="409">
        <v>2050</v>
      </c>
      <c r="AT128" s="409">
        <v>2051</v>
      </c>
      <c r="AU128" s="409">
        <v>2052</v>
      </c>
      <c r="AV128" s="409">
        <v>2053</v>
      </c>
      <c r="AW128" s="409">
        <v>2054</v>
      </c>
      <c r="AX128" s="409">
        <v>2055</v>
      </c>
      <c r="AY128" s="409">
        <v>2056</v>
      </c>
      <c r="AZ128" s="409">
        <v>2057</v>
      </c>
      <c r="BA128" s="409">
        <v>2058</v>
      </c>
      <c r="BB128" s="409">
        <v>2059</v>
      </c>
      <c r="BC128" s="409">
        <v>2060</v>
      </c>
      <c r="BD128" s="409">
        <v>2061</v>
      </c>
      <c r="BE128" s="409">
        <v>2062</v>
      </c>
      <c r="BF128" s="409">
        <v>2063</v>
      </c>
      <c r="BG128" s="409">
        <v>2064</v>
      </c>
      <c r="BH128" s="409">
        <v>2065</v>
      </c>
      <c r="BI128" s="409">
        <v>2066</v>
      </c>
      <c r="BJ128" s="409">
        <v>2067</v>
      </c>
      <c r="BK128" s="409">
        <v>2068</v>
      </c>
      <c r="BL128" s="409">
        <v>2069</v>
      </c>
      <c r="BM128" s="409">
        <v>2070</v>
      </c>
      <c r="BN128" s="409">
        <v>2071</v>
      </c>
      <c r="BO128" s="409">
        <v>2072</v>
      </c>
      <c r="BP128" s="409">
        <v>2073</v>
      </c>
      <c r="BQ128" s="409">
        <v>2074</v>
      </c>
      <c r="BR128" s="409">
        <v>2075</v>
      </c>
      <c r="BS128" s="409">
        <v>2076</v>
      </c>
      <c r="BT128" s="409">
        <v>2077</v>
      </c>
      <c r="BU128" s="409">
        <v>2078</v>
      </c>
      <c r="BV128" s="409">
        <v>2079</v>
      </c>
      <c r="BW128" s="409">
        <v>2080</v>
      </c>
      <c r="BX128" s="409">
        <v>2081</v>
      </c>
      <c r="BY128" s="409">
        <v>2082</v>
      </c>
      <c r="BZ128" s="409">
        <v>2083</v>
      </c>
      <c r="CA128" s="409">
        <v>2084</v>
      </c>
      <c r="CB128" s="409">
        <v>2085</v>
      </c>
      <c r="CC128" s="409">
        <v>2086</v>
      </c>
      <c r="CD128" s="409">
        <v>2087</v>
      </c>
      <c r="CE128" s="409">
        <v>2088</v>
      </c>
      <c r="CF128" s="409">
        <v>2089</v>
      </c>
    </row>
    <row r="129" spans="1:84" x14ac:dyDescent="0.35">
      <c r="A129" s="415"/>
      <c r="B129" s="415"/>
      <c r="C129" s="415"/>
      <c r="D129" s="410" t="s">
        <v>84</v>
      </c>
      <c r="E129" s="410">
        <f t="shared" ref="E129:AS129" si="80">VLOOKUP(E$128,Fuel_proportion,4,0)</f>
        <v>0.4000312921965799</v>
      </c>
      <c r="F129" s="410">
        <f t="shared" si="80"/>
        <v>0.42250341055916901</v>
      </c>
      <c r="G129" s="410">
        <f t="shared" si="80"/>
        <v>0.44416253097371039</v>
      </c>
      <c r="H129" s="410">
        <f t="shared" si="80"/>
        <v>0.46610890095884061</v>
      </c>
      <c r="I129" s="410">
        <f t="shared" si="80"/>
        <v>0.4852950903151601</v>
      </c>
      <c r="J129" s="410">
        <f t="shared" si="80"/>
        <v>0.50133227244196654</v>
      </c>
      <c r="K129" s="410">
        <f t="shared" si="80"/>
        <v>0.51853125080258944</v>
      </c>
      <c r="L129" s="410">
        <f t="shared" si="80"/>
        <v>0.53146164011853869</v>
      </c>
      <c r="M129" s="410">
        <f t="shared" si="80"/>
        <v>0.51203704939777628</v>
      </c>
      <c r="N129" s="410">
        <f t="shared" si="80"/>
        <v>0.5072141194664348</v>
      </c>
      <c r="O129" s="410">
        <f t="shared" si="80"/>
        <v>0.50113542703078306</v>
      </c>
      <c r="P129" s="410">
        <f t="shared" si="80"/>
        <v>0.49321351227543986</v>
      </c>
      <c r="Q129" s="410">
        <f t="shared" si="80"/>
        <v>0.48399829848158232</v>
      </c>
      <c r="R129" s="410">
        <f t="shared" si="80"/>
        <v>0.47333288627388231</v>
      </c>
      <c r="S129" s="410">
        <f t="shared" si="80"/>
        <v>0.46125524828884246</v>
      </c>
      <c r="T129" s="410">
        <f t="shared" si="80"/>
        <v>0.44743901650925766</v>
      </c>
      <c r="U129" s="410">
        <f t="shared" si="80"/>
        <v>0.43233645185565878</v>
      </c>
      <c r="V129" s="410">
        <f t="shared" si="80"/>
        <v>0.41644307501854788</v>
      </c>
      <c r="W129" s="410">
        <f t="shared" si="80"/>
        <v>0.40047373942250236</v>
      </c>
      <c r="X129" s="410">
        <f t="shared" si="80"/>
        <v>0.38476132242533539</v>
      </c>
      <c r="Y129" s="410">
        <f t="shared" si="80"/>
        <v>0.36907735648300882</v>
      </c>
      <c r="Z129" s="410">
        <f t="shared" si="80"/>
        <v>0.35467526944315475</v>
      </c>
      <c r="AA129" s="410">
        <f t="shared" si="80"/>
        <v>0.34156803015441239</v>
      </c>
      <c r="AB129" s="410">
        <f t="shared" si="80"/>
        <v>0.32967495039338462</v>
      </c>
      <c r="AC129" s="410">
        <f t="shared" si="80"/>
        <v>0.3186445399649705</v>
      </c>
      <c r="AD129" s="410">
        <f t="shared" si="80"/>
        <v>0.30857174712024082</v>
      </c>
      <c r="AE129" s="410">
        <f t="shared" si="80"/>
        <v>0.29929341669468074</v>
      </c>
      <c r="AF129" s="410">
        <f t="shared" si="80"/>
        <v>0.29069532730378789</v>
      </c>
      <c r="AG129" s="410">
        <f t="shared" si="80"/>
        <v>0.28282772326670452</v>
      </c>
      <c r="AH129" s="410">
        <f t="shared" si="80"/>
        <v>0.275486517066312</v>
      </c>
      <c r="AI129" s="410">
        <f t="shared" si="80"/>
        <v>0.26853954368687544</v>
      </c>
      <c r="AJ129" s="410">
        <f t="shared" si="80"/>
        <v>0.26146264988284945</v>
      </c>
      <c r="AK129" s="410">
        <f t="shared" si="80"/>
        <v>0.25485829756625661</v>
      </c>
      <c r="AL129" s="410">
        <f t="shared" si="80"/>
        <v>0.24868546543106471</v>
      </c>
      <c r="AM129" s="410">
        <f t="shared" si="80"/>
        <v>0.24277389226242768</v>
      </c>
      <c r="AN129" s="410">
        <f t="shared" si="80"/>
        <v>0.23743088332750559</v>
      </c>
      <c r="AO129" s="410">
        <f t="shared" si="80"/>
        <v>0.23236083911652969</v>
      </c>
      <c r="AP129" s="410">
        <f t="shared" si="80"/>
        <v>0.22744542898295331</v>
      </c>
      <c r="AQ129" s="410">
        <f t="shared" si="80"/>
        <v>0.22263278734656272</v>
      </c>
      <c r="AR129" s="410">
        <f t="shared" si="80"/>
        <v>0.21807598061650554</v>
      </c>
      <c r="AS129" s="410">
        <f t="shared" si="80"/>
        <v>0.213637365371944</v>
      </c>
      <c r="AT129" s="410">
        <f>AS129</f>
        <v>0.213637365371944</v>
      </c>
      <c r="AU129" s="410">
        <f t="shared" ref="AU129:CF129" si="81">AT129</f>
        <v>0.213637365371944</v>
      </c>
      <c r="AV129" s="410">
        <f t="shared" si="81"/>
        <v>0.213637365371944</v>
      </c>
      <c r="AW129" s="410">
        <f t="shared" si="81"/>
        <v>0.213637365371944</v>
      </c>
      <c r="AX129" s="410">
        <f t="shared" si="81"/>
        <v>0.213637365371944</v>
      </c>
      <c r="AY129" s="410">
        <f t="shared" si="81"/>
        <v>0.213637365371944</v>
      </c>
      <c r="AZ129" s="410">
        <f t="shared" si="81"/>
        <v>0.213637365371944</v>
      </c>
      <c r="BA129" s="410">
        <f t="shared" si="81"/>
        <v>0.213637365371944</v>
      </c>
      <c r="BB129" s="410">
        <f t="shared" si="81"/>
        <v>0.213637365371944</v>
      </c>
      <c r="BC129" s="410">
        <f t="shared" si="81"/>
        <v>0.213637365371944</v>
      </c>
      <c r="BD129" s="410">
        <f t="shared" si="81"/>
        <v>0.213637365371944</v>
      </c>
      <c r="BE129" s="410">
        <f t="shared" si="81"/>
        <v>0.213637365371944</v>
      </c>
      <c r="BF129" s="410">
        <f t="shared" si="81"/>
        <v>0.213637365371944</v>
      </c>
      <c r="BG129" s="410">
        <f t="shared" si="81"/>
        <v>0.213637365371944</v>
      </c>
      <c r="BH129" s="410">
        <f t="shared" si="81"/>
        <v>0.213637365371944</v>
      </c>
      <c r="BI129" s="410">
        <f t="shared" si="81"/>
        <v>0.213637365371944</v>
      </c>
      <c r="BJ129" s="410">
        <f t="shared" si="81"/>
        <v>0.213637365371944</v>
      </c>
      <c r="BK129" s="410">
        <f t="shared" si="81"/>
        <v>0.213637365371944</v>
      </c>
      <c r="BL129" s="410">
        <f t="shared" si="81"/>
        <v>0.213637365371944</v>
      </c>
      <c r="BM129" s="410">
        <f t="shared" si="81"/>
        <v>0.213637365371944</v>
      </c>
      <c r="BN129" s="410">
        <f t="shared" si="81"/>
        <v>0.213637365371944</v>
      </c>
      <c r="BO129" s="410">
        <f t="shared" si="81"/>
        <v>0.213637365371944</v>
      </c>
      <c r="BP129" s="410">
        <f t="shared" si="81"/>
        <v>0.213637365371944</v>
      </c>
      <c r="BQ129" s="410">
        <f t="shared" si="81"/>
        <v>0.213637365371944</v>
      </c>
      <c r="BR129" s="410">
        <f t="shared" si="81"/>
        <v>0.213637365371944</v>
      </c>
      <c r="BS129" s="410">
        <f t="shared" si="81"/>
        <v>0.213637365371944</v>
      </c>
      <c r="BT129" s="410">
        <f t="shared" si="81"/>
        <v>0.213637365371944</v>
      </c>
      <c r="BU129" s="410">
        <f t="shared" si="81"/>
        <v>0.213637365371944</v>
      </c>
      <c r="BV129" s="410">
        <f t="shared" si="81"/>
        <v>0.213637365371944</v>
      </c>
      <c r="BW129" s="410">
        <f t="shared" si="81"/>
        <v>0.213637365371944</v>
      </c>
      <c r="BX129" s="410">
        <f t="shared" si="81"/>
        <v>0.213637365371944</v>
      </c>
      <c r="BY129" s="410">
        <f t="shared" si="81"/>
        <v>0.213637365371944</v>
      </c>
      <c r="BZ129" s="410">
        <f t="shared" si="81"/>
        <v>0.213637365371944</v>
      </c>
      <c r="CA129" s="410">
        <f t="shared" si="81"/>
        <v>0.213637365371944</v>
      </c>
      <c r="CB129" s="410">
        <f t="shared" si="81"/>
        <v>0.213637365371944</v>
      </c>
      <c r="CC129" s="410">
        <f t="shared" si="81"/>
        <v>0.213637365371944</v>
      </c>
      <c r="CD129" s="410">
        <f t="shared" si="81"/>
        <v>0.213637365371944</v>
      </c>
      <c r="CE129" s="410">
        <f t="shared" si="81"/>
        <v>0.213637365371944</v>
      </c>
      <c r="CF129" s="410">
        <f t="shared" si="81"/>
        <v>0.213637365371944</v>
      </c>
    </row>
    <row r="130" spans="1:84" x14ac:dyDescent="0.35">
      <c r="A130" s="415"/>
      <c r="B130" s="415"/>
      <c r="C130" s="415"/>
      <c r="D130" s="410" t="s">
        <v>86</v>
      </c>
      <c r="E130" s="410">
        <f t="shared" ref="E130:AS130" si="82">VLOOKUP(E$128,Fuel_proportion,7,0)</f>
        <v>0.96321372528123206</v>
      </c>
      <c r="F130" s="410">
        <f t="shared" si="82"/>
        <v>0.96729592535891273</v>
      </c>
      <c r="G130" s="410">
        <f t="shared" si="82"/>
        <v>0.97037321616313366</v>
      </c>
      <c r="H130" s="410">
        <f t="shared" si="82"/>
        <v>0.97366924268155919</v>
      </c>
      <c r="I130" s="410">
        <f t="shared" si="82"/>
        <v>0.97589890921149092</v>
      </c>
      <c r="J130" s="410">
        <f t="shared" si="82"/>
        <v>0.97738263705018646</v>
      </c>
      <c r="K130" s="410">
        <f t="shared" si="82"/>
        <v>0.97919562987811237</v>
      </c>
      <c r="L130" s="410">
        <f t="shared" si="82"/>
        <v>0.98018562810929089</v>
      </c>
      <c r="M130" s="410">
        <f t="shared" si="82"/>
        <v>0.98212320118532326</v>
      </c>
      <c r="N130" s="410">
        <f t="shared" si="82"/>
        <v>0.98347996514780422</v>
      </c>
      <c r="O130" s="410">
        <f t="shared" si="82"/>
        <v>0.98431732997622856</v>
      </c>
      <c r="P130" s="410">
        <f t="shared" si="82"/>
        <v>0.98455412867241476</v>
      </c>
      <c r="Q130" s="410">
        <f t="shared" si="82"/>
        <v>0.98371721336548579</v>
      </c>
      <c r="R130" s="410">
        <f t="shared" si="82"/>
        <v>0.98180455515526277</v>
      </c>
      <c r="S130" s="410">
        <f t="shared" si="82"/>
        <v>0.97811633547475085</v>
      </c>
      <c r="T130" s="410">
        <f t="shared" si="82"/>
        <v>0.97160513218336098</v>
      </c>
      <c r="U130" s="410">
        <f t="shared" si="82"/>
        <v>0.9653966936884194</v>
      </c>
      <c r="V130" s="410">
        <f t="shared" si="82"/>
        <v>0.96006850951797129</v>
      </c>
      <c r="W130" s="410">
        <f t="shared" si="82"/>
        <v>0.95221940689494078</v>
      </c>
      <c r="X130" s="410">
        <f t="shared" si="82"/>
        <v>0.94333576852754519</v>
      </c>
      <c r="Y130" s="410">
        <f t="shared" si="82"/>
        <v>0.93321827610460983</v>
      </c>
      <c r="Z130" s="410">
        <f t="shared" si="82"/>
        <v>0.92334702446724903</v>
      </c>
      <c r="AA130" s="410">
        <f t="shared" si="82"/>
        <v>0.91339254387952484</v>
      </c>
      <c r="AB130" s="410">
        <f t="shared" si="82"/>
        <v>0.90341310763865312</v>
      </c>
      <c r="AC130" s="410">
        <f t="shared" si="82"/>
        <v>0.89320038112169975</v>
      </c>
      <c r="AD130" s="410">
        <f t="shared" si="82"/>
        <v>0.88299738387871451</v>
      </c>
      <c r="AE130" s="410">
        <f t="shared" si="82"/>
        <v>0.87323909499783392</v>
      </c>
      <c r="AF130" s="410">
        <f t="shared" si="82"/>
        <v>0.86360790113200736</v>
      </c>
      <c r="AG130" s="410">
        <f t="shared" si="82"/>
        <v>0.85418264470064764</v>
      </c>
      <c r="AH130" s="410">
        <f t="shared" si="82"/>
        <v>0.84497438268660108</v>
      </c>
      <c r="AI130" s="410">
        <f t="shared" si="82"/>
        <v>0.83604447572922491</v>
      </c>
      <c r="AJ130" s="410">
        <f t="shared" si="82"/>
        <v>0.82693866037979269</v>
      </c>
      <c r="AK130" s="410">
        <f t="shared" si="82"/>
        <v>0.81763000526223251</v>
      </c>
      <c r="AL130" s="410">
        <f t="shared" si="82"/>
        <v>0.80828634651263731</v>
      </c>
      <c r="AM130" s="410">
        <f t="shared" si="82"/>
        <v>0.79893215247336347</v>
      </c>
      <c r="AN130" s="410">
        <f t="shared" si="82"/>
        <v>0.78957680146839515</v>
      </c>
      <c r="AO130" s="410">
        <f t="shared" si="82"/>
        <v>0.78022280985199122</v>
      </c>
      <c r="AP130" s="410">
        <f t="shared" si="82"/>
        <v>0.77087296900648461</v>
      </c>
      <c r="AQ130" s="410">
        <f t="shared" si="82"/>
        <v>0.7616847392550723</v>
      </c>
      <c r="AR130" s="410">
        <f t="shared" si="82"/>
        <v>0.75260575814044417</v>
      </c>
      <c r="AS130" s="410">
        <f t="shared" si="82"/>
        <v>0.74366794784180978</v>
      </c>
      <c r="AT130" s="410">
        <f>AS130</f>
        <v>0.74366794784180978</v>
      </c>
      <c r="AU130" s="410">
        <f t="shared" ref="AU130:CF130" si="83">AT130</f>
        <v>0.74366794784180978</v>
      </c>
      <c r="AV130" s="410">
        <f t="shared" si="83"/>
        <v>0.74366794784180978</v>
      </c>
      <c r="AW130" s="410">
        <f t="shared" si="83"/>
        <v>0.74366794784180978</v>
      </c>
      <c r="AX130" s="410">
        <f t="shared" si="83"/>
        <v>0.74366794784180978</v>
      </c>
      <c r="AY130" s="410">
        <f t="shared" si="83"/>
        <v>0.74366794784180978</v>
      </c>
      <c r="AZ130" s="410">
        <f t="shared" si="83"/>
        <v>0.74366794784180978</v>
      </c>
      <c r="BA130" s="410">
        <f t="shared" si="83"/>
        <v>0.74366794784180978</v>
      </c>
      <c r="BB130" s="410">
        <f t="shared" si="83"/>
        <v>0.74366794784180978</v>
      </c>
      <c r="BC130" s="410">
        <f t="shared" si="83"/>
        <v>0.74366794784180978</v>
      </c>
      <c r="BD130" s="410">
        <f t="shared" si="83"/>
        <v>0.74366794784180978</v>
      </c>
      <c r="BE130" s="410">
        <f t="shared" si="83"/>
        <v>0.74366794784180978</v>
      </c>
      <c r="BF130" s="410">
        <f t="shared" si="83"/>
        <v>0.74366794784180978</v>
      </c>
      <c r="BG130" s="410">
        <f t="shared" si="83"/>
        <v>0.74366794784180978</v>
      </c>
      <c r="BH130" s="410">
        <f t="shared" si="83"/>
        <v>0.74366794784180978</v>
      </c>
      <c r="BI130" s="410">
        <f t="shared" si="83"/>
        <v>0.74366794784180978</v>
      </c>
      <c r="BJ130" s="410">
        <f t="shared" si="83"/>
        <v>0.74366794784180978</v>
      </c>
      <c r="BK130" s="410">
        <f t="shared" si="83"/>
        <v>0.74366794784180978</v>
      </c>
      <c r="BL130" s="410">
        <f t="shared" si="83"/>
        <v>0.74366794784180978</v>
      </c>
      <c r="BM130" s="410">
        <f t="shared" si="83"/>
        <v>0.74366794784180978</v>
      </c>
      <c r="BN130" s="410">
        <f t="shared" si="83"/>
        <v>0.74366794784180978</v>
      </c>
      <c r="BO130" s="410">
        <f t="shared" si="83"/>
        <v>0.74366794784180978</v>
      </c>
      <c r="BP130" s="410">
        <f t="shared" si="83"/>
        <v>0.74366794784180978</v>
      </c>
      <c r="BQ130" s="410">
        <f t="shared" si="83"/>
        <v>0.74366794784180978</v>
      </c>
      <c r="BR130" s="410">
        <f t="shared" si="83"/>
        <v>0.74366794784180978</v>
      </c>
      <c r="BS130" s="410">
        <f t="shared" si="83"/>
        <v>0.74366794784180978</v>
      </c>
      <c r="BT130" s="410">
        <f t="shared" si="83"/>
        <v>0.74366794784180978</v>
      </c>
      <c r="BU130" s="410">
        <f t="shared" si="83"/>
        <v>0.74366794784180978</v>
      </c>
      <c r="BV130" s="410">
        <f t="shared" si="83"/>
        <v>0.74366794784180978</v>
      </c>
      <c r="BW130" s="410">
        <f t="shared" si="83"/>
        <v>0.74366794784180978</v>
      </c>
      <c r="BX130" s="410">
        <f t="shared" si="83"/>
        <v>0.74366794784180978</v>
      </c>
      <c r="BY130" s="410">
        <f t="shared" si="83"/>
        <v>0.74366794784180978</v>
      </c>
      <c r="BZ130" s="410">
        <f t="shared" si="83"/>
        <v>0.74366794784180978</v>
      </c>
      <c r="CA130" s="410">
        <f t="shared" si="83"/>
        <v>0.74366794784180978</v>
      </c>
      <c r="CB130" s="410">
        <f t="shared" si="83"/>
        <v>0.74366794784180978</v>
      </c>
      <c r="CC130" s="410">
        <f t="shared" si="83"/>
        <v>0.74366794784180978</v>
      </c>
      <c r="CD130" s="410">
        <f t="shared" si="83"/>
        <v>0.74366794784180978</v>
      </c>
      <c r="CE130" s="410">
        <f t="shared" si="83"/>
        <v>0.74366794784180978</v>
      </c>
      <c r="CF130" s="410">
        <f t="shared" si="83"/>
        <v>0.74366794784180978</v>
      </c>
    </row>
    <row r="131" spans="1:84" x14ac:dyDescent="0.35">
      <c r="A131" s="415"/>
      <c r="B131" s="415"/>
      <c r="C131" s="415"/>
      <c r="D131" s="406"/>
      <c r="E131" s="406"/>
      <c r="F131" s="406"/>
      <c r="G131" s="406"/>
      <c r="H131" s="406"/>
      <c r="I131" s="406"/>
      <c r="J131" s="406"/>
      <c r="K131" s="406"/>
      <c r="L131" s="406"/>
      <c r="M131" s="406"/>
      <c r="N131" s="406"/>
      <c r="O131" s="406"/>
      <c r="P131" s="406"/>
      <c r="Q131" s="406"/>
      <c r="R131" s="406"/>
      <c r="S131" s="406"/>
      <c r="T131" s="406"/>
      <c r="U131" s="406"/>
      <c r="V131" s="406"/>
      <c r="W131" s="406"/>
      <c r="X131" s="406"/>
      <c r="Y131" s="406"/>
      <c r="Z131" s="406"/>
      <c r="AA131" s="406"/>
      <c r="AB131" s="406"/>
      <c r="AC131" s="406"/>
      <c r="AD131" s="406"/>
      <c r="AE131" s="406"/>
      <c r="AF131" s="406"/>
      <c r="AG131" s="406"/>
      <c r="AH131" s="406"/>
      <c r="AI131" s="406"/>
      <c r="AJ131" s="406"/>
      <c r="AK131" s="406"/>
      <c r="AL131" s="406"/>
      <c r="AM131" s="406"/>
      <c r="AN131" s="406"/>
      <c r="AO131" s="406"/>
      <c r="AP131" s="406"/>
      <c r="AQ131" s="406"/>
      <c r="AR131" s="406"/>
      <c r="AS131" s="406"/>
      <c r="AT131" s="406"/>
      <c r="AU131" s="406"/>
      <c r="AV131" s="406"/>
      <c r="AW131" s="406"/>
      <c r="AX131" s="406"/>
      <c r="AY131" s="406"/>
      <c r="AZ131" s="406"/>
      <c r="BA131" s="406"/>
      <c r="BB131" s="406"/>
      <c r="BC131" s="406"/>
      <c r="BD131" s="406"/>
      <c r="BE131" s="406"/>
      <c r="BF131" s="406"/>
      <c r="BG131" s="406"/>
      <c r="BH131" s="406"/>
      <c r="BI131" s="406"/>
      <c r="BJ131" s="406"/>
      <c r="BK131" s="406"/>
      <c r="BL131" s="406"/>
      <c r="BM131" s="406"/>
      <c r="BN131" s="406"/>
      <c r="BO131" s="406"/>
      <c r="BP131" s="406"/>
      <c r="BQ131" s="406"/>
      <c r="BR131" s="406"/>
      <c r="BS131" s="406"/>
      <c r="BT131" s="406"/>
      <c r="BU131" s="406"/>
      <c r="BV131" s="406"/>
      <c r="BW131" s="406"/>
      <c r="BX131" s="406"/>
      <c r="BY131" s="406"/>
      <c r="BZ131" s="406"/>
      <c r="CA131" s="406"/>
      <c r="CB131" s="406"/>
      <c r="CC131" s="406"/>
      <c r="CD131" s="406"/>
      <c r="CE131" s="406"/>
      <c r="CF131" s="406"/>
    </row>
    <row r="132" spans="1:84" x14ac:dyDescent="0.35">
      <c r="C132" s="391" t="s">
        <v>319</v>
      </c>
      <c r="D132" s="539"/>
      <c r="E132" s="539"/>
      <c r="F132" s="539"/>
      <c r="G132" s="539"/>
      <c r="H132" s="539"/>
      <c r="I132" s="539"/>
      <c r="J132" s="539"/>
      <c r="K132" s="539"/>
      <c r="L132" s="539"/>
      <c r="M132" s="539"/>
      <c r="N132" s="539"/>
      <c r="O132" s="539"/>
      <c r="P132" s="539"/>
      <c r="Q132" s="539"/>
      <c r="R132" s="539"/>
      <c r="S132" s="539"/>
      <c r="T132" s="539"/>
      <c r="U132" s="539"/>
      <c r="V132" s="539"/>
      <c r="W132" s="539"/>
      <c r="X132" s="539"/>
      <c r="Y132" s="539"/>
      <c r="Z132" s="539"/>
      <c r="AA132" s="539"/>
      <c r="AB132" s="539"/>
      <c r="AC132" s="539"/>
      <c r="AD132" s="539"/>
      <c r="AE132" s="539"/>
      <c r="AF132" s="539"/>
      <c r="AG132" s="539"/>
      <c r="AH132" s="539"/>
      <c r="AI132" s="539"/>
      <c r="AJ132" s="539"/>
      <c r="AK132" s="539"/>
      <c r="AL132" s="539"/>
      <c r="AM132" s="539"/>
      <c r="AN132" s="539"/>
      <c r="AO132" s="539"/>
      <c r="AP132" s="539"/>
      <c r="AQ132" s="539"/>
      <c r="AR132" s="539"/>
      <c r="AS132" s="539"/>
      <c r="AT132" s="539"/>
      <c r="AU132" s="539"/>
      <c r="AV132" s="539"/>
      <c r="AW132" s="539"/>
      <c r="AX132" s="539"/>
      <c r="AY132" s="539"/>
      <c r="AZ132" s="539"/>
      <c r="BA132" s="539"/>
      <c r="BB132" s="539"/>
      <c r="BC132" s="539"/>
      <c r="BD132" s="539"/>
      <c r="BE132" s="539"/>
      <c r="BF132" s="539"/>
      <c r="BG132" s="539"/>
      <c r="BH132" s="539"/>
      <c r="BI132" s="539"/>
      <c r="BJ132" s="539"/>
      <c r="BK132" s="539"/>
      <c r="BL132" s="539"/>
      <c r="BM132" s="539"/>
      <c r="BN132" s="539"/>
      <c r="BO132" s="539"/>
      <c r="BP132" s="539"/>
      <c r="BQ132" s="539"/>
      <c r="BR132" s="539"/>
      <c r="BS132" s="539"/>
      <c r="BT132" s="539"/>
      <c r="BU132" s="539"/>
      <c r="BV132" s="539"/>
      <c r="BW132" s="539"/>
      <c r="BX132" s="539"/>
      <c r="BY132" s="539"/>
      <c r="BZ132" s="539"/>
      <c r="CA132" s="539"/>
      <c r="CB132" s="539"/>
      <c r="CC132" s="539"/>
      <c r="CD132" s="539"/>
      <c r="CE132" s="539"/>
      <c r="CF132" s="539"/>
    </row>
    <row r="133" spans="1:84" x14ac:dyDescent="0.35">
      <c r="D133" s="409"/>
      <c r="E133" s="409">
        <v>2010</v>
      </c>
      <c r="F133" s="409">
        <v>2011</v>
      </c>
      <c r="G133" s="409">
        <v>2012</v>
      </c>
      <c r="H133" s="409">
        <v>2013</v>
      </c>
      <c r="I133" s="409">
        <v>2014</v>
      </c>
      <c r="J133" s="409">
        <v>2015</v>
      </c>
      <c r="K133" s="409">
        <v>2016</v>
      </c>
      <c r="L133" s="409">
        <v>2017</v>
      </c>
      <c r="M133" s="409">
        <v>2018</v>
      </c>
      <c r="N133" s="409">
        <v>2019</v>
      </c>
      <c r="O133" s="409">
        <v>2020</v>
      </c>
      <c r="P133" s="409">
        <v>2021</v>
      </c>
      <c r="Q133" s="409">
        <v>2022</v>
      </c>
      <c r="R133" s="409">
        <v>2023</v>
      </c>
      <c r="S133" s="409">
        <v>2024</v>
      </c>
      <c r="T133" s="409">
        <v>2025</v>
      </c>
      <c r="U133" s="409">
        <v>2026</v>
      </c>
      <c r="V133" s="409">
        <v>2027</v>
      </c>
      <c r="W133" s="409">
        <v>2028</v>
      </c>
      <c r="X133" s="409">
        <v>2029</v>
      </c>
      <c r="Y133" s="409">
        <v>2030</v>
      </c>
      <c r="Z133" s="409">
        <v>2031</v>
      </c>
      <c r="AA133" s="409">
        <v>2032</v>
      </c>
      <c r="AB133" s="409">
        <v>2033</v>
      </c>
      <c r="AC133" s="409">
        <v>2034</v>
      </c>
      <c r="AD133" s="409">
        <v>2035</v>
      </c>
      <c r="AE133" s="409">
        <v>2036</v>
      </c>
      <c r="AF133" s="409">
        <v>2037</v>
      </c>
      <c r="AG133" s="409">
        <v>2038</v>
      </c>
      <c r="AH133" s="409">
        <v>2039</v>
      </c>
      <c r="AI133" s="409">
        <v>2040</v>
      </c>
      <c r="AJ133" s="409">
        <v>2041</v>
      </c>
      <c r="AK133" s="409">
        <v>2042</v>
      </c>
      <c r="AL133" s="409">
        <v>2043</v>
      </c>
      <c r="AM133" s="409">
        <v>2044</v>
      </c>
      <c r="AN133" s="409">
        <v>2045</v>
      </c>
      <c r="AO133" s="409">
        <v>2046</v>
      </c>
      <c r="AP133" s="409">
        <v>2047</v>
      </c>
      <c r="AQ133" s="409">
        <v>2048</v>
      </c>
      <c r="AR133" s="409">
        <v>2049</v>
      </c>
      <c r="AS133" s="409">
        <v>2050</v>
      </c>
      <c r="AT133" s="409">
        <v>2051</v>
      </c>
      <c r="AU133" s="409">
        <v>2052</v>
      </c>
      <c r="AV133" s="409">
        <v>2053</v>
      </c>
      <c r="AW133" s="409">
        <v>2054</v>
      </c>
      <c r="AX133" s="409">
        <v>2055</v>
      </c>
      <c r="AY133" s="409">
        <v>2056</v>
      </c>
      <c r="AZ133" s="409">
        <v>2057</v>
      </c>
      <c r="BA133" s="409">
        <v>2058</v>
      </c>
      <c r="BB133" s="409">
        <v>2059</v>
      </c>
      <c r="BC133" s="409">
        <v>2060</v>
      </c>
      <c r="BD133" s="409">
        <v>2061</v>
      </c>
      <c r="BE133" s="409">
        <v>2062</v>
      </c>
      <c r="BF133" s="409">
        <v>2063</v>
      </c>
      <c r="BG133" s="409">
        <v>2064</v>
      </c>
      <c r="BH133" s="409">
        <v>2065</v>
      </c>
      <c r="BI133" s="409">
        <v>2066</v>
      </c>
      <c r="BJ133" s="409">
        <v>2067</v>
      </c>
      <c r="BK133" s="409">
        <v>2068</v>
      </c>
      <c r="BL133" s="409">
        <v>2069</v>
      </c>
      <c r="BM133" s="409">
        <v>2070</v>
      </c>
      <c r="BN133" s="409">
        <v>2071</v>
      </c>
      <c r="BO133" s="409">
        <v>2072</v>
      </c>
      <c r="BP133" s="409">
        <v>2073</v>
      </c>
      <c r="BQ133" s="409">
        <v>2074</v>
      </c>
      <c r="BR133" s="409">
        <v>2075</v>
      </c>
      <c r="BS133" s="409">
        <v>2076</v>
      </c>
      <c r="BT133" s="409">
        <v>2077</v>
      </c>
      <c r="BU133" s="409">
        <v>2078</v>
      </c>
      <c r="BV133" s="409">
        <v>2079</v>
      </c>
      <c r="BW133" s="409">
        <v>2080</v>
      </c>
      <c r="BX133" s="409">
        <v>2081</v>
      </c>
      <c r="BY133" s="409">
        <v>2082</v>
      </c>
      <c r="BZ133" s="409">
        <v>2083</v>
      </c>
      <c r="CA133" s="409">
        <v>2084</v>
      </c>
      <c r="CB133" s="409">
        <v>2085</v>
      </c>
      <c r="CC133" s="409">
        <v>2086</v>
      </c>
      <c r="CD133" s="409">
        <v>2087</v>
      </c>
      <c r="CE133" s="409">
        <v>2088</v>
      </c>
      <c r="CF133" s="409">
        <v>2089</v>
      </c>
    </row>
    <row r="134" spans="1:84" x14ac:dyDescent="0.35">
      <c r="A134" s="415"/>
      <c r="B134" s="415"/>
      <c r="C134" s="415"/>
      <c r="D134" s="410" t="s">
        <v>84</v>
      </c>
      <c r="E134" s="410">
        <f t="shared" ref="E134:AS134" si="84">VLOOKUP(E$133,Fuel_proportion,3,0)</f>
        <v>0.59996870780342015</v>
      </c>
      <c r="F134" s="410">
        <f t="shared" si="84"/>
        <v>0.57744725287049692</v>
      </c>
      <c r="G134" s="410">
        <f t="shared" si="84"/>
        <v>0.55570098816237845</v>
      </c>
      <c r="H134" s="410">
        <f t="shared" si="84"/>
        <v>0.53363948347565759</v>
      </c>
      <c r="I134" s="410">
        <f t="shared" si="84"/>
        <v>0.51402287811195646</v>
      </c>
      <c r="J134" s="410">
        <f t="shared" si="84"/>
        <v>0.49721481105540766</v>
      </c>
      <c r="K134" s="410">
        <f t="shared" si="84"/>
        <v>0.47926411865683594</v>
      </c>
      <c r="L134" s="410">
        <f t="shared" si="84"/>
        <v>0.46509229543232039</v>
      </c>
      <c r="M134" s="410">
        <f t="shared" si="84"/>
        <v>0.48097976813788373</v>
      </c>
      <c r="N134" s="410">
        <f t="shared" si="84"/>
        <v>0.48343746344030947</v>
      </c>
      <c r="O134" s="410">
        <f t="shared" si="84"/>
        <v>0.48693312479193873</v>
      </c>
      <c r="P134" s="410">
        <f t="shared" si="84"/>
        <v>0.48969706423683668</v>
      </c>
      <c r="Q134" s="410">
        <f t="shared" si="84"/>
        <v>0.49253317460263502</v>
      </c>
      <c r="R134" s="410">
        <f t="shared" si="84"/>
        <v>0.49533138049391573</v>
      </c>
      <c r="S134" s="410">
        <f t="shared" si="84"/>
        <v>0.49796319635355407</v>
      </c>
      <c r="T134" s="410">
        <f t="shared" si="84"/>
        <v>0.49972708207517902</v>
      </c>
      <c r="U134" s="410">
        <f t="shared" si="84"/>
        <v>0.50003615078409192</v>
      </c>
      <c r="V134" s="410">
        <f t="shared" si="84"/>
        <v>0.49887340710663064</v>
      </c>
      <c r="W134" s="410">
        <f t="shared" si="84"/>
        <v>0.4967429696906358</v>
      </c>
      <c r="X134" s="410">
        <f t="shared" si="84"/>
        <v>0.49330466938387318</v>
      </c>
      <c r="Y134" s="410">
        <f t="shared" si="84"/>
        <v>0.48797750999942691</v>
      </c>
      <c r="Z134" s="410">
        <f t="shared" si="84"/>
        <v>0.4816980330081731</v>
      </c>
      <c r="AA134" s="410">
        <f t="shared" si="84"/>
        <v>0.47449829047505143</v>
      </c>
      <c r="AB134" s="410">
        <f t="shared" si="84"/>
        <v>0.46650986775426367</v>
      </c>
      <c r="AC134" s="410">
        <f t="shared" si="84"/>
        <v>0.45792372676017823</v>
      </c>
      <c r="AD134" s="410">
        <f t="shared" si="84"/>
        <v>0.44899280760845878</v>
      </c>
      <c r="AE134" s="410">
        <f t="shared" si="84"/>
        <v>0.43990080406986071</v>
      </c>
      <c r="AF134" s="410">
        <f t="shared" si="84"/>
        <v>0.43056713578605027</v>
      </c>
      <c r="AG134" s="410">
        <f t="shared" si="84"/>
        <v>0.42127889654082867</v>
      </c>
      <c r="AH134" s="410">
        <f t="shared" si="84"/>
        <v>0.41227514533268816</v>
      </c>
      <c r="AI134" s="410">
        <f t="shared" si="84"/>
        <v>0.40351495149274025</v>
      </c>
      <c r="AJ134" s="410">
        <f t="shared" si="84"/>
        <v>0.39432990115997196</v>
      </c>
      <c r="AK134" s="410">
        <f t="shared" si="84"/>
        <v>0.38557777807449889</v>
      </c>
      <c r="AL134" s="410">
        <f t="shared" si="84"/>
        <v>0.37721641511369847</v>
      </c>
      <c r="AM134" s="410">
        <f t="shared" si="84"/>
        <v>0.36901758308024768</v>
      </c>
      <c r="AN134" s="410">
        <f t="shared" si="84"/>
        <v>0.36135885818438346</v>
      </c>
      <c r="AO134" s="410">
        <f t="shared" si="84"/>
        <v>0.35400838259016887</v>
      </c>
      <c r="AP134" s="410">
        <f t="shared" si="84"/>
        <v>0.34678169642598944</v>
      </c>
      <c r="AQ134" s="410">
        <f t="shared" si="84"/>
        <v>0.33963585033438143</v>
      </c>
      <c r="AR134" s="410">
        <f t="shared" si="84"/>
        <v>0.33279654244894563</v>
      </c>
      <c r="AS134" s="410">
        <f t="shared" si="84"/>
        <v>0.32613086684001974</v>
      </c>
      <c r="AT134" s="410">
        <f t="shared" ref="AT134:CF135" si="85">AS134</f>
        <v>0.32613086684001974</v>
      </c>
      <c r="AU134" s="410">
        <f t="shared" si="85"/>
        <v>0.32613086684001974</v>
      </c>
      <c r="AV134" s="410">
        <f t="shared" si="85"/>
        <v>0.32613086684001974</v>
      </c>
      <c r="AW134" s="410">
        <f t="shared" si="85"/>
        <v>0.32613086684001974</v>
      </c>
      <c r="AX134" s="410">
        <f t="shared" si="85"/>
        <v>0.32613086684001974</v>
      </c>
      <c r="AY134" s="410">
        <f t="shared" si="85"/>
        <v>0.32613086684001974</v>
      </c>
      <c r="AZ134" s="410">
        <f t="shared" si="85"/>
        <v>0.32613086684001974</v>
      </c>
      <c r="BA134" s="410">
        <f t="shared" si="85"/>
        <v>0.32613086684001974</v>
      </c>
      <c r="BB134" s="410">
        <f t="shared" si="85"/>
        <v>0.32613086684001974</v>
      </c>
      <c r="BC134" s="410">
        <f t="shared" si="85"/>
        <v>0.32613086684001974</v>
      </c>
      <c r="BD134" s="410">
        <f t="shared" si="85"/>
        <v>0.32613086684001974</v>
      </c>
      <c r="BE134" s="410">
        <f t="shared" si="85"/>
        <v>0.32613086684001974</v>
      </c>
      <c r="BF134" s="410">
        <f t="shared" si="85"/>
        <v>0.32613086684001974</v>
      </c>
      <c r="BG134" s="410">
        <f t="shared" si="85"/>
        <v>0.32613086684001974</v>
      </c>
      <c r="BH134" s="410">
        <f t="shared" si="85"/>
        <v>0.32613086684001974</v>
      </c>
      <c r="BI134" s="410">
        <f t="shared" si="85"/>
        <v>0.32613086684001974</v>
      </c>
      <c r="BJ134" s="410">
        <f t="shared" si="85"/>
        <v>0.32613086684001974</v>
      </c>
      <c r="BK134" s="410">
        <f t="shared" si="85"/>
        <v>0.32613086684001974</v>
      </c>
      <c r="BL134" s="410">
        <f t="shared" si="85"/>
        <v>0.32613086684001974</v>
      </c>
      <c r="BM134" s="410">
        <f t="shared" si="85"/>
        <v>0.32613086684001974</v>
      </c>
      <c r="BN134" s="410">
        <f t="shared" si="85"/>
        <v>0.32613086684001974</v>
      </c>
      <c r="BO134" s="410">
        <f t="shared" si="85"/>
        <v>0.32613086684001974</v>
      </c>
      <c r="BP134" s="410">
        <f t="shared" si="85"/>
        <v>0.32613086684001974</v>
      </c>
      <c r="BQ134" s="410">
        <f t="shared" si="85"/>
        <v>0.32613086684001974</v>
      </c>
      <c r="BR134" s="410">
        <f t="shared" si="85"/>
        <v>0.32613086684001974</v>
      </c>
      <c r="BS134" s="410">
        <f t="shared" si="85"/>
        <v>0.32613086684001974</v>
      </c>
      <c r="BT134" s="410">
        <f t="shared" si="85"/>
        <v>0.32613086684001974</v>
      </c>
      <c r="BU134" s="410">
        <f t="shared" si="85"/>
        <v>0.32613086684001974</v>
      </c>
      <c r="BV134" s="410">
        <f t="shared" si="85"/>
        <v>0.32613086684001974</v>
      </c>
      <c r="BW134" s="410">
        <f t="shared" si="85"/>
        <v>0.32613086684001974</v>
      </c>
      <c r="BX134" s="410">
        <f t="shared" si="85"/>
        <v>0.32613086684001974</v>
      </c>
      <c r="BY134" s="410">
        <f t="shared" si="85"/>
        <v>0.32613086684001974</v>
      </c>
      <c r="BZ134" s="410">
        <f t="shared" si="85"/>
        <v>0.32613086684001974</v>
      </c>
      <c r="CA134" s="410">
        <f t="shared" si="85"/>
        <v>0.32613086684001974</v>
      </c>
      <c r="CB134" s="410">
        <f t="shared" si="85"/>
        <v>0.32613086684001974</v>
      </c>
      <c r="CC134" s="410">
        <f t="shared" si="85"/>
        <v>0.32613086684001974</v>
      </c>
      <c r="CD134" s="410">
        <f t="shared" si="85"/>
        <v>0.32613086684001974</v>
      </c>
      <c r="CE134" s="410">
        <f t="shared" si="85"/>
        <v>0.32613086684001974</v>
      </c>
      <c r="CF134" s="410">
        <f t="shared" si="85"/>
        <v>0.32613086684001974</v>
      </c>
    </row>
    <row r="135" spans="1:84" x14ac:dyDescent="0.35">
      <c r="A135" s="415"/>
      <c r="B135" s="415"/>
      <c r="C135" s="415"/>
      <c r="D135" s="410" t="s">
        <v>86</v>
      </c>
      <c r="E135" s="410">
        <f t="shared" ref="E135:AS135" si="86">VLOOKUP(E$133,Fuel_proportion,6,0)</f>
        <v>3.6786274718767845E-2</v>
      </c>
      <c r="F135" s="410">
        <f t="shared" si="86"/>
        <v>3.2704074641087225E-2</v>
      </c>
      <c r="G135" s="410">
        <f t="shared" si="86"/>
        <v>2.9626783836866386E-2</v>
      </c>
      <c r="H135" s="410">
        <f t="shared" si="86"/>
        <v>2.5987750242353214E-2</v>
      </c>
      <c r="I135" s="410">
        <f t="shared" si="86"/>
        <v>2.3422655919244268E-2</v>
      </c>
      <c r="J135" s="410">
        <f t="shared" si="86"/>
        <v>2.1594467465044932E-2</v>
      </c>
      <c r="K135" s="410">
        <f t="shared" si="86"/>
        <v>1.9108036244729808E-2</v>
      </c>
      <c r="L135" s="410">
        <f t="shared" si="86"/>
        <v>1.7149091512505991E-2</v>
      </c>
      <c r="M135" s="410">
        <f t="shared" si="86"/>
        <v>1.5555726914266033E-2</v>
      </c>
      <c r="N135" s="410">
        <f t="shared" si="86"/>
        <v>1.4319017536158012E-2</v>
      </c>
      <c r="O135" s="410">
        <f t="shared" si="86"/>
        <v>1.3385109223233967E-2</v>
      </c>
      <c r="P135" s="410">
        <f t="shared" si="86"/>
        <v>1.2677449470963479E-2</v>
      </c>
      <c r="Q135" s="410">
        <f t="shared" si="86"/>
        <v>1.2167230997415891E-2</v>
      </c>
      <c r="R135" s="410">
        <f t="shared" si="86"/>
        <v>1.1691616843630093E-2</v>
      </c>
      <c r="S135" s="410">
        <f t="shared" si="86"/>
        <v>1.1331921790605064E-2</v>
      </c>
      <c r="T135" s="410">
        <f t="shared" si="86"/>
        <v>1.0940352764042538E-2</v>
      </c>
      <c r="U135" s="410">
        <f t="shared" si="86"/>
        <v>1.0563487295180177E-2</v>
      </c>
      <c r="V135" s="410">
        <f t="shared" si="86"/>
        <v>8.4435433038914064E-3</v>
      </c>
      <c r="W135" s="410">
        <f t="shared" si="86"/>
        <v>8.3674124225933677E-3</v>
      </c>
      <c r="X135" s="410">
        <f t="shared" si="86"/>
        <v>8.279231830281163E-3</v>
      </c>
      <c r="Y135" s="410">
        <f t="shared" si="86"/>
        <v>8.167099472900478E-3</v>
      </c>
      <c r="Z135" s="410">
        <f t="shared" si="86"/>
        <v>8.0530588753909785E-3</v>
      </c>
      <c r="AA135" s="410">
        <f t="shared" si="86"/>
        <v>7.9357301873778131E-3</v>
      </c>
      <c r="AB135" s="410">
        <f t="shared" si="86"/>
        <v>7.8160742822889467E-3</v>
      </c>
      <c r="AC135" s="410">
        <f t="shared" si="86"/>
        <v>7.6968812884720761E-3</v>
      </c>
      <c r="AD135" s="410">
        <f t="shared" si="86"/>
        <v>7.5813673465207135E-3</v>
      </c>
      <c r="AE135" s="410">
        <f t="shared" si="86"/>
        <v>7.4679362389327795E-3</v>
      </c>
      <c r="AF135" s="410">
        <f t="shared" si="86"/>
        <v>7.3568988269759805E-3</v>
      </c>
      <c r="AG135" s="410">
        <f t="shared" si="86"/>
        <v>7.2489392213255918E-3</v>
      </c>
      <c r="AH135" s="410">
        <f t="shared" si="86"/>
        <v>7.1453552927500776E-3</v>
      </c>
      <c r="AI135" s="410">
        <f t="shared" si="86"/>
        <v>7.0476895956185504E-3</v>
      </c>
      <c r="AJ135" s="410">
        <f t="shared" si="86"/>
        <v>6.9485363084110172E-3</v>
      </c>
      <c r="AK135" s="410">
        <f t="shared" si="86"/>
        <v>6.8477672834560974E-3</v>
      </c>
      <c r="AL135" s="410">
        <f t="shared" si="86"/>
        <v>6.7472068863792143E-3</v>
      </c>
      <c r="AM135" s="410">
        <f t="shared" si="86"/>
        <v>6.6479986469474813E-3</v>
      </c>
      <c r="AN135" s="410">
        <f t="shared" si="86"/>
        <v>6.5502488365779508E-3</v>
      </c>
      <c r="AO135" s="410">
        <f t="shared" si="86"/>
        <v>6.4528605171747157E-3</v>
      </c>
      <c r="AP135" s="410">
        <f t="shared" si="86"/>
        <v>6.3558495781344884E-3</v>
      </c>
      <c r="AQ135" s="410">
        <f t="shared" si="86"/>
        <v>6.2609866360668611E-3</v>
      </c>
      <c r="AR135" s="410">
        <f t="shared" si="86"/>
        <v>6.1672832504168443E-3</v>
      </c>
      <c r="AS135" s="410">
        <f t="shared" si="86"/>
        <v>6.0738678877635495E-3</v>
      </c>
      <c r="AT135" s="410">
        <f t="shared" si="85"/>
        <v>6.0738678877635495E-3</v>
      </c>
      <c r="AU135" s="410">
        <f t="shared" si="85"/>
        <v>6.0738678877635495E-3</v>
      </c>
      <c r="AV135" s="410">
        <f t="shared" si="85"/>
        <v>6.0738678877635495E-3</v>
      </c>
      <c r="AW135" s="410">
        <f t="shared" si="85"/>
        <v>6.0738678877635495E-3</v>
      </c>
      <c r="AX135" s="410">
        <f t="shared" si="85"/>
        <v>6.0738678877635495E-3</v>
      </c>
      <c r="AY135" s="410">
        <f t="shared" si="85"/>
        <v>6.0738678877635495E-3</v>
      </c>
      <c r="AZ135" s="410">
        <f t="shared" si="85"/>
        <v>6.0738678877635495E-3</v>
      </c>
      <c r="BA135" s="410">
        <f t="shared" si="85"/>
        <v>6.0738678877635495E-3</v>
      </c>
      <c r="BB135" s="410">
        <f t="shared" si="85"/>
        <v>6.0738678877635495E-3</v>
      </c>
      <c r="BC135" s="410">
        <f t="shared" si="85"/>
        <v>6.0738678877635495E-3</v>
      </c>
      <c r="BD135" s="410">
        <f t="shared" si="85"/>
        <v>6.0738678877635495E-3</v>
      </c>
      <c r="BE135" s="410">
        <f t="shared" si="85"/>
        <v>6.0738678877635495E-3</v>
      </c>
      <c r="BF135" s="410">
        <f t="shared" si="85"/>
        <v>6.0738678877635495E-3</v>
      </c>
      <c r="BG135" s="410">
        <f t="shared" si="85"/>
        <v>6.0738678877635495E-3</v>
      </c>
      <c r="BH135" s="410">
        <f t="shared" si="85"/>
        <v>6.0738678877635495E-3</v>
      </c>
      <c r="BI135" s="410">
        <f t="shared" si="85"/>
        <v>6.0738678877635495E-3</v>
      </c>
      <c r="BJ135" s="410">
        <f t="shared" si="85"/>
        <v>6.0738678877635495E-3</v>
      </c>
      <c r="BK135" s="410">
        <f t="shared" si="85"/>
        <v>6.0738678877635495E-3</v>
      </c>
      <c r="BL135" s="410">
        <f t="shared" si="85"/>
        <v>6.0738678877635495E-3</v>
      </c>
      <c r="BM135" s="410">
        <f t="shared" si="85"/>
        <v>6.0738678877635495E-3</v>
      </c>
      <c r="BN135" s="410">
        <f t="shared" si="85"/>
        <v>6.0738678877635495E-3</v>
      </c>
      <c r="BO135" s="410">
        <f t="shared" si="85"/>
        <v>6.0738678877635495E-3</v>
      </c>
      <c r="BP135" s="410">
        <f t="shared" si="85"/>
        <v>6.0738678877635495E-3</v>
      </c>
      <c r="BQ135" s="410">
        <f t="shared" si="85"/>
        <v>6.0738678877635495E-3</v>
      </c>
      <c r="BR135" s="410">
        <f t="shared" si="85"/>
        <v>6.0738678877635495E-3</v>
      </c>
      <c r="BS135" s="410">
        <f t="shared" si="85"/>
        <v>6.0738678877635495E-3</v>
      </c>
      <c r="BT135" s="410">
        <f t="shared" si="85"/>
        <v>6.0738678877635495E-3</v>
      </c>
      <c r="BU135" s="410">
        <f t="shared" si="85"/>
        <v>6.0738678877635495E-3</v>
      </c>
      <c r="BV135" s="410">
        <f t="shared" si="85"/>
        <v>6.0738678877635495E-3</v>
      </c>
      <c r="BW135" s="410">
        <f t="shared" si="85"/>
        <v>6.0738678877635495E-3</v>
      </c>
      <c r="BX135" s="410">
        <f t="shared" si="85"/>
        <v>6.0738678877635495E-3</v>
      </c>
      <c r="BY135" s="410">
        <f t="shared" si="85"/>
        <v>6.0738678877635495E-3</v>
      </c>
      <c r="BZ135" s="410">
        <f t="shared" si="85"/>
        <v>6.0738678877635495E-3</v>
      </c>
      <c r="CA135" s="410">
        <f t="shared" si="85"/>
        <v>6.0738678877635495E-3</v>
      </c>
      <c r="CB135" s="410">
        <f t="shared" si="85"/>
        <v>6.0738678877635495E-3</v>
      </c>
      <c r="CC135" s="410">
        <f t="shared" si="85"/>
        <v>6.0738678877635495E-3</v>
      </c>
      <c r="CD135" s="410">
        <f t="shared" si="85"/>
        <v>6.0738678877635495E-3</v>
      </c>
      <c r="CE135" s="410">
        <f t="shared" si="85"/>
        <v>6.0738678877635495E-3</v>
      </c>
      <c r="CF135" s="410">
        <f t="shared" si="85"/>
        <v>6.0738678877635495E-3</v>
      </c>
    </row>
    <row r="136" spans="1:84" x14ac:dyDescent="0.35">
      <c r="A136" s="415"/>
      <c r="B136" s="415"/>
      <c r="C136" s="415"/>
      <c r="D136" s="406"/>
      <c r="E136" s="406"/>
      <c r="F136" s="406"/>
      <c r="G136" s="406"/>
      <c r="H136" s="406"/>
      <c r="I136" s="406"/>
      <c r="J136" s="406"/>
      <c r="K136" s="406"/>
      <c r="L136" s="406"/>
      <c r="M136" s="406"/>
      <c r="N136" s="406"/>
      <c r="O136" s="406"/>
      <c r="P136" s="406"/>
      <c r="Q136" s="406"/>
      <c r="R136" s="406"/>
      <c r="S136" s="406"/>
      <c r="T136" s="406"/>
      <c r="U136" s="406"/>
      <c r="V136" s="406"/>
      <c r="W136" s="406"/>
      <c r="X136" s="406"/>
      <c r="Y136" s="406"/>
      <c r="Z136" s="406"/>
      <c r="AA136" s="406"/>
      <c r="AB136" s="406"/>
      <c r="AC136" s="406"/>
      <c r="AD136" s="406"/>
      <c r="AE136" s="406"/>
      <c r="AF136" s="406"/>
      <c r="AG136" s="406"/>
      <c r="AH136" s="406"/>
      <c r="AI136" s="406"/>
      <c r="AJ136" s="406"/>
      <c r="AK136" s="406"/>
      <c r="AL136" s="406"/>
      <c r="AM136" s="406"/>
      <c r="AN136" s="406"/>
      <c r="AO136" s="406"/>
      <c r="AP136" s="406"/>
      <c r="AQ136" s="406"/>
      <c r="AR136" s="406"/>
      <c r="AS136" s="406"/>
      <c r="AT136" s="406"/>
      <c r="AU136" s="406"/>
      <c r="AV136" s="406"/>
      <c r="AW136" s="406"/>
      <c r="AX136" s="406"/>
      <c r="AY136" s="406"/>
      <c r="AZ136" s="406"/>
      <c r="BA136" s="406"/>
      <c r="BB136" s="406"/>
      <c r="BC136" s="406"/>
      <c r="BD136" s="406"/>
      <c r="BE136" s="406"/>
      <c r="BF136" s="406"/>
      <c r="BG136" s="406"/>
      <c r="BH136" s="406"/>
      <c r="BI136" s="406"/>
      <c r="BJ136" s="406"/>
      <c r="BK136" s="406"/>
      <c r="BL136" s="406"/>
      <c r="BM136" s="406"/>
      <c r="BN136" s="406"/>
      <c r="BO136" s="406"/>
      <c r="BP136" s="406"/>
      <c r="BQ136" s="406"/>
      <c r="BR136" s="406"/>
      <c r="BS136" s="406"/>
      <c r="BT136" s="406"/>
      <c r="BU136" s="406"/>
      <c r="BV136" s="406"/>
      <c r="BW136" s="406"/>
      <c r="BX136" s="406"/>
      <c r="BY136" s="406"/>
      <c r="BZ136" s="406"/>
      <c r="CA136" s="406"/>
      <c r="CB136" s="406"/>
      <c r="CC136" s="406"/>
      <c r="CD136" s="406"/>
      <c r="CE136" s="406"/>
      <c r="CF136" s="406"/>
    </row>
    <row r="137" spans="1:84" x14ac:dyDescent="0.35">
      <c r="C137" s="391" t="s">
        <v>320</v>
      </c>
    </row>
    <row r="138" spans="1:84" x14ac:dyDescent="0.35">
      <c r="D138" s="409"/>
      <c r="E138" s="409">
        <v>2010</v>
      </c>
      <c r="F138" s="409">
        <v>2011</v>
      </c>
      <c r="G138" s="409">
        <v>2012</v>
      </c>
      <c r="H138" s="409">
        <v>2013</v>
      </c>
      <c r="I138" s="409">
        <v>2014</v>
      </c>
      <c r="J138" s="409">
        <v>2015</v>
      </c>
      <c r="K138" s="409">
        <v>2016</v>
      </c>
      <c r="L138" s="409">
        <v>2017</v>
      </c>
      <c r="M138" s="409">
        <v>2018</v>
      </c>
      <c r="N138" s="409">
        <v>2019</v>
      </c>
      <c r="O138" s="409">
        <v>2020</v>
      </c>
      <c r="P138" s="409">
        <v>2021</v>
      </c>
      <c r="Q138" s="409">
        <v>2022</v>
      </c>
      <c r="R138" s="409">
        <v>2023</v>
      </c>
      <c r="S138" s="409">
        <v>2024</v>
      </c>
      <c r="T138" s="409">
        <v>2025</v>
      </c>
      <c r="U138" s="409">
        <v>2026</v>
      </c>
      <c r="V138" s="409">
        <v>2027</v>
      </c>
      <c r="W138" s="409">
        <v>2028</v>
      </c>
      <c r="X138" s="409">
        <v>2029</v>
      </c>
      <c r="Y138" s="409">
        <v>2030</v>
      </c>
      <c r="Z138" s="409">
        <v>2031</v>
      </c>
      <c r="AA138" s="409">
        <v>2032</v>
      </c>
      <c r="AB138" s="409">
        <v>2033</v>
      </c>
      <c r="AC138" s="409">
        <v>2034</v>
      </c>
      <c r="AD138" s="409">
        <v>2035</v>
      </c>
      <c r="AE138" s="409">
        <v>2036</v>
      </c>
      <c r="AF138" s="409">
        <v>2037</v>
      </c>
      <c r="AG138" s="409">
        <v>2038</v>
      </c>
      <c r="AH138" s="409">
        <v>2039</v>
      </c>
      <c r="AI138" s="409">
        <v>2040</v>
      </c>
      <c r="AJ138" s="409">
        <v>2041</v>
      </c>
      <c r="AK138" s="409">
        <v>2042</v>
      </c>
      <c r="AL138" s="409">
        <v>2043</v>
      </c>
      <c r="AM138" s="409">
        <v>2044</v>
      </c>
      <c r="AN138" s="409">
        <v>2045</v>
      </c>
      <c r="AO138" s="409">
        <v>2046</v>
      </c>
      <c r="AP138" s="409">
        <v>2047</v>
      </c>
      <c r="AQ138" s="409">
        <v>2048</v>
      </c>
      <c r="AR138" s="409">
        <v>2049</v>
      </c>
      <c r="AS138" s="409">
        <v>2050</v>
      </c>
      <c r="AT138" s="409">
        <v>2051</v>
      </c>
      <c r="AU138" s="409">
        <v>2052</v>
      </c>
      <c r="AV138" s="409">
        <v>2053</v>
      </c>
      <c r="AW138" s="409">
        <v>2054</v>
      </c>
      <c r="AX138" s="409">
        <v>2055</v>
      </c>
      <c r="AY138" s="409">
        <v>2056</v>
      </c>
      <c r="AZ138" s="409">
        <v>2057</v>
      </c>
      <c r="BA138" s="409">
        <v>2058</v>
      </c>
      <c r="BB138" s="409">
        <v>2059</v>
      </c>
      <c r="BC138" s="409">
        <v>2060</v>
      </c>
      <c r="BD138" s="409">
        <v>2061</v>
      </c>
      <c r="BE138" s="409">
        <v>2062</v>
      </c>
      <c r="BF138" s="409">
        <v>2063</v>
      </c>
      <c r="BG138" s="409">
        <v>2064</v>
      </c>
      <c r="BH138" s="409">
        <v>2065</v>
      </c>
      <c r="BI138" s="409">
        <v>2066</v>
      </c>
      <c r="BJ138" s="409">
        <v>2067</v>
      </c>
      <c r="BK138" s="409">
        <v>2068</v>
      </c>
      <c r="BL138" s="409">
        <v>2069</v>
      </c>
      <c r="BM138" s="409">
        <v>2070</v>
      </c>
      <c r="BN138" s="409">
        <v>2071</v>
      </c>
      <c r="BO138" s="409">
        <v>2072</v>
      </c>
      <c r="BP138" s="409">
        <v>2073</v>
      </c>
      <c r="BQ138" s="409">
        <v>2074</v>
      </c>
      <c r="BR138" s="409">
        <v>2075</v>
      </c>
      <c r="BS138" s="409">
        <v>2076</v>
      </c>
      <c r="BT138" s="409">
        <v>2077</v>
      </c>
      <c r="BU138" s="409">
        <v>2078</v>
      </c>
      <c r="BV138" s="409">
        <v>2079</v>
      </c>
      <c r="BW138" s="409">
        <v>2080</v>
      </c>
      <c r="BX138" s="409">
        <v>2081</v>
      </c>
      <c r="BY138" s="409">
        <v>2082</v>
      </c>
      <c r="BZ138" s="409">
        <v>2083</v>
      </c>
      <c r="CA138" s="409">
        <v>2084</v>
      </c>
      <c r="CB138" s="409">
        <v>2085</v>
      </c>
      <c r="CC138" s="409">
        <v>2086</v>
      </c>
      <c r="CD138" s="409">
        <v>2087</v>
      </c>
      <c r="CE138" s="409">
        <v>2088</v>
      </c>
      <c r="CF138" s="409">
        <v>2089</v>
      </c>
    </row>
    <row r="139" spans="1:84" x14ac:dyDescent="0.35">
      <c r="D139" s="410" t="s">
        <v>84</v>
      </c>
      <c r="E139" s="410" t="e">
        <f>E112*E129+E119*E134</f>
        <v>#DIV/0!</v>
      </c>
      <c r="F139" s="410" t="e">
        <f>F112*F129+F119*F134</f>
        <v>#DIV/0!</v>
      </c>
      <c r="G139" s="410" t="e">
        <f>G112*G129+G119*G134</f>
        <v>#DIV/0!</v>
      </c>
      <c r="H139" s="410" t="e">
        <f t="shared" ref="H139:BQ139" si="87">H112*H129+H119*H134</f>
        <v>#DIV/0!</v>
      </c>
      <c r="I139" s="410" t="e">
        <f t="shared" si="87"/>
        <v>#DIV/0!</v>
      </c>
      <c r="J139" s="410" t="e">
        <f t="shared" si="87"/>
        <v>#DIV/0!</v>
      </c>
      <c r="K139" s="410" t="e">
        <f t="shared" si="87"/>
        <v>#DIV/0!</v>
      </c>
      <c r="L139" s="410" t="e">
        <f t="shared" si="87"/>
        <v>#DIV/0!</v>
      </c>
      <c r="M139" s="410" t="e">
        <f t="shared" si="87"/>
        <v>#DIV/0!</v>
      </c>
      <c r="N139" s="410" t="e">
        <f t="shared" si="87"/>
        <v>#DIV/0!</v>
      </c>
      <c r="O139" s="410" t="e">
        <f t="shared" si="87"/>
        <v>#DIV/0!</v>
      </c>
      <c r="P139" s="410" t="e">
        <f t="shared" si="87"/>
        <v>#DIV/0!</v>
      </c>
      <c r="Q139" s="410" t="e">
        <f t="shared" si="87"/>
        <v>#DIV/0!</v>
      </c>
      <c r="R139" s="410" t="e">
        <f t="shared" si="87"/>
        <v>#DIV/0!</v>
      </c>
      <c r="S139" s="410" t="e">
        <f t="shared" si="87"/>
        <v>#DIV/0!</v>
      </c>
      <c r="T139" s="410" t="e">
        <f t="shared" si="87"/>
        <v>#DIV/0!</v>
      </c>
      <c r="U139" s="410" t="e">
        <f t="shared" si="87"/>
        <v>#DIV/0!</v>
      </c>
      <c r="V139" s="410" t="e">
        <f t="shared" si="87"/>
        <v>#DIV/0!</v>
      </c>
      <c r="W139" s="410" t="e">
        <f t="shared" si="87"/>
        <v>#DIV/0!</v>
      </c>
      <c r="X139" s="410" t="e">
        <f t="shared" si="87"/>
        <v>#DIV/0!</v>
      </c>
      <c r="Y139" s="410" t="e">
        <f t="shared" si="87"/>
        <v>#DIV/0!</v>
      </c>
      <c r="Z139" s="410" t="e">
        <f t="shared" si="87"/>
        <v>#DIV/0!</v>
      </c>
      <c r="AA139" s="410" t="e">
        <f t="shared" si="87"/>
        <v>#DIV/0!</v>
      </c>
      <c r="AB139" s="410" t="e">
        <f t="shared" si="87"/>
        <v>#DIV/0!</v>
      </c>
      <c r="AC139" s="410" t="e">
        <f t="shared" si="87"/>
        <v>#DIV/0!</v>
      </c>
      <c r="AD139" s="410" t="e">
        <f t="shared" si="87"/>
        <v>#DIV/0!</v>
      </c>
      <c r="AE139" s="410" t="e">
        <f t="shared" si="87"/>
        <v>#DIV/0!</v>
      </c>
      <c r="AF139" s="410" t="e">
        <f t="shared" si="87"/>
        <v>#DIV/0!</v>
      </c>
      <c r="AG139" s="410" t="e">
        <f t="shared" si="87"/>
        <v>#DIV/0!</v>
      </c>
      <c r="AH139" s="410" t="e">
        <f t="shared" si="87"/>
        <v>#DIV/0!</v>
      </c>
      <c r="AI139" s="410" t="e">
        <f t="shared" si="87"/>
        <v>#DIV/0!</v>
      </c>
      <c r="AJ139" s="410" t="e">
        <f t="shared" si="87"/>
        <v>#DIV/0!</v>
      </c>
      <c r="AK139" s="410" t="e">
        <f t="shared" si="87"/>
        <v>#DIV/0!</v>
      </c>
      <c r="AL139" s="410" t="e">
        <f t="shared" si="87"/>
        <v>#DIV/0!</v>
      </c>
      <c r="AM139" s="410" t="e">
        <f t="shared" si="87"/>
        <v>#DIV/0!</v>
      </c>
      <c r="AN139" s="410" t="e">
        <f t="shared" si="87"/>
        <v>#DIV/0!</v>
      </c>
      <c r="AO139" s="410" t="e">
        <f t="shared" si="87"/>
        <v>#DIV/0!</v>
      </c>
      <c r="AP139" s="410" t="e">
        <f t="shared" si="87"/>
        <v>#DIV/0!</v>
      </c>
      <c r="AQ139" s="410" t="e">
        <f t="shared" si="87"/>
        <v>#DIV/0!</v>
      </c>
      <c r="AR139" s="410" t="e">
        <f t="shared" si="87"/>
        <v>#DIV/0!</v>
      </c>
      <c r="AS139" s="410" t="e">
        <f t="shared" si="87"/>
        <v>#DIV/0!</v>
      </c>
      <c r="AT139" s="410" t="e">
        <f t="shared" si="87"/>
        <v>#DIV/0!</v>
      </c>
      <c r="AU139" s="410" t="e">
        <f t="shared" si="87"/>
        <v>#DIV/0!</v>
      </c>
      <c r="AV139" s="410" t="e">
        <f t="shared" si="87"/>
        <v>#DIV/0!</v>
      </c>
      <c r="AW139" s="410" t="e">
        <f t="shared" si="87"/>
        <v>#DIV/0!</v>
      </c>
      <c r="AX139" s="410" t="e">
        <f t="shared" si="87"/>
        <v>#DIV/0!</v>
      </c>
      <c r="AY139" s="410" t="e">
        <f t="shared" si="87"/>
        <v>#DIV/0!</v>
      </c>
      <c r="AZ139" s="410" t="e">
        <f t="shared" si="87"/>
        <v>#DIV/0!</v>
      </c>
      <c r="BA139" s="410" t="e">
        <f t="shared" si="87"/>
        <v>#DIV/0!</v>
      </c>
      <c r="BB139" s="410" t="e">
        <f t="shared" si="87"/>
        <v>#DIV/0!</v>
      </c>
      <c r="BC139" s="410" t="e">
        <f t="shared" si="87"/>
        <v>#DIV/0!</v>
      </c>
      <c r="BD139" s="410" t="e">
        <f t="shared" si="87"/>
        <v>#DIV/0!</v>
      </c>
      <c r="BE139" s="410" t="e">
        <f t="shared" si="87"/>
        <v>#DIV/0!</v>
      </c>
      <c r="BF139" s="410" t="e">
        <f t="shared" si="87"/>
        <v>#DIV/0!</v>
      </c>
      <c r="BG139" s="410" t="e">
        <f t="shared" si="87"/>
        <v>#DIV/0!</v>
      </c>
      <c r="BH139" s="410" t="e">
        <f t="shared" si="87"/>
        <v>#DIV/0!</v>
      </c>
      <c r="BI139" s="410" t="e">
        <f t="shared" si="87"/>
        <v>#DIV/0!</v>
      </c>
      <c r="BJ139" s="410" t="e">
        <f t="shared" si="87"/>
        <v>#DIV/0!</v>
      </c>
      <c r="BK139" s="410" t="e">
        <f t="shared" si="87"/>
        <v>#DIV/0!</v>
      </c>
      <c r="BL139" s="410" t="e">
        <f t="shared" si="87"/>
        <v>#DIV/0!</v>
      </c>
      <c r="BM139" s="410" t="e">
        <f t="shared" si="87"/>
        <v>#DIV/0!</v>
      </c>
      <c r="BN139" s="410" t="e">
        <f t="shared" si="87"/>
        <v>#DIV/0!</v>
      </c>
      <c r="BO139" s="410" t="e">
        <f t="shared" si="87"/>
        <v>#DIV/0!</v>
      </c>
      <c r="BP139" s="410" t="e">
        <f t="shared" si="87"/>
        <v>#DIV/0!</v>
      </c>
      <c r="BQ139" s="410" t="e">
        <f t="shared" si="87"/>
        <v>#DIV/0!</v>
      </c>
      <c r="BR139" s="410" t="e">
        <f t="shared" ref="BR139:CF139" si="88">BR112*BR129+BR119*BR134</f>
        <v>#DIV/0!</v>
      </c>
      <c r="BS139" s="410" t="e">
        <f t="shared" si="88"/>
        <v>#DIV/0!</v>
      </c>
      <c r="BT139" s="410" t="e">
        <f t="shared" si="88"/>
        <v>#DIV/0!</v>
      </c>
      <c r="BU139" s="410" t="e">
        <f t="shared" si="88"/>
        <v>#DIV/0!</v>
      </c>
      <c r="BV139" s="410" t="e">
        <f t="shared" si="88"/>
        <v>#DIV/0!</v>
      </c>
      <c r="BW139" s="410" t="e">
        <f t="shared" si="88"/>
        <v>#DIV/0!</v>
      </c>
      <c r="BX139" s="410" t="e">
        <f t="shared" si="88"/>
        <v>#DIV/0!</v>
      </c>
      <c r="BY139" s="410" t="e">
        <f t="shared" si="88"/>
        <v>#DIV/0!</v>
      </c>
      <c r="BZ139" s="410" t="e">
        <f t="shared" si="88"/>
        <v>#DIV/0!</v>
      </c>
      <c r="CA139" s="410" t="e">
        <f t="shared" si="88"/>
        <v>#DIV/0!</v>
      </c>
      <c r="CB139" s="410" t="e">
        <f t="shared" si="88"/>
        <v>#DIV/0!</v>
      </c>
      <c r="CC139" s="410" t="e">
        <f>CC112*CC129+CC119*CC134</f>
        <v>#DIV/0!</v>
      </c>
      <c r="CD139" s="410" t="e">
        <f t="shared" si="88"/>
        <v>#DIV/0!</v>
      </c>
      <c r="CE139" s="410" t="e">
        <f t="shared" si="88"/>
        <v>#DIV/0!</v>
      </c>
      <c r="CF139" s="410" t="e">
        <f t="shared" si="88"/>
        <v>#DIV/0!</v>
      </c>
    </row>
    <row r="140" spans="1:84" x14ac:dyDescent="0.35">
      <c r="D140" s="410" t="s">
        <v>86</v>
      </c>
      <c r="E140" s="410" t="e">
        <f>E113*E130+E125*E135</f>
        <v>#DIV/0!</v>
      </c>
      <c r="F140" s="410" t="e">
        <f>F113*F130+F125*F135</f>
        <v>#DIV/0!</v>
      </c>
      <c r="G140" s="410" t="e">
        <f t="shared" ref="G140:BP140" si="89">G113*G130+G125*G135</f>
        <v>#DIV/0!</v>
      </c>
      <c r="H140" s="410" t="e">
        <f t="shared" si="89"/>
        <v>#DIV/0!</v>
      </c>
      <c r="I140" s="410" t="e">
        <f t="shared" si="89"/>
        <v>#DIV/0!</v>
      </c>
      <c r="J140" s="410" t="e">
        <f t="shared" si="89"/>
        <v>#DIV/0!</v>
      </c>
      <c r="K140" s="410" t="e">
        <f t="shared" si="89"/>
        <v>#DIV/0!</v>
      </c>
      <c r="L140" s="410" t="e">
        <f t="shared" si="89"/>
        <v>#DIV/0!</v>
      </c>
      <c r="M140" s="410" t="e">
        <f t="shared" si="89"/>
        <v>#DIV/0!</v>
      </c>
      <c r="N140" s="410" t="e">
        <f t="shared" si="89"/>
        <v>#DIV/0!</v>
      </c>
      <c r="O140" s="410" t="e">
        <f t="shared" si="89"/>
        <v>#DIV/0!</v>
      </c>
      <c r="P140" s="410" t="e">
        <f t="shared" si="89"/>
        <v>#DIV/0!</v>
      </c>
      <c r="Q140" s="410" t="e">
        <f t="shared" si="89"/>
        <v>#DIV/0!</v>
      </c>
      <c r="R140" s="410" t="e">
        <f t="shared" si="89"/>
        <v>#DIV/0!</v>
      </c>
      <c r="S140" s="410" t="e">
        <f t="shared" si="89"/>
        <v>#DIV/0!</v>
      </c>
      <c r="T140" s="410" t="e">
        <f t="shared" si="89"/>
        <v>#DIV/0!</v>
      </c>
      <c r="U140" s="410" t="e">
        <f t="shared" si="89"/>
        <v>#DIV/0!</v>
      </c>
      <c r="V140" s="410" t="e">
        <f t="shared" si="89"/>
        <v>#DIV/0!</v>
      </c>
      <c r="W140" s="410" t="e">
        <f t="shared" si="89"/>
        <v>#DIV/0!</v>
      </c>
      <c r="X140" s="410" t="e">
        <f t="shared" si="89"/>
        <v>#DIV/0!</v>
      </c>
      <c r="Y140" s="410" t="e">
        <f t="shared" si="89"/>
        <v>#DIV/0!</v>
      </c>
      <c r="Z140" s="410" t="e">
        <f t="shared" si="89"/>
        <v>#DIV/0!</v>
      </c>
      <c r="AA140" s="410" t="e">
        <f t="shared" si="89"/>
        <v>#DIV/0!</v>
      </c>
      <c r="AB140" s="410" t="e">
        <f t="shared" si="89"/>
        <v>#DIV/0!</v>
      </c>
      <c r="AC140" s="410" t="e">
        <f t="shared" si="89"/>
        <v>#DIV/0!</v>
      </c>
      <c r="AD140" s="410" t="e">
        <f t="shared" si="89"/>
        <v>#DIV/0!</v>
      </c>
      <c r="AE140" s="410" t="e">
        <f t="shared" si="89"/>
        <v>#DIV/0!</v>
      </c>
      <c r="AF140" s="410" t="e">
        <f t="shared" si="89"/>
        <v>#DIV/0!</v>
      </c>
      <c r="AG140" s="410" t="e">
        <f t="shared" si="89"/>
        <v>#DIV/0!</v>
      </c>
      <c r="AH140" s="410" t="e">
        <f t="shared" si="89"/>
        <v>#DIV/0!</v>
      </c>
      <c r="AI140" s="410" t="e">
        <f t="shared" si="89"/>
        <v>#DIV/0!</v>
      </c>
      <c r="AJ140" s="410" t="e">
        <f t="shared" si="89"/>
        <v>#DIV/0!</v>
      </c>
      <c r="AK140" s="410" t="e">
        <f t="shared" si="89"/>
        <v>#DIV/0!</v>
      </c>
      <c r="AL140" s="410" t="e">
        <f t="shared" si="89"/>
        <v>#DIV/0!</v>
      </c>
      <c r="AM140" s="410" t="e">
        <f t="shared" si="89"/>
        <v>#DIV/0!</v>
      </c>
      <c r="AN140" s="410" t="e">
        <f t="shared" si="89"/>
        <v>#DIV/0!</v>
      </c>
      <c r="AO140" s="410" t="e">
        <f t="shared" si="89"/>
        <v>#DIV/0!</v>
      </c>
      <c r="AP140" s="410" t="e">
        <f t="shared" si="89"/>
        <v>#DIV/0!</v>
      </c>
      <c r="AQ140" s="410" t="e">
        <f t="shared" si="89"/>
        <v>#DIV/0!</v>
      </c>
      <c r="AR140" s="410" t="e">
        <f t="shared" si="89"/>
        <v>#DIV/0!</v>
      </c>
      <c r="AS140" s="410" t="e">
        <f t="shared" si="89"/>
        <v>#DIV/0!</v>
      </c>
      <c r="AT140" s="410" t="e">
        <f t="shared" si="89"/>
        <v>#DIV/0!</v>
      </c>
      <c r="AU140" s="410" t="e">
        <f t="shared" si="89"/>
        <v>#DIV/0!</v>
      </c>
      <c r="AV140" s="410" t="e">
        <f t="shared" si="89"/>
        <v>#DIV/0!</v>
      </c>
      <c r="AW140" s="410" t="e">
        <f t="shared" si="89"/>
        <v>#DIV/0!</v>
      </c>
      <c r="AX140" s="410" t="e">
        <f t="shared" si="89"/>
        <v>#DIV/0!</v>
      </c>
      <c r="AY140" s="410" t="e">
        <f t="shared" si="89"/>
        <v>#DIV/0!</v>
      </c>
      <c r="AZ140" s="410" t="e">
        <f t="shared" si="89"/>
        <v>#DIV/0!</v>
      </c>
      <c r="BA140" s="410" t="e">
        <f t="shared" si="89"/>
        <v>#DIV/0!</v>
      </c>
      <c r="BB140" s="410" t="e">
        <f t="shared" si="89"/>
        <v>#DIV/0!</v>
      </c>
      <c r="BC140" s="410" t="e">
        <f t="shared" si="89"/>
        <v>#DIV/0!</v>
      </c>
      <c r="BD140" s="410" t="e">
        <f t="shared" si="89"/>
        <v>#DIV/0!</v>
      </c>
      <c r="BE140" s="410" t="e">
        <f t="shared" si="89"/>
        <v>#DIV/0!</v>
      </c>
      <c r="BF140" s="410" t="e">
        <f t="shared" si="89"/>
        <v>#DIV/0!</v>
      </c>
      <c r="BG140" s="410" t="e">
        <f t="shared" si="89"/>
        <v>#DIV/0!</v>
      </c>
      <c r="BH140" s="410" t="e">
        <f t="shared" si="89"/>
        <v>#DIV/0!</v>
      </c>
      <c r="BI140" s="410" t="e">
        <f t="shared" si="89"/>
        <v>#DIV/0!</v>
      </c>
      <c r="BJ140" s="410" t="e">
        <f t="shared" si="89"/>
        <v>#DIV/0!</v>
      </c>
      <c r="BK140" s="410" t="e">
        <f t="shared" si="89"/>
        <v>#DIV/0!</v>
      </c>
      <c r="BL140" s="410" t="e">
        <f t="shared" si="89"/>
        <v>#DIV/0!</v>
      </c>
      <c r="BM140" s="410" t="e">
        <f t="shared" si="89"/>
        <v>#DIV/0!</v>
      </c>
      <c r="BN140" s="410" t="e">
        <f t="shared" si="89"/>
        <v>#DIV/0!</v>
      </c>
      <c r="BO140" s="410" t="e">
        <f t="shared" si="89"/>
        <v>#DIV/0!</v>
      </c>
      <c r="BP140" s="410" t="e">
        <f t="shared" si="89"/>
        <v>#DIV/0!</v>
      </c>
      <c r="BQ140" s="410" t="e">
        <f t="shared" ref="BQ140:CF140" si="90">BQ113*BQ130+BQ125*BQ135</f>
        <v>#DIV/0!</v>
      </c>
      <c r="BR140" s="410" t="e">
        <f t="shared" si="90"/>
        <v>#DIV/0!</v>
      </c>
      <c r="BS140" s="410" t="e">
        <f t="shared" si="90"/>
        <v>#DIV/0!</v>
      </c>
      <c r="BT140" s="410" t="e">
        <f t="shared" si="90"/>
        <v>#DIV/0!</v>
      </c>
      <c r="BU140" s="410" t="e">
        <f t="shared" si="90"/>
        <v>#DIV/0!</v>
      </c>
      <c r="BV140" s="410" t="e">
        <f t="shared" si="90"/>
        <v>#DIV/0!</v>
      </c>
      <c r="BW140" s="410" t="e">
        <f t="shared" si="90"/>
        <v>#DIV/0!</v>
      </c>
      <c r="BX140" s="410" t="e">
        <f t="shared" si="90"/>
        <v>#DIV/0!</v>
      </c>
      <c r="BY140" s="410" t="e">
        <f t="shared" si="90"/>
        <v>#DIV/0!</v>
      </c>
      <c r="BZ140" s="410" t="e">
        <f t="shared" si="90"/>
        <v>#DIV/0!</v>
      </c>
      <c r="CA140" s="410" t="e">
        <f t="shared" si="90"/>
        <v>#DIV/0!</v>
      </c>
      <c r="CB140" s="410" t="e">
        <f t="shared" si="90"/>
        <v>#DIV/0!</v>
      </c>
      <c r="CC140" s="410" t="e">
        <f t="shared" si="90"/>
        <v>#DIV/0!</v>
      </c>
      <c r="CD140" s="410" t="e">
        <f t="shared" si="90"/>
        <v>#DIV/0!</v>
      </c>
      <c r="CE140" s="410" t="e">
        <f t="shared" si="90"/>
        <v>#DIV/0!</v>
      </c>
      <c r="CF140" s="410" t="e">
        <f t="shared" si="90"/>
        <v>#DIV/0!</v>
      </c>
    </row>
    <row r="141" spans="1:84" x14ac:dyDescent="0.35">
      <c r="D141" s="410" t="s">
        <v>88</v>
      </c>
      <c r="E141" s="410" t="e">
        <f>E114</f>
        <v>#DIV/0!</v>
      </c>
      <c r="F141" s="410" t="e">
        <f>F114</f>
        <v>#DIV/0!</v>
      </c>
      <c r="G141" s="410" t="e">
        <f t="shared" ref="G141:BQ142" si="91">G114</f>
        <v>#DIV/0!</v>
      </c>
      <c r="H141" s="410" t="e">
        <f t="shared" si="91"/>
        <v>#DIV/0!</v>
      </c>
      <c r="I141" s="410" t="e">
        <f t="shared" si="91"/>
        <v>#DIV/0!</v>
      </c>
      <c r="J141" s="410" t="e">
        <f t="shared" si="91"/>
        <v>#DIV/0!</v>
      </c>
      <c r="K141" s="410" t="e">
        <f t="shared" si="91"/>
        <v>#DIV/0!</v>
      </c>
      <c r="L141" s="410" t="e">
        <f t="shared" si="91"/>
        <v>#DIV/0!</v>
      </c>
      <c r="M141" s="410" t="e">
        <f t="shared" si="91"/>
        <v>#DIV/0!</v>
      </c>
      <c r="N141" s="410" t="e">
        <f t="shared" si="91"/>
        <v>#DIV/0!</v>
      </c>
      <c r="O141" s="410" t="e">
        <f t="shared" si="91"/>
        <v>#DIV/0!</v>
      </c>
      <c r="P141" s="410" t="e">
        <f t="shared" si="91"/>
        <v>#DIV/0!</v>
      </c>
      <c r="Q141" s="410" t="e">
        <f t="shared" si="91"/>
        <v>#DIV/0!</v>
      </c>
      <c r="R141" s="410" t="e">
        <f t="shared" si="91"/>
        <v>#DIV/0!</v>
      </c>
      <c r="S141" s="410" t="e">
        <f t="shared" si="91"/>
        <v>#DIV/0!</v>
      </c>
      <c r="T141" s="410" t="e">
        <f t="shared" si="91"/>
        <v>#DIV/0!</v>
      </c>
      <c r="U141" s="410" t="e">
        <f t="shared" si="91"/>
        <v>#DIV/0!</v>
      </c>
      <c r="V141" s="410" t="e">
        <f t="shared" si="91"/>
        <v>#DIV/0!</v>
      </c>
      <c r="W141" s="410" t="e">
        <f t="shared" si="91"/>
        <v>#DIV/0!</v>
      </c>
      <c r="X141" s="410" t="e">
        <f t="shared" si="91"/>
        <v>#DIV/0!</v>
      </c>
      <c r="Y141" s="410" t="e">
        <f t="shared" si="91"/>
        <v>#DIV/0!</v>
      </c>
      <c r="Z141" s="410" t="e">
        <f t="shared" si="91"/>
        <v>#DIV/0!</v>
      </c>
      <c r="AA141" s="410" t="e">
        <f t="shared" si="91"/>
        <v>#DIV/0!</v>
      </c>
      <c r="AB141" s="410" t="e">
        <f t="shared" si="91"/>
        <v>#DIV/0!</v>
      </c>
      <c r="AC141" s="410" t="e">
        <f t="shared" si="91"/>
        <v>#DIV/0!</v>
      </c>
      <c r="AD141" s="410" t="e">
        <f t="shared" si="91"/>
        <v>#DIV/0!</v>
      </c>
      <c r="AE141" s="410" t="e">
        <f t="shared" si="91"/>
        <v>#DIV/0!</v>
      </c>
      <c r="AF141" s="410" t="e">
        <f t="shared" si="91"/>
        <v>#DIV/0!</v>
      </c>
      <c r="AG141" s="410" t="e">
        <f t="shared" si="91"/>
        <v>#DIV/0!</v>
      </c>
      <c r="AH141" s="410" t="e">
        <f t="shared" si="91"/>
        <v>#DIV/0!</v>
      </c>
      <c r="AI141" s="410" t="e">
        <f t="shared" si="91"/>
        <v>#DIV/0!</v>
      </c>
      <c r="AJ141" s="410" t="e">
        <f t="shared" si="91"/>
        <v>#DIV/0!</v>
      </c>
      <c r="AK141" s="410" t="e">
        <f t="shared" si="91"/>
        <v>#DIV/0!</v>
      </c>
      <c r="AL141" s="410" t="e">
        <f t="shared" si="91"/>
        <v>#DIV/0!</v>
      </c>
      <c r="AM141" s="410" t="e">
        <f t="shared" si="91"/>
        <v>#DIV/0!</v>
      </c>
      <c r="AN141" s="410" t="e">
        <f t="shared" si="91"/>
        <v>#DIV/0!</v>
      </c>
      <c r="AO141" s="410" t="e">
        <f t="shared" si="91"/>
        <v>#DIV/0!</v>
      </c>
      <c r="AP141" s="410" t="e">
        <f t="shared" si="91"/>
        <v>#DIV/0!</v>
      </c>
      <c r="AQ141" s="410" t="e">
        <f t="shared" si="91"/>
        <v>#DIV/0!</v>
      </c>
      <c r="AR141" s="410" t="e">
        <f t="shared" si="91"/>
        <v>#DIV/0!</v>
      </c>
      <c r="AS141" s="410" t="e">
        <f t="shared" si="91"/>
        <v>#DIV/0!</v>
      </c>
      <c r="AT141" s="410" t="e">
        <f t="shared" si="91"/>
        <v>#DIV/0!</v>
      </c>
      <c r="AU141" s="410" t="e">
        <f t="shared" si="91"/>
        <v>#DIV/0!</v>
      </c>
      <c r="AV141" s="410" t="e">
        <f t="shared" si="91"/>
        <v>#DIV/0!</v>
      </c>
      <c r="AW141" s="410" t="e">
        <f t="shared" si="91"/>
        <v>#DIV/0!</v>
      </c>
      <c r="AX141" s="410" t="e">
        <f t="shared" si="91"/>
        <v>#DIV/0!</v>
      </c>
      <c r="AY141" s="410" t="e">
        <f t="shared" si="91"/>
        <v>#DIV/0!</v>
      </c>
      <c r="AZ141" s="410" t="e">
        <f t="shared" si="91"/>
        <v>#DIV/0!</v>
      </c>
      <c r="BA141" s="410" t="e">
        <f t="shared" si="91"/>
        <v>#DIV/0!</v>
      </c>
      <c r="BB141" s="410" t="e">
        <f t="shared" si="91"/>
        <v>#DIV/0!</v>
      </c>
      <c r="BC141" s="410" t="e">
        <f t="shared" si="91"/>
        <v>#DIV/0!</v>
      </c>
      <c r="BD141" s="410" t="e">
        <f t="shared" si="91"/>
        <v>#DIV/0!</v>
      </c>
      <c r="BE141" s="410" t="e">
        <f t="shared" si="91"/>
        <v>#DIV/0!</v>
      </c>
      <c r="BF141" s="410" t="e">
        <f t="shared" si="91"/>
        <v>#DIV/0!</v>
      </c>
      <c r="BG141" s="410" t="e">
        <f t="shared" si="91"/>
        <v>#DIV/0!</v>
      </c>
      <c r="BH141" s="410" t="e">
        <f t="shared" si="91"/>
        <v>#DIV/0!</v>
      </c>
      <c r="BI141" s="410" t="e">
        <f t="shared" si="91"/>
        <v>#DIV/0!</v>
      </c>
      <c r="BJ141" s="410" t="e">
        <f t="shared" si="91"/>
        <v>#DIV/0!</v>
      </c>
      <c r="BK141" s="410" t="e">
        <f t="shared" si="91"/>
        <v>#DIV/0!</v>
      </c>
      <c r="BL141" s="410" t="e">
        <f t="shared" si="91"/>
        <v>#DIV/0!</v>
      </c>
      <c r="BM141" s="410" t="e">
        <f t="shared" si="91"/>
        <v>#DIV/0!</v>
      </c>
      <c r="BN141" s="410" t="e">
        <f t="shared" si="91"/>
        <v>#DIV/0!</v>
      </c>
      <c r="BO141" s="410" t="e">
        <f t="shared" si="91"/>
        <v>#DIV/0!</v>
      </c>
      <c r="BP141" s="410" t="e">
        <f t="shared" si="91"/>
        <v>#DIV/0!</v>
      </c>
      <c r="BQ141" s="410" t="e">
        <f t="shared" si="91"/>
        <v>#DIV/0!</v>
      </c>
      <c r="BR141" s="410" t="e">
        <f t="shared" ref="BR141:CF142" si="92">BR114</f>
        <v>#DIV/0!</v>
      </c>
      <c r="BS141" s="410" t="e">
        <f t="shared" si="92"/>
        <v>#DIV/0!</v>
      </c>
      <c r="BT141" s="410" t="e">
        <f t="shared" si="92"/>
        <v>#DIV/0!</v>
      </c>
      <c r="BU141" s="410" t="e">
        <f t="shared" si="92"/>
        <v>#DIV/0!</v>
      </c>
      <c r="BV141" s="410" t="e">
        <f t="shared" si="92"/>
        <v>#DIV/0!</v>
      </c>
      <c r="BW141" s="410" t="e">
        <f t="shared" si="92"/>
        <v>#DIV/0!</v>
      </c>
      <c r="BX141" s="410" t="e">
        <f t="shared" si="92"/>
        <v>#DIV/0!</v>
      </c>
      <c r="BY141" s="410" t="e">
        <f t="shared" si="92"/>
        <v>#DIV/0!</v>
      </c>
      <c r="BZ141" s="410" t="e">
        <f t="shared" si="92"/>
        <v>#DIV/0!</v>
      </c>
      <c r="CA141" s="410" t="e">
        <f t="shared" si="92"/>
        <v>#DIV/0!</v>
      </c>
      <c r="CB141" s="410" t="e">
        <f t="shared" si="92"/>
        <v>#DIV/0!</v>
      </c>
      <c r="CC141" s="410" t="e">
        <f t="shared" si="92"/>
        <v>#DIV/0!</v>
      </c>
      <c r="CD141" s="410" t="e">
        <f t="shared" si="92"/>
        <v>#DIV/0!</v>
      </c>
      <c r="CE141" s="410" t="e">
        <f t="shared" si="92"/>
        <v>#DIV/0!</v>
      </c>
      <c r="CF141" s="410" t="e">
        <f t="shared" si="92"/>
        <v>#DIV/0!</v>
      </c>
    </row>
    <row r="142" spans="1:84" x14ac:dyDescent="0.35">
      <c r="D142" s="410" t="s">
        <v>90</v>
      </c>
      <c r="E142" s="410" t="e">
        <f>E115</f>
        <v>#DIV/0!</v>
      </c>
      <c r="F142" s="410" t="e">
        <f>F115</f>
        <v>#DIV/0!</v>
      </c>
      <c r="G142" s="410" t="e">
        <f t="shared" si="91"/>
        <v>#DIV/0!</v>
      </c>
      <c r="H142" s="410" t="e">
        <f t="shared" si="91"/>
        <v>#DIV/0!</v>
      </c>
      <c r="I142" s="410" t="e">
        <f t="shared" si="91"/>
        <v>#DIV/0!</v>
      </c>
      <c r="J142" s="410" t="e">
        <f t="shared" si="91"/>
        <v>#DIV/0!</v>
      </c>
      <c r="K142" s="410" t="e">
        <f t="shared" si="91"/>
        <v>#DIV/0!</v>
      </c>
      <c r="L142" s="410" t="e">
        <f t="shared" si="91"/>
        <v>#DIV/0!</v>
      </c>
      <c r="M142" s="410" t="e">
        <f t="shared" si="91"/>
        <v>#DIV/0!</v>
      </c>
      <c r="N142" s="410" t="e">
        <f t="shared" si="91"/>
        <v>#DIV/0!</v>
      </c>
      <c r="O142" s="410" t="e">
        <f t="shared" si="91"/>
        <v>#DIV/0!</v>
      </c>
      <c r="P142" s="410" t="e">
        <f t="shared" si="91"/>
        <v>#DIV/0!</v>
      </c>
      <c r="Q142" s="410" t="e">
        <f t="shared" si="91"/>
        <v>#DIV/0!</v>
      </c>
      <c r="R142" s="410" t="e">
        <f t="shared" si="91"/>
        <v>#DIV/0!</v>
      </c>
      <c r="S142" s="410" t="e">
        <f t="shared" si="91"/>
        <v>#DIV/0!</v>
      </c>
      <c r="T142" s="410" t="e">
        <f t="shared" si="91"/>
        <v>#DIV/0!</v>
      </c>
      <c r="U142" s="410" t="e">
        <f t="shared" si="91"/>
        <v>#DIV/0!</v>
      </c>
      <c r="V142" s="410" t="e">
        <f t="shared" si="91"/>
        <v>#DIV/0!</v>
      </c>
      <c r="W142" s="410" t="e">
        <f t="shared" si="91"/>
        <v>#DIV/0!</v>
      </c>
      <c r="X142" s="410" t="e">
        <f t="shared" si="91"/>
        <v>#DIV/0!</v>
      </c>
      <c r="Y142" s="410" t="e">
        <f t="shared" si="91"/>
        <v>#DIV/0!</v>
      </c>
      <c r="Z142" s="410" t="e">
        <f t="shared" si="91"/>
        <v>#DIV/0!</v>
      </c>
      <c r="AA142" s="410" t="e">
        <f t="shared" si="91"/>
        <v>#DIV/0!</v>
      </c>
      <c r="AB142" s="410" t="e">
        <f t="shared" si="91"/>
        <v>#DIV/0!</v>
      </c>
      <c r="AC142" s="410" t="e">
        <f t="shared" si="91"/>
        <v>#DIV/0!</v>
      </c>
      <c r="AD142" s="410" t="e">
        <f t="shared" si="91"/>
        <v>#DIV/0!</v>
      </c>
      <c r="AE142" s="410" t="e">
        <f t="shared" si="91"/>
        <v>#DIV/0!</v>
      </c>
      <c r="AF142" s="410" t="e">
        <f t="shared" si="91"/>
        <v>#DIV/0!</v>
      </c>
      <c r="AG142" s="410" t="e">
        <f t="shared" si="91"/>
        <v>#DIV/0!</v>
      </c>
      <c r="AH142" s="410" t="e">
        <f t="shared" si="91"/>
        <v>#DIV/0!</v>
      </c>
      <c r="AI142" s="410" t="e">
        <f t="shared" si="91"/>
        <v>#DIV/0!</v>
      </c>
      <c r="AJ142" s="410" t="e">
        <f t="shared" si="91"/>
        <v>#DIV/0!</v>
      </c>
      <c r="AK142" s="410" t="e">
        <f t="shared" si="91"/>
        <v>#DIV/0!</v>
      </c>
      <c r="AL142" s="410" t="e">
        <f t="shared" si="91"/>
        <v>#DIV/0!</v>
      </c>
      <c r="AM142" s="410" t="e">
        <f t="shared" si="91"/>
        <v>#DIV/0!</v>
      </c>
      <c r="AN142" s="410" t="e">
        <f t="shared" si="91"/>
        <v>#DIV/0!</v>
      </c>
      <c r="AO142" s="410" t="e">
        <f t="shared" si="91"/>
        <v>#DIV/0!</v>
      </c>
      <c r="AP142" s="410" t="e">
        <f t="shared" si="91"/>
        <v>#DIV/0!</v>
      </c>
      <c r="AQ142" s="410" t="e">
        <f t="shared" si="91"/>
        <v>#DIV/0!</v>
      </c>
      <c r="AR142" s="410" t="e">
        <f t="shared" si="91"/>
        <v>#DIV/0!</v>
      </c>
      <c r="AS142" s="410" t="e">
        <f t="shared" si="91"/>
        <v>#DIV/0!</v>
      </c>
      <c r="AT142" s="410" t="e">
        <f t="shared" si="91"/>
        <v>#DIV/0!</v>
      </c>
      <c r="AU142" s="410" t="e">
        <f t="shared" si="91"/>
        <v>#DIV/0!</v>
      </c>
      <c r="AV142" s="410" t="e">
        <f t="shared" si="91"/>
        <v>#DIV/0!</v>
      </c>
      <c r="AW142" s="410" t="e">
        <f t="shared" si="91"/>
        <v>#DIV/0!</v>
      </c>
      <c r="AX142" s="410" t="e">
        <f t="shared" si="91"/>
        <v>#DIV/0!</v>
      </c>
      <c r="AY142" s="410" t="e">
        <f t="shared" si="91"/>
        <v>#DIV/0!</v>
      </c>
      <c r="AZ142" s="410" t="e">
        <f t="shared" si="91"/>
        <v>#DIV/0!</v>
      </c>
      <c r="BA142" s="410" t="e">
        <f t="shared" si="91"/>
        <v>#DIV/0!</v>
      </c>
      <c r="BB142" s="410" t="e">
        <f t="shared" si="91"/>
        <v>#DIV/0!</v>
      </c>
      <c r="BC142" s="410" t="e">
        <f t="shared" si="91"/>
        <v>#DIV/0!</v>
      </c>
      <c r="BD142" s="410" t="e">
        <f t="shared" si="91"/>
        <v>#DIV/0!</v>
      </c>
      <c r="BE142" s="410" t="e">
        <f t="shared" si="91"/>
        <v>#DIV/0!</v>
      </c>
      <c r="BF142" s="410" t="e">
        <f t="shared" si="91"/>
        <v>#DIV/0!</v>
      </c>
      <c r="BG142" s="410" t="e">
        <f t="shared" si="91"/>
        <v>#DIV/0!</v>
      </c>
      <c r="BH142" s="410" t="e">
        <f t="shared" si="91"/>
        <v>#DIV/0!</v>
      </c>
      <c r="BI142" s="410" t="e">
        <f t="shared" si="91"/>
        <v>#DIV/0!</v>
      </c>
      <c r="BJ142" s="410" t="e">
        <f t="shared" si="91"/>
        <v>#DIV/0!</v>
      </c>
      <c r="BK142" s="410" t="e">
        <f t="shared" si="91"/>
        <v>#DIV/0!</v>
      </c>
      <c r="BL142" s="410" t="e">
        <f t="shared" si="91"/>
        <v>#DIV/0!</v>
      </c>
      <c r="BM142" s="410" t="e">
        <f t="shared" si="91"/>
        <v>#DIV/0!</v>
      </c>
      <c r="BN142" s="410" t="e">
        <f t="shared" si="91"/>
        <v>#DIV/0!</v>
      </c>
      <c r="BO142" s="410" t="e">
        <f t="shared" si="91"/>
        <v>#DIV/0!</v>
      </c>
      <c r="BP142" s="410" t="e">
        <f t="shared" si="91"/>
        <v>#DIV/0!</v>
      </c>
      <c r="BQ142" s="410" t="e">
        <f t="shared" si="91"/>
        <v>#DIV/0!</v>
      </c>
      <c r="BR142" s="410" t="e">
        <f t="shared" si="92"/>
        <v>#DIV/0!</v>
      </c>
      <c r="BS142" s="410" t="e">
        <f t="shared" si="92"/>
        <v>#DIV/0!</v>
      </c>
      <c r="BT142" s="410" t="e">
        <f t="shared" si="92"/>
        <v>#DIV/0!</v>
      </c>
      <c r="BU142" s="410" t="e">
        <f t="shared" si="92"/>
        <v>#DIV/0!</v>
      </c>
      <c r="BV142" s="410" t="e">
        <f t="shared" si="92"/>
        <v>#DIV/0!</v>
      </c>
      <c r="BW142" s="410" t="e">
        <f t="shared" si="92"/>
        <v>#DIV/0!</v>
      </c>
      <c r="BX142" s="410" t="e">
        <f t="shared" si="92"/>
        <v>#DIV/0!</v>
      </c>
      <c r="BY142" s="410" t="e">
        <f t="shared" si="92"/>
        <v>#DIV/0!</v>
      </c>
      <c r="BZ142" s="410" t="e">
        <f t="shared" si="92"/>
        <v>#DIV/0!</v>
      </c>
      <c r="CA142" s="410" t="e">
        <f t="shared" si="92"/>
        <v>#DIV/0!</v>
      </c>
      <c r="CB142" s="410" t="e">
        <f t="shared" si="92"/>
        <v>#DIV/0!</v>
      </c>
      <c r="CC142" s="410" t="e">
        <f t="shared" si="92"/>
        <v>#DIV/0!</v>
      </c>
      <c r="CD142" s="410" t="e">
        <f t="shared" si="92"/>
        <v>#DIV/0!</v>
      </c>
      <c r="CE142" s="410" t="e">
        <f t="shared" si="92"/>
        <v>#DIV/0!</v>
      </c>
      <c r="CF142" s="410" t="e">
        <f t="shared" si="92"/>
        <v>#DIV/0!</v>
      </c>
    </row>
    <row r="143" spans="1:84" x14ac:dyDescent="0.35">
      <c r="D143" s="406"/>
      <c r="E143" s="406"/>
      <c r="F143" s="406"/>
      <c r="G143" s="406"/>
      <c r="H143" s="406"/>
      <c r="I143" s="406"/>
      <c r="J143" s="406"/>
      <c r="K143" s="406"/>
      <c r="L143" s="406"/>
      <c r="M143" s="406"/>
      <c r="N143" s="406"/>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c r="AO143" s="406"/>
      <c r="AP143" s="406"/>
      <c r="AQ143" s="406"/>
      <c r="AR143" s="406"/>
      <c r="AS143" s="406"/>
      <c r="AT143" s="406"/>
      <c r="AU143" s="406"/>
      <c r="AV143" s="406"/>
      <c r="AW143" s="406"/>
      <c r="AX143" s="406"/>
      <c r="AY143" s="406"/>
      <c r="AZ143" s="406"/>
      <c r="BA143" s="406"/>
      <c r="BB143" s="406"/>
      <c r="BC143" s="406"/>
      <c r="BD143" s="406"/>
      <c r="BE143" s="406"/>
      <c r="BF143" s="406"/>
      <c r="BG143" s="406"/>
      <c r="BH143" s="406"/>
      <c r="BI143" s="406"/>
      <c r="BJ143" s="406"/>
      <c r="BK143" s="406"/>
      <c r="BL143" s="406"/>
      <c r="BM143" s="406"/>
      <c r="BN143" s="406"/>
      <c r="BO143" s="406"/>
      <c r="BP143" s="406"/>
      <c r="BQ143" s="406"/>
      <c r="BR143" s="406"/>
      <c r="BS143" s="406"/>
      <c r="BT143" s="406"/>
      <c r="BU143" s="406"/>
      <c r="BV143" s="406"/>
      <c r="BW143" s="406"/>
      <c r="BX143" s="406"/>
      <c r="BY143" s="406"/>
      <c r="BZ143" s="406"/>
      <c r="CA143" s="406"/>
      <c r="CB143" s="406"/>
      <c r="CC143" s="406"/>
      <c r="CD143" s="406"/>
      <c r="CE143" s="406"/>
      <c r="CF143" s="406"/>
    </row>
    <row r="144" spans="1:84" x14ac:dyDescent="0.35">
      <c r="C144" s="391" t="s">
        <v>349</v>
      </c>
      <c r="D144" s="406"/>
      <c r="E144" s="406"/>
      <c r="F144" s="406"/>
      <c r="G144" s="406"/>
      <c r="H144" s="406"/>
      <c r="I144" s="406"/>
      <c r="J144" s="406"/>
      <c r="K144" s="406"/>
      <c r="L144" s="406"/>
      <c r="M144" s="406"/>
      <c r="N144" s="406"/>
      <c r="O144" s="406"/>
      <c r="P144" s="406"/>
      <c r="Q144" s="406"/>
      <c r="R144" s="406"/>
      <c r="S144" s="406"/>
      <c r="T144" s="406"/>
      <c r="U144" s="406"/>
      <c r="V144" s="406"/>
      <c r="W144" s="406"/>
      <c r="X144" s="406"/>
      <c r="Y144" s="406"/>
      <c r="Z144" s="406"/>
      <c r="AA144" s="406"/>
      <c r="AB144" s="406"/>
      <c r="AC144" s="406"/>
      <c r="AD144" s="406"/>
      <c r="AE144" s="406"/>
      <c r="AF144" s="406"/>
      <c r="AG144" s="406"/>
      <c r="AH144" s="406"/>
      <c r="AI144" s="406"/>
      <c r="AJ144" s="406"/>
      <c r="AK144" s="406"/>
      <c r="AL144" s="406"/>
      <c r="AM144" s="406"/>
      <c r="AN144" s="406"/>
      <c r="AO144" s="406"/>
      <c r="AP144" s="406"/>
      <c r="AQ144" s="406"/>
      <c r="AR144" s="406"/>
      <c r="AS144" s="406"/>
      <c r="AT144" s="406"/>
      <c r="AU144" s="406"/>
      <c r="AV144" s="406"/>
      <c r="AW144" s="406"/>
      <c r="AX144" s="406"/>
      <c r="AY144" s="406"/>
      <c r="AZ144" s="406"/>
      <c r="BA144" s="406"/>
      <c r="BB144" s="406"/>
      <c r="BC144" s="406"/>
      <c r="BD144" s="406"/>
      <c r="BE144" s="406"/>
      <c r="BF144" s="406"/>
      <c r="BG144" s="406"/>
      <c r="BH144" s="406"/>
      <c r="BI144" s="406"/>
      <c r="BJ144" s="406"/>
      <c r="BK144" s="406"/>
      <c r="BL144" s="406"/>
      <c r="BM144" s="406"/>
      <c r="BN144" s="406"/>
      <c r="BO144" s="406"/>
      <c r="BP144" s="406"/>
      <c r="BQ144" s="406"/>
      <c r="BR144" s="406"/>
      <c r="BS144" s="406"/>
      <c r="BT144" s="406"/>
      <c r="BU144" s="406"/>
      <c r="BV144" s="406"/>
      <c r="BW144" s="406"/>
      <c r="BX144" s="406"/>
      <c r="BY144" s="406"/>
      <c r="BZ144" s="406"/>
      <c r="CA144" s="406"/>
      <c r="CB144" s="406"/>
      <c r="CC144" s="406"/>
      <c r="CD144" s="406"/>
      <c r="CE144" s="406"/>
      <c r="CF144" s="406"/>
    </row>
    <row r="145" spans="3:84" x14ac:dyDescent="0.35">
      <c r="D145" s="409"/>
      <c r="E145" s="409">
        <v>2010</v>
      </c>
      <c r="F145" s="409">
        <v>2011</v>
      </c>
      <c r="G145" s="409">
        <v>2012</v>
      </c>
      <c r="H145" s="409">
        <v>2013</v>
      </c>
      <c r="I145" s="409">
        <v>2014</v>
      </c>
      <c r="J145" s="409">
        <v>2015</v>
      </c>
      <c r="K145" s="409">
        <v>2016</v>
      </c>
      <c r="L145" s="409">
        <v>2017</v>
      </c>
      <c r="M145" s="409">
        <v>2018</v>
      </c>
      <c r="N145" s="409">
        <v>2019</v>
      </c>
      <c r="O145" s="409">
        <v>2020</v>
      </c>
      <c r="P145" s="409">
        <v>2021</v>
      </c>
      <c r="Q145" s="409">
        <v>2022</v>
      </c>
      <c r="R145" s="409">
        <v>2023</v>
      </c>
      <c r="S145" s="409">
        <v>2024</v>
      </c>
      <c r="T145" s="409">
        <v>2025</v>
      </c>
      <c r="U145" s="409">
        <v>2026</v>
      </c>
      <c r="V145" s="409">
        <v>2027</v>
      </c>
      <c r="W145" s="409">
        <v>2028</v>
      </c>
      <c r="X145" s="409">
        <v>2029</v>
      </c>
      <c r="Y145" s="409">
        <v>2030</v>
      </c>
      <c r="Z145" s="409">
        <v>2031</v>
      </c>
      <c r="AA145" s="409">
        <v>2032</v>
      </c>
      <c r="AB145" s="409">
        <v>2033</v>
      </c>
      <c r="AC145" s="409">
        <v>2034</v>
      </c>
      <c r="AD145" s="409">
        <v>2035</v>
      </c>
      <c r="AE145" s="409">
        <v>2036</v>
      </c>
      <c r="AF145" s="409">
        <v>2037</v>
      </c>
      <c r="AG145" s="409">
        <v>2038</v>
      </c>
      <c r="AH145" s="409">
        <v>2039</v>
      </c>
      <c r="AI145" s="409">
        <v>2040</v>
      </c>
      <c r="AJ145" s="409">
        <v>2041</v>
      </c>
      <c r="AK145" s="409">
        <v>2042</v>
      </c>
      <c r="AL145" s="409">
        <v>2043</v>
      </c>
      <c r="AM145" s="409">
        <v>2044</v>
      </c>
      <c r="AN145" s="409">
        <v>2045</v>
      </c>
      <c r="AO145" s="409">
        <v>2046</v>
      </c>
      <c r="AP145" s="409">
        <v>2047</v>
      </c>
      <c r="AQ145" s="409">
        <v>2048</v>
      </c>
      <c r="AR145" s="409">
        <v>2049</v>
      </c>
      <c r="AS145" s="409">
        <v>2050</v>
      </c>
      <c r="AT145" s="409">
        <v>2051</v>
      </c>
      <c r="AU145" s="409">
        <v>2052</v>
      </c>
      <c r="AV145" s="409">
        <v>2053</v>
      </c>
      <c r="AW145" s="409">
        <v>2054</v>
      </c>
      <c r="AX145" s="409">
        <v>2055</v>
      </c>
      <c r="AY145" s="409">
        <v>2056</v>
      </c>
      <c r="AZ145" s="409">
        <v>2057</v>
      </c>
      <c r="BA145" s="409">
        <v>2058</v>
      </c>
      <c r="BB145" s="409">
        <v>2059</v>
      </c>
      <c r="BC145" s="409">
        <v>2060</v>
      </c>
      <c r="BD145" s="409">
        <v>2061</v>
      </c>
      <c r="BE145" s="409">
        <v>2062</v>
      </c>
      <c r="BF145" s="409">
        <v>2063</v>
      </c>
      <c r="BG145" s="409">
        <v>2064</v>
      </c>
      <c r="BH145" s="409">
        <v>2065</v>
      </c>
      <c r="BI145" s="409">
        <v>2066</v>
      </c>
      <c r="BJ145" s="409">
        <v>2067</v>
      </c>
      <c r="BK145" s="409">
        <v>2068</v>
      </c>
      <c r="BL145" s="409">
        <v>2069</v>
      </c>
      <c r="BM145" s="409">
        <v>2070</v>
      </c>
      <c r="BN145" s="409">
        <v>2071</v>
      </c>
      <c r="BO145" s="409">
        <v>2072</v>
      </c>
      <c r="BP145" s="409">
        <v>2073</v>
      </c>
      <c r="BQ145" s="409">
        <v>2074</v>
      </c>
      <c r="BR145" s="409">
        <v>2075</v>
      </c>
      <c r="BS145" s="409">
        <v>2076</v>
      </c>
      <c r="BT145" s="409">
        <v>2077</v>
      </c>
      <c r="BU145" s="409">
        <v>2078</v>
      </c>
      <c r="BV145" s="409">
        <v>2079</v>
      </c>
      <c r="BW145" s="409">
        <v>2080</v>
      </c>
      <c r="BX145" s="409">
        <v>2081</v>
      </c>
      <c r="BY145" s="409">
        <v>2082</v>
      </c>
      <c r="BZ145" s="409">
        <v>2083</v>
      </c>
      <c r="CA145" s="409">
        <v>2084</v>
      </c>
      <c r="CB145" s="409">
        <v>2085</v>
      </c>
      <c r="CC145" s="409">
        <v>2086</v>
      </c>
      <c r="CD145" s="409">
        <v>2087</v>
      </c>
      <c r="CE145" s="409">
        <v>2088</v>
      </c>
      <c r="CF145" s="409">
        <v>2089</v>
      </c>
    </row>
    <row r="146" spans="3:84" x14ac:dyDescent="0.35">
      <c r="D146" s="410" t="s">
        <v>84</v>
      </c>
      <c r="E146" s="410" t="e">
        <f t="shared" ref="E146:AJ146" si="93">VLOOKUP(E$145, Carbon_price,4,0)*E139/10</f>
        <v>#DIV/0!</v>
      </c>
      <c r="F146" s="410" t="e">
        <f t="shared" si="93"/>
        <v>#DIV/0!</v>
      </c>
      <c r="G146" s="410" t="e">
        <f t="shared" si="93"/>
        <v>#DIV/0!</v>
      </c>
      <c r="H146" s="410" t="e">
        <f t="shared" si="93"/>
        <v>#DIV/0!</v>
      </c>
      <c r="I146" s="410" t="e">
        <f t="shared" si="93"/>
        <v>#DIV/0!</v>
      </c>
      <c r="J146" s="410" t="e">
        <f t="shared" si="93"/>
        <v>#DIV/0!</v>
      </c>
      <c r="K146" s="410" t="e">
        <f t="shared" si="93"/>
        <v>#DIV/0!</v>
      </c>
      <c r="L146" s="410" t="e">
        <f t="shared" si="93"/>
        <v>#DIV/0!</v>
      </c>
      <c r="M146" s="410" t="e">
        <f t="shared" si="93"/>
        <v>#DIV/0!</v>
      </c>
      <c r="N146" s="410" t="e">
        <f t="shared" si="93"/>
        <v>#DIV/0!</v>
      </c>
      <c r="O146" s="410" t="e">
        <f t="shared" si="93"/>
        <v>#DIV/0!</v>
      </c>
      <c r="P146" s="410" t="e">
        <f t="shared" si="93"/>
        <v>#DIV/0!</v>
      </c>
      <c r="Q146" s="410" t="e">
        <f t="shared" si="93"/>
        <v>#DIV/0!</v>
      </c>
      <c r="R146" s="410" t="e">
        <f t="shared" si="93"/>
        <v>#DIV/0!</v>
      </c>
      <c r="S146" s="410" t="e">
        <f t="shared" si="93"/>
        <v>#DIV/0!</v>
      </c>
      <c r="T146" s="410" t="e">
        <f t="shared" si="93"/>
        <v>#DIV/0!</v>
      </c>
      <c r="U146" s="410" t="e">
        <f t="shared" si="93"/>
        <v>#DIV/0!</v>
      </c>
      <c r="V146" s="410" t="e">
        <f t="shared" si="93"/>
        <v>#DIV/0!</v>
      </c>
      <c r="W146" s="410" t="e">
        <f t="shared" si="93"/>
        <v>#DIV/0!</v>
      </c>
      <c r="X146" s="410" t="e">
        <f t="shared" si="93"/>
        <v>#DIV/0!</v>
      </c>
      <c r="Y146" s="410" t="e">
        <f t="shared" si="93"/>
        <v>#DIV/0!</v>
      </c>
      <c r="Z146" s="410" t="e">
        <f t="shared" si="93"/>
        <v>#DIV/0!</v>
      </c>
      <c r="AA146" s="410" t="e">
        <f t="shared" si="93"/>
        <v>#DIV/0!</v>
      </c>
      <c r="AB146" s="410" t="e">
        <f t="shared" si="93"/>
        <v>#DIV/0!</v>
      </c>
      <c r="AC146" s="410" t="e">
        <f t="shared" si="93"/>
        <v>#DIV/0!</v>
      </c>
      <c r="AD146" s="410" t="e">
        <f t="shared" si="93"/>
        <v>#DIV/0!</v>
      </c>
      <c r="AE146" s="410" t="e">
        <f t="shared" si="93"/>
        <v>#DIV/0!</v>
      </c>
      <c r="AF146" s="410" t="e">
        <f t="shared" si="93"/>
        <v>#DIV/0!</v>
      </c>
      <c r="AG146" s="410" t="e">
        <f t="shared" si="93"/>
        <v>#DIV/0!</v>
      </c>
      <c r="AH146" s="410" t="e">
        <f t="shared" si="93"/>
        <v>#DIV/0!</v>
      </c>
      <c r="AI146" s="410" t="e">
        <f t="shared" si="93"/>
        <v>#DIV/0!</v>
      </c>
      <c r="AJ146" s="410" t="e">
        <f t="shared" si="93"/>
        <v>#DIV/0!</v>
      </c>
      <c r="AK146" s="410" t="e">
        <f t="shared" ref="AK146:BP146" si="94">VLOOKUP(AK$145, Carbon_price,4,0)*AK139/10</f>
        <v>#DIV/0!</v>
      </c>
      <c r="AL146" s="410" t="e">
        <f t="shared" si="94"/>
        <v>#DIV/0!</v>
      </c>
      <c r="AM146" s="410" t="e">
        <f t="shared" si="94"/>
        <v>#DIV/0!</v>
      </c>
      <c r="AN146" s="410" t="e">
        <f t="shared" si="94"/>
        <v>#DIV/0!</v>
      </c>
      <c r="AO146" s="410" t="e">
        <f t="shared" si="94"/>
        <v>#DIV/0!</v>
      </c>
      <c r="AP146" s="410" t="e">
        <f t="shared" si="94"/>
        <v>#DIV/0!</v>
      </c>
      <c r="AQ146" s="410" t="e">
        <f t="shared" si="94"/>
        <v>#DIV/0!</v>
      </c>
      <c r="AR146" s="410" t="e">
        <f t="shared" si="94"/>
        <v>#DIV/0!</v>
      </c>
      <c r="AS146" s="410" t="e">
        <f t="shared" si="94"/>
        <v>#DIV/0!</v>
      </c>
      <c r="AT146" s="410" t="e">
        <f t="shared" si="94"/>
        <v>#DIV/0!</v>
      </c>
      <c r="AU146" s="410" t="e">
        <f t="shared" si="94"/>
        <v>#DIV/0!</v>
      </c>
      <c r="AV146" s="410" t="e">
        <f t="shared" si="94"/>
        <v>#DIV/0!</v>
      </c>
      <c r="AW146" s="410" t="e">
        <f t="shared" si="94"/>
        <v>#DIV/0!</v>
      </c>
      <c r="AX146" s="410" t="e">
        <f t="shared" si="94"/>
        <v>#DIV/0!</v>
      </c>
      <c r="AY146" s="410" t="e">
        <f t="shared" si="94"/>
        <v>#DIV/0!</v>
      </c>
      <c r="AZ146" s="410" t="e">
        <f t="shared" si="94"/>
        <v>#DIV/0!</v>
      </c>
      <c r="BA146" s="410" t="e">
        <f t="shared" si="94"/>
        <v>#DIV/0!</v>
      </c>
      <c r="BB146" s="410" t="e">
        <f t="shared" si="94"/>
        <v>#DIV/0!</v>
      </c>
      <c r="BC146" s="410" t="e">
        <f t="shared" si="94"/>
        <v>#DIV/0!</v>
      </c>
      <c r="BD146" s="410" t="e">
        <f t="shared" si="94"/>
        <v>#DIV/0!</v>
      </c>
      <c r="BE146" s="410" t="e">
        <f t="shared" si="94"/>
        <v>#DIV/0!</v>
      </c>
      <c r="BF146" s="410" t="e">
        <f t="shared" si="94"/>
        <v>#DIV/0!</v>
      </c>
      <c r="BG146" s="410" t="e">
        <f t="shared" si="94"/>
        <v>#DIV/0!</v>
      </c>
      <c r="BH146" s="410" t="e">
        <f t="shared" si="94"/>
        <v>#DIV/0!</v>
      </c>
      <c r="BI146" s="410" t="e">
        <f t="shared" si="94"/>
        <v>#DIV/0!</v>
      </c>
      <c r="BJ146" s="410" t="e">
        <f t="shared" si="94"/>
        <v>#DIV/0!</v>
      </c>
      <c r="BK146" s="410" t="e">
        <f t="shared" si="94"/>
        <v>#DIV/0!</v>
      </c>
      <c r="BL146" s="410" t="e">
        <f t="shared" si="94"/>
        <v>#DIV/0!</v>
      </c>
      <c r="BM146" s="410" t="e">
        <f t="shared" si="94"/>
        <v>#DIV/0!</v>
      </c>
      <c r="BN146" s="410" t="e">
        <f t="shared" si="94"/>
        <v>#DIV/0!</v>
      </c>
      <c r="BO146" s="410" t="e">
        <f t="shared" si="94"/>
        <v>#DIV/0!</v>
      </c>
      <c r="BP146" s="410" t="e">
        <f t="shared" si="94"/>
        <v>#DIV/0!</v>
      </c>
      <c r="BQ146" s="410" t="e">
        <f t="shared" ref="BQ146:CF146" si="95">VLOOKUP(BQ$145, Carbon_price,4,0)*BQ139/10</f>
        <v>#DIV/0!</v>
      </c>
      <c r="BR146" s="410" t="e">
        <f t="shared" si="95"/>
        <v>#DIV/0!</v>
      </c>
      <c r="BS146" s="410" t="e">
        <f t="shared" si="95"/>
        <v>#DIV/0!</v>
      </c>
      <c r="BT146" s="410" t="e">
        <f t="shared" si="95"/>
        <v>#DIV/0!</v>
      </c>
      <c r="BU146" s="410" t="e">
        <f t="shared" si="95"/>
        <v>#DIV/0!</v>
      </c>
      <c r="BV146" s="410" t="e">
        <f t="shared" si="95"/>
        <v>#DIV/0!</v>
      </c>
      <c r="BW146" s="410" t="e">
        <f t="shared" si="95"/>
        <v>#DIV/0!</v>
      </c>
      <c r="BX146" s="410" t="e">
        <f t="shared" si="95"/>
        <v>#DIV/0!</v>
      </c>
      <c r="BY146" s="410" t="e">
        <f t="shared" si="95"/>
        <v>#DIV/0!</v>
      </c>
      <c r="BZ146" s="410" t="e">
        <f t="shared" si="95"/>
        <v>#DIV/0!</v>
      </c>
      <c r="CA146" s="410" t="e">
        <f t="shared" si="95"/>
        <v>#DIV/0!</v>
      </c>
      <c r="CB146" s="410" t="e">
        <f t="shared" si="95"/>
        <v>#DIV/0!</v>
      </c>
      <c r="CC146" s="410" t="e">
        <f t="shared" si="95"/>
        <v>#DIV/0!</v>
      </c>
      <c r="CD146" s="410" t="e">
        <f t="shared" si="95"/>
        <v>#DIV/0!</v>
      </c>
      <c r="CE146" s="410" t="e">
        <f t="shared" si="95"/>
        <v>#DIV/0!</v>
      </c>
      <c r="CF146" s="410" t="e">
        <f t="shared" si="95"/>
        <v>#DIV/0!</v>
      </c>
    </row>
    <row r="147" spans="3:84" x14ac:dyDescent="0.35">
      <c r="D147" s="410" t="s">
        <v>86</v>
      </c>
      <c r="E147" s="410" t="e">
        <f t="shared" ref="E147:AJ147" si="96">VLOOKUP(E$145, Carbon_price,4,0)*E140/10</f>
        <v>#DIV/0!</v>
      </c>
      <c r="F147" s="410" t="e">
        <f t="shared" si="96"/>
        <v>#DIV/0!</v>
      </c>
      <c r="G147" s="410" t="e">
        <f t="shared" si="96"/>
        <v>#DIV/0!</v>
      </c>
      <c r="H147" s="410" t="e">
        <f t="shared" si="96"/>
        <v>#DIV/0!</v>
      </c>
      <c r="I147" s="410" t="e">
        <f t="shared" si="96"/>
        <v>#DIV/0!</v>
      </c>
      <c r="J147" s="410" t="e">
        <f t="shared" si="96"/>
        <v>#DIV/0!</v>
      </c>
      <c r="K147" s="410" t="e">
        <f t="shared" si="96"/>
        <v>#DIV/0!</v>
      </c>
      <c r="L147" s="410" t="e">
        <f t="shared" si="96"/>
        <v>#DIV/0!</v>
      </c>
      <c r="M147" s="410" t="e">
        <f t="shared" si="96"/>
        <v>#DIV/0!</v>
      </c>
      <c r="N147" s="410" t="e">
        <f t="shared" si="96"/>
        <v>#DIV/0!</v>
      </c>
      <c r="O147" s="410" t="e">
        <f t="shared" si="96"/>
        <v>#DIV/0!</v>
      </c>
      <c r="P147" s="410" t="e">
        <f t="shared" si="96"/>
        <v>#DIV/0!</v>
      </c>
      <c r="Q147" s="410" t="e">
        <f t="shared" si="96"/>
        <v>#DIV/0!</v>
      </c>
      <c r="R147" s="410" t="e">
        <f t="shared" si="96"/>
        <v>#DIV/0!</v>
      </c>
      <c r="S147" s="410" t="e">
        <f t="shared" si="96"/>
        <v>#DIV/0!</v>
      </c>
      <c r="T147" s="410" t="e">
        <f t="shared" si="96"/>
        <v>#DIV/0!</v>
      </c>
      <c r="U147" s="410" t="e">
        <f t="shared" si="96"/>
        <v>#DIV/0!</v>
      </c>
      <c r="V147" s="410" t="e">
        <f t="shared" si="96"/>
        <v>#DIV/0!</v>
      </c>
      <c r="W147" s="410" t="e">
        <f t="shared" si="96"/>
        <v>#DIV/0!</v>
      </c>
      <c r="X147" s="410" t="e">
        <f t="shared" si="96"/>
        <v>#DIV/0!</v>
      </c>
      <c r="Y147" s="410" t="e">
        <f t="shared" si="96"/>
        <v>#DIV/0!</v>
      </c>
      <c r="Z147" s="410" t="e">
        <f t="shared" si="96"/>
        <v>#DIV/0!</v>
      </c>
      <c r="AA147" s="410" t="e">
        <f t="shared" si="96"/>
        <v>#DIV/0!</v>
      </c>
      <c r="AB147" s="410" t="e">
        <f t="shared" si="96"/>
        <v>#DIV/0!</v>
      </c>
      <c r="AC147" s="410" t="e">
        <f t="shared" si="96"/>
        <v>#DIV/0!</v>
      </c>
      <c r="AD147" s="410" t="e">
        <f t="shared" si="96"/>
        <v>#DIV/0!</v>
      </c>
      <c r="AE147" s="410" t="e">
        <f t="shared" si="96"/>
        <v>#DIV/0!</v>
      </c>
      <c r="AF147" s="410" t="e">
        <f t="shared" si="96"/>
        <v>#DIV/0!</v>
      </c>
      <c r="AG147" s="410" t="e">
        <f t="shared" si="96"/>
        <v>#DIV/0!</v>
      </c>
      <c r="AH147" s="410" t="e">
        <f t="shared" si="96"/>
        <v>#DIV/0!</v>
      </c>
      <c r="AI147" s="410" t="e">
        <f t="shared" si="96"/>
        <v>#DIV/0!</v>
      </c>
      <c r="AJ147" s="410" t="e">
        <f t="shared" si="96"/>
        <v>#DIV/0!</v>
      </c>
      <c r="AK147" s="410" t="e">
        <f t="shared" ref="AK147:BP147" si="97">VLOOKUP(AK$145, Carbon_price,4,0)*AK140/10</f>
        <v>#DIV/0!</v>
      </c>
      <c r="AL147" s="410" t="e">
        <f t="shared" si="97"/>
        <v>#DIV/0!</v>
      </c>
      <c r="AM147" s="410" t="e">
        <f t="shared" si="97"/>
        <v>#DIV/0!</v>
      </c>
      <c r="AN147" s="410" t="e">
        <f t="shared" si="97"/>
        <v>#DIV/0!</v>
      </c>
      <c r="AO147" s="410" t="e">
        <f t="shared" si="97"/>
        <v>#DIV/0!</v>
      </c>
      <c r="AP147" s="410" t="e">
        <f t="shared" si="97"/>
        <v>#DIV/0!</v>
      </c>
      <c r="AQ147" s="410" t="e">
        <f t="shared" si="97"/>
        <v>#DIV/0!</v>
      </c>
      <c r="AR147" s="410" t="e">
        <f t="shared" si="97"/>
        <v>#DIV/0!</v>
      </c>
      <c r="AS147" s="410" t="e">
        <f t="shared" si="97"/>
        <v>#DIV/0!</v>
      </c>
      <c r="AT147" s="410" t="e">
        <f t="shared" si="97"/>
        <v>#DIV/0!</v>
      </c>
      <c r="AU147" s="410" t="e">
        <f t="shared" si="97"/>
        <v>#DIV/0!</v>
      </c>
      <c r="AV147" s="410" t="e">
        <f t="shared" si="97"/>
        <v>#DIV/0!</v>
      </c>
      <c r="AW147" s="410" t="e">
        <f t="shared" si="97"/>
        <v>#DIV/0!</v>
      </c>
      <c r="AX147" s="410" t="e">
        <f t="shared" si="97"/>
        <v>#DIV/0!</v>
      </c>
      <c r="AY147" s="410" t="e">
        <f t="shared" si="97"/>
        <v>#DIV/0!</v>
      </c>
      <c r="AZ147" s="410" t="e">
        <f t="shared" si="97"/>
        <v>#DIV/0!</v>
      </c>
      <c r="BA147" s="410" t="e">
        <f t="shared" si="97"/>
        <v>#DIV/0!</v>
      </c>
      <c r="BB147" s="410" t="e">
        <f t="shared" si="97"/>
        <v>#DIV/0!</v>
      </c>
      <c r="BC147" s="410" t="e">
        <f t="shared" si="97"/>
        <v>#DIV/0!</v>
      </c>
      <c r="BD147" s="410" t="e">
        <f t="shared" si="97"/>
        <v>#DIV/0!</v>
      </c>
      <c r="BE147" s="410" t="e">
        <f t="shared" si="97"/>
        <v>#DIV/0!</v>
      </c>
      <c r="BF147" s="410" t="e">
        <f t="shared" si="97"/>
        <v>#DIV/0!</v>
      </c>
      <c r="BG147" s="410" t="e">
        <f t="shared" si="97"/>
        <v>#DIV/0!</v>
      </c>
      <c r="BH147" s="410" t="e">
        <f t="shared" si="97"/>
        <v>#DIV/0!</v>
      </c>
      <c r="BI147" s="410" t="e">
        <f t="shared" si="97"/>
        <v>#DIV/0!</v>
      </c>
      <c r="BJ147" s="410" t="e">
        <f t="shared" si="97"/>
        <v>#DIV/0!</v>
      </c>
      <c r="BK147" s="410" t="e">
        <f t="shared" si="97"/>
        <v>#DIV/0!</v>
      </c>
      <c r="BL147" s="410" t="e">
        <f t="shared" si="97"/>
        <v>#DIV/0!</v>
      </c>
      <c r="BM147" s="410" t="e">
        <f t="shared" si="97"/>
        <v>#DIV/0!</v>
      </c>
      <c r="BN147" s="410" t="e">
        <f t="shared" si="97"/>
        <v>#DIV/0!</v>
      </c>
      <c r="BO147" s="410" t="e">
        <f t="shared" si="97"/>
        <v>#DIV/0!</v>
      </c>
      <c r="BP147" s="410" t="e">
        <f t="shared" si="97"/>
        <v>#DIV/0!</v>
      </c>
      <c r="BQ147" s="410" t="e">
        <f t="shared" ref="BQ147:CF147" si="98">VLOOKUP(BQ$145, Carbon_price,4,0)*BQ140/10</f>
        <v>#DIV/0!</v>
      </c>
      <c r="BR147" s="410" t="e">
        <f t="shared" si="98"/>
        <v>#DIV/0!</v>
      </c>
      <c r="BS147" s="410" t="e">
        <f t="shared" si="98"/>
        <v>#DIV/0!</v>
      </c>
      <c r="BT147" s="410" t="e">
        <f t="shared" si="98"/>
        <v>#DIV/0!</v>
      </c>
      <c r="BU147" s="410" t="e">
        <f t="shared" si="98"/>
        <v>#DIV/0!</v>
      </c>
      <c r="BV147" s="410" t="e">
        <f t="shared" si="98"/>
        <v>#DIV/0!</v>
      </c>
      <c r="BW147" s="410" t="e">
        <f t="shared" si="98"/>
        <v>#DIV/0!</v>
      </c>
      <c r="BX147" s="410" t="e">
        <f t="shared" si="98"/>
        <v>#DIV/0!</v>
      </c>
      <c r="BY147" s="410" t="e">
        <f t="shared" si="98"/>
        <v>#DIV/0!</v>
      </c>
      <c r="BZ147" s="410" t="e">
        <f t="shared" si="98"/>
        <v>#DIV/0!</v>
      </c>
      <c r="CA147" s="410" t="e">
        <f t="shared" si="98"/>
        <v>#DIV/0!</v>
      </c>
      <c r="CB147" s="410" t="e">
        <f t="shared" si="98"/>
        <v>#DIV/0!</v>
      </c>
      <c r="CC147" s="410" t="e">
        <f t="shared" si="98"/>
        <v>#DIV/0!</v>
      </c>
      <c r="CD147" s="410" t="e">
        <f t="shared" si="98"/>
        <v>#DIV/0!</v>
      </c>
      <c r="CE147" s="410" t="e">
        <f t="shared" si="98"/>
        <v>#DIV/0!</v>
      </c>
      <c r="CF147" s="410" t="e">
        <f t="shared" si="98"/>
        <v>#DIV/0!</v>
      </c>
    </row>
    <row r="148" spans="3:84" x14ac:dyDescent="0.35">
      <c r="D148" s="410" t="s">
        <v>88</v>
      </c>
      <c r="E148" s="969" t="e">
        <f t="shared" ref="E148:AJ148" si="99">VLOOKUP(E$145, Carbon_price,4,0)*E141/10</f>
        <v>#DIV/0!</v>
      </c>
      <c r="F148" s="410" t="e">
        <f t="shared" si="99"/>
        <v>#DIV/0!</v>
      </c>
      <c r="G148" s="410" t="e">
        <f t="shared" si="99"/>
        <v>#DIV/0!</v>
      </c>
      <c r="H148" s="410" t="e">
        <f t="shared" si="99"/>
        <v>#DIV/0!</v>
      </c>
      <c r="I148" s="410" t="e">
        <f t="shared" si="99"/>
        <v>#DIV/0!</v>
      </c>
      <c r="J148" s="410" t="e">
        <f t="shared" si="99"/>
        <v>#DIV/0!</v>
      </c>
      <c r="K148" s="410" t="e">
        <f t="shared" si="99"/>
        <v>#DIV/0!</v>
      </c>
      <c r="L148" s="410" t="e">
        <f t="shared" si="99"/>
        <v>#DIV/0!</v>
      </c>
      <c r="M148" s="410" t="e">
        <f t="shared" si="99"/>
        <v>#DIV/0!</v>
      </c>
      <c r="N148" s="410" t="e">
        <f t="shared" si="99"/>
        <v>#DIV/0!</v>
      </c>
      <c r="O148" s="410" t="e">
        <f t="shared" si="99"/>
        <v>#DIV/0!</v>
      </c>
      <c r="P148" s="410" t="e">
        <f t="shared" si="99"/>
        <v>#DIV/0!</v>
      </c>
      <c r="Q148" s="410" t="e">
        <f t="shared" si="99"/>
        <v>#DIV/0!</v>
      </c>
      <c r="R148" s="410" t="e">
        <f t="shared" si="99"/>
        <v>#DIV/0!</v>
      </c>
      <c r="S148" s="410" t="e">
        <f t="shared" si="99"/>
        <v>#DIV/0!</v>
      </c>
      <c r="T148" s="410" t="e">
        <f t="shared" si="99"/>
        <v>#DIV/0!</v>
      </c>
      <c r="U148" s="410" t="e">
        <f t="shared" si="99"/>
        <v>#DIV/0!</v>
      </c>
      <c r="V148" s="410" t="e">
        <f t="shared" si="99"/>
        <v>#DIV/0!</v>
      </c>
      <c r="W148" s="410" t="e">
        <f t="shared" si="99"/>
        <v>#DIV/0!</v>
      </c>
      <c r="X148" s="410" t="e">
        <f t="shared" si="99"/>
        <v>#DIV/0!</v>
      </c>
      <c r="Y148" s="410" t="e">
        <f t="shared" si="99"/>
        <v>#DIV/0!</v>
      </c>
      <c r="Z148" s="410" t="e">
        <f t="shared" si="99"/>
        <v>#DIV/0!</v>
      </c>
      <c r="AA148" s="410" t="e">
        <f t="shared" si="99"/>
        <v>#DIV/0!</v>
      </c>
      <c r="AB148" s="410" t="e">
        <f t="shared" si="99"/>
        <v>#DIV/0!</v>
      </c>
      <c r="AC148" s="410" t="e">
        <f t="shared" si="99"/>
        <v>#DIV/0!</v>
      </c>
      <c r="AD148" s="410" t="e">
        <f t="shared" si="99"/>
        <v>#DIV/0!</v>
      </c>
      <c r="AE148" s="410" t="e">
        <f t="shared" si="99"/>
        <v>#DIV/0!</v>
      </c>
      <c r="AF148" s="410" t="e">
        <f t="shared" si="99"/>
        <v>#DIV/0!</v>
      </c>
      <c r="AG148" s="410" t="e">
        <f t="shared" si="99"/>
        <v>#DIV/0!</v>
      </c>
      <c r="AH148" s="410" t="e">
        <f t="shared" si="99"/>
        <v>#DIV/0!</v>
      </c>
      <c r="AI148" s="410" t="e">
        <f t="shared" si="99"/>
        <v>#DIV/0!</v>
      </c>
      <c r="AJ148" s="410" t="e">
        <f t="shared" si="99"/>
        <v>#DIV/0!</v>
      </c>
      <c r="AK148" s="410" t="e">
        <f t="shared" ref="AK148:BP148" si="100">VLOOKUP(AK$145, Carbon_price,4,0)*AK141/10</f>
        <v>#DIV/0!</v>
      </c>
      <c r="AL148" s="410" t="e">
        <f t="shared" si="100"/>
        <v>#DIV/0!</v>
      </c>
      <c r="AM148" s="410" t="e">
        <f t="shared" si="100"/>
        <v>#DIV/0!</v>
      </c>
      <c r="AN148" s="410" t="e">
        <f t="shared" si="100"/>
        <v>#DIV/0!</v>
      </c>
      <c r="AO148" s="410" t="e">
        <f t="shared" si="100"/>
        <v>#DIV/0!</v>
      </c>
      <c r="AP148" s="410" t="e">
        <f t="shared" si="100"/>
        <v>#DIV/0!</v>
      </c>
      <c r="AQ148" s="410" t="e">
        <f t="shared" si="100"/>
        <v>#DIV/0!</v>
      </c>
      <c r="AR148" s="410" t="e">
        <f t="shared" si="100"/>
        <v>#DIV/0!</v>
      </c>
      <c r="AS148" s="410" t="e">
        <f t="shared" si="100"/>
        <v>#DIV/0!</v>
      </c>
      <c r="AT148" s="410" t="e">
        <f t="shared" si="100"/>
        <v>#DIV/0!</v>
      </c>
      <c r="AU148" s="410" t="e">
        <f t="shared" si="100"/>
        <v>#DIV/0!</v>
      </c>
      <c r="AV148" s="410" t="e">
        <f t="shared" si="100"/>
        <v>#DIV/0!</v>
      </c>
      <c r="AW148" s="410" t="e">
        <f t="shared" si="100"/>
        <v>#DIV/0!</v>
      </c>
      <c r="AX148" s="410" t="e">
        <f t="shared" si="100"/>
        <v>#DIV/0!</v>
      </c>
      <c r="AY148" s="410" t="e">
        <f t="shared" si="100"/>
        <v>#DIV/0!</v>
      </c>
      <c r="AZ148" s="410" t="e">
        <f t="shared" si="100"/>
        <v>#DIV/0!</v>
      </c>
      <c r="BA148" s="410" t="e">
        <f t="shared" si="100"/>
        <v>#DIV/0!</v>
      </c>
      <c r="BB148" s="410" t="e">
        <f t="shared" si="100"/>
        <v>#DIV/0!</v>
      </c>
      <c r="BC148" s="410" t="e">
        <f t="shared" si="100"/>
        <v>#DIV/0!</v>
      </c>
      <c r="BD148" s="410" t="e">
        <f t="shared" si="100"/>
        <v>#DIV/0!</v>
      </c>
      <c r="BE148" s="410" t="e">
        <f t="shared" si="100"/>
        <v>#DIV/0!</v>
      </c>
      <c r="BF148" s="410" t="e">
        <f t="shared" si="100"/>
        <v>#DIV/0!</v>
      </c>
      <c r="BG148" s="410" t="e">
        <f t="shared" si="100"/>
        <v>#DIV/0!</v>
      </c>
      <c r="BH148" s="410" t="e">
        <f t="shared" si="100"/>
        <v>#DIV/0!</v>
      </c>
      <c r="BI148" s="410" t="e">
        <f t="shared" si="100"/>
        <v>#DIV/0!</v>
      </c>
      <c r="BJ148" s="410" t="e">
        <f t="shared" si="100"/>
        <v>#DIV/0!</v>
      </c>
      <c r="BK148" s="410" t="e">
        <f t="shared" si="100"/>
        <v>#DIV/0!</v>
      </c>
      <c r="BL148" s="410" t="e">
        <f t="shared" si="100"/>
        <v>#DIV/0!</v>
      </c>
      <c r="BM148" s="410" t="e">
        <f t="shared" si="100"/>
        <v>#DIV/0!</v>
      </c>
      <c r="BN148" s="410" t="e">
        <f t="shared" si="100"/>
        <v>#DIV/0!</v>
      </c>
      <c r="BO148" s="410" t="e">
        <f t="shared" si="100"/>
        <v>#DIV/0!</v>
      </c>
      <c r="BP148" s="410" t="e">
        <f t="shared" si="100"/>
        <v>#DIV/0!</v>
      </c>
      <c r="BQ148" s="410" t="e">
        <f t="shared" ref="BQ148:CF148" si="101">VLOOKUP(BQ$145, Carbon_price,4,0)*BQ141/10</f>
        <v>#DIV/0!</v>
      </c>
      <c r="BR148" s="410" t="e">
        <f t="shared" si="101"/>
        <v>#DIV/0!</v>
      </c>
      <c r="BS148" s="410" t="e">
        <f t="shared" si="101"/>
        <v>#DIV/0!</v>
      </c>
      <c r="BT148" s="410" t="e">
        <f t="shared" si="101"/>
        <v>#DIV/0!</v>
      </c>
      <c r="BU148" s="410" t="e">
        <f t="shared" si="101"/>
        <v>#DIV/0!</v>
      </c>
      <c r="BV148" s="410" t="e">
        <f t="shared" si="101"/>
        <v>#DIV/0!</v>
      </c>
      <c r="BW148" s="410" t="e">
        <f t="shared" si="101"/>
        <v>#DIV/0!</v>
      </c>
      <c r="BX148" s="410" t="e">
        <f t="shared" si="101"/>
        <v>#DIV/0!</v>
      </c>
      <c r="BY148" s="410" t="e">
        <f t="shared" si="101"/>
        <v>#DIV/0!</v>
      </c>
      <c r="BZ148" s="410" t="e">
        <f t="shared" si="101"/>
        <v>#DIV/0!</v>
      </c>
      <c r="CA148" s="410" t="e">
        <f t="shared" si="101"/>
        <v>#DIV/0!</v>
      </c>
      <c r="CB148" s="410" t="e">
        <f t="shared" si="101"/>
        <v>#DIV/0!</v>
      </c>
      <c r="CC148" s="410" t="e">
        <f t="shared" si="101"/>
        <v>#DIV/0!</v>
      </c>
      <c r="CD148" s="410" t="e">
        <f t="shared" si="101"/>
        <v>#DIV/0!</v>
      </c>
      <c r="CE148" s="410" t="e">
        <f t="shared" si="101"/>
        <v>#DIV/0!</v>
      </c>
      <c r="CF148" s="410" t="e">
        <f t="shared" si="101"/>
        <v>#DIV/0!</v>
      </c>
    </row>
    <row r="149" spans="3:84" ht="15" customHeight="1" x14ac:dyDescent="0.35">
      <c r="D149" s="410" t="s">
        <v>90</v>
      </c>
      <c r="E149" s="410" t="e">
        <f t="shared" ref="E149:AJ149" si="102">VLOOKUP(E$145, Carbon_price,4,0)*E142/10</f>
        <v>#DIV/0!</v>
      </c>
      <c r="F149" s="410" t="e">
        <f t="shared" si="102"/>
        <v>#DIV/0!</v>
      </c>
      <c r="G149" s="410" t="e">
        <f t="shared" si="102"/>
        <v>#DIV/0!</v>
      </c>
      <c r="H149" s="410" t="e">
        <f t="shared" si="102"/>
        <v>#DIV/0!</v>
      </c>
      <c r="I149" s="410" t="e">
        <f t="shared" si="102"/>
        <v>#DIV/0!</v>
      </c>
      <c r="J149" s="410" t="e">
        <f t="shared" si="102"/>
        <v>#DIV/0!</v>
      </c>
      <c r="K149" s="410" t="e">
        <f t="shared" si="102"/>
        <v>#DIV/0!</v>
      </c>
      <c r="L149" s="410" t="e">
        <f t="shared" si="102"/>
        <v>#DIV/0!</v>
      </c>
      <c r="M149" s="410" t="e">
        <f t="shared" si="102"/>
        <v>#DIV/0!</v>
      </c>
      <c r="N149" s="410" t="e">
        <f t="shared" si="102"/>
        <v>#DIV/0!</v>
      </c>
      <c r="O149" s="410" t="e">
        <f t="shared" si="102"/>
        <v>#DIV/0!</v>
      </c>
      <c r="P149" s="410" t="e">
        <f t="shared" si="102"/>
        <v>#DIV/0!</v>
      </c>
      <c r="Q149" s="410" t="e">
        <f t="shared" si="102"/>
        <v>#DIV/0!</v>
      </c>
      <c r="R149" s="410" t="e">
        <f t="shared" si="102"/>
        <v>#DIV/0!</v>
      </c>
      <c r="S149" s="410" t="e">
        <f t="shared" si="102"/>
        <v>#DIV/0!</v>
      </c>
      <c r="T149" s="410" t="e">
        <f t="shared" si="102"/>
        <v>#DIV/0!</v>
      </c>
      <c r="U149" s="410" t="e">
        <f t="shared" si="102"/>
        <v>#DIV/0!</v>
      </c>
      <c r="V149" s="410" t="e">
        <f t="shared" si="102"/>
        <v>#DIV/0!</v>
      </c>
      <c r="W149" s="410" t="e">
        <f t="shared" si="102"/>
        <v>#DIV/0!</v>
      </c>
      <c r="X149" s="410" t="e">
        <f t="shared" si="102"/>
        <v>#DIV/0!</v>
      </c>
      <c r="Y149" s="410" t="e">
        <f t="shared" si="102"/>
        <v>#DIV/0!</v>
      </c>
      <c r="Z149" s="410" t="e">
        <f t="shared" si="102"/>
        <v>#DIV/0!</v>
      </c>
      <c r="AA149" s="410" t="e">
        <f t="shared" si="102"/>
        <v>#DIV/0!</v>
      </c>
      <c r="AB149" s="410" t="e">
        <f t="shared" si="102"/>
        <v>#DIV/0!</v>
      </c>
      <c r="AC149" s="410" t="e">
        <f t="shared" si="102"/>
        <v>#DIV/0!</v>
      </c>
      <c r="AD149" s="410" t="e">
        <f t="shared" si="102"/>
        <v>#DIV/0!</v>
      </c>
      <c r="AE149" s="410" t="e">
        <f t="shared" si="102"/>
        <v>#DIV/0!</v>
      </c>
      <c r="AF149" s="410" t="e">
        <f t="shared" si="102"/>
        <v>#DIV/0!</v>
      </c>
      <c r="AG149" s="410" t="e">
        <f t="shared" si="102"/>
        <v>#DIV/0!</v>
      </c>
      <c r="AH149" s="410" t="e">
        <f t="shared" si="102"/>
        <v>#DIV/0!</v>
      </c>
      <c r="AI149" s="410" t="e">
        <f t="shared" si="102"/>
        <v>#DIV/0!</v>
      </c>
      <c r="AJ149" s="410" t="e">
        <f t="shared" si="102"/>
        <v>#DIV/0!</v>
      </c>
      <c r="AK149" s="410" t="e">
        <f t="shared" ref="AK149:BP149" si="103">VLOOKUP(AK$145, Carbon_price,4,0)*AK142/10</f>
        <v>#DIV/0!</v>
      </c>
      <c r="AL149" s="410" t="e">
        <f t="shared" si="103"/>
        <v>#DIV/0!</v>
      </c>
      <c r="AM149" s="410" t="e">
        <f t="shared" si="103"/>
        <v>#DIV/0!</v>
      </c>
      <c r="AN149" s="410" t="e">
        <f t="shared" si="103"/>
        <v>#DIV/0!</v>
      </c>
      <c r="AO149" s="410" t="e">
        <f t="shared" si="103"/>
        <v>#DIV/0!</v>
      </c>
      <c r="AP149" s="410" t="e">
        <f t="shared" si="103"/>
        <v>#DIV/0!</v>
      </c>
      <c r="AQ149" s="410" t="e">
        <f t="shared" si="103"/>
        <v>#DIV/0!</v>
      </c>
      <c r="AR149" s="410" t="e">
        <f t="shared" si="103"/>
        <v>#DIV/0!</v>
      </c>
      <c r="AS149" s="410" t="e">
        <f t="shared" si="103"/>
        <v>#DIV/0!</v>
      </c>
      <c r="AT149" s="410" t="e">
        <f t="shared" si="103"/>
        <v>#DIV/0!</v>
      </c>
      <c r="AU149" s="410" t="e">
        <f t="shared" si="103"/>
        <v>#DIV/0!</v>
      </c>
      <c r="AV149" s="410" t="e">
        <f t="shared" si="103"/>
        <v>#DIV/0!</v>
      </c>
      <c r="AW149" s="410" t="e">
        <f t="shared" si="103"/>
        <v>#DIV/0!</v>
      </c>
      <c r="AX149" s="410" t="e">
        <f t="shared" si="103"/>
        <v>#DIV/0!</v>
      </c>
      <c r="AY149" s="410" t="e">
        <f t="shared" si="103"/>
        <v>#DIV/0!</v>
      </c>
      <c r="AZ149" s="410" t="e">
        <f t="shared" si="103"/>
        <v>#DIV/0!</v>
      </c>
      <c r="BA149" s="410" t="e">
        <f t="shared" si="103"/>
        <v>#DIV/0!</v>
      </c>
      <c r="BB149" s="410" t="e">
        <f t="shared" si="103"/>
        <v>#DIV/0!</v>
      </c>
      <c r="BC149" s="410" t="e">
        <f t="shared" si="103"/>
        <v>#DIV/0!</v>
      </c>
      <c r="BD149" s="410" t="e">
        <f t="shared" si="103"/>
        <v>#DIV/0!</v>
      </c>
      <c r="BE149" s="410" t="e">
        <f t="shared" si="103"/>
        <v>#DIV/0!</v>
      </c>
      <c r="BF149" s="410" t="e">
        <f t="shared" si="103"/>
        <v>#DIV/0!</v>
      </c>
      <c r="BG149" s="410" t="e">
        <f t="shared" si="103"/>
        <v>#DIV/0!</v>
      </c>
      <c r="BH149" s="410" t="e">
        <f t="shared" si="103"/>
        <v>#DIV/0!</v>
      </c>
      <c r="BI149" s="410" t="e">
        <f t="shared" si="103"/>
        <v>#DIV/0!</v>
      </c>
      <c r="BJ149" s="410" t="e">
        <f t="shared" si="103"/>
        <v>#DIV/0!</v>
      </c>
      <c r="BK149" s="410" t="e">
        <f t="shared" si="103"/>
        <v>#DIV/0!</v>
      </c>
      <c r="BL149" s="410" t="e">
        <f t="shared" si="103"/>
        <v>#DIV/0!</v>
      </c>
      <c r="BM149" s="410" t="e">
        <f t="shared" si="103"/>
        <v>#DIV/0!</v>
      </c>
      <c r="BN149" s="410" t="e">
        <f t="shared" si="103"/>
        <v>#DIV/0!</v>
      </c>
      <c r="BO149" s="410" t="e">
        <f t="shared" si="103"/>
        <v>#DIV/0!</v>
      </c>
      <c r="BP149" s="410" t="e">
        <f t="shared" si="103"/>
        <v>#DIV/0!</v>
      </c>
      <c r="BQ149" s="410" t="e">
        <f t="shared" ref="BQ149:CF149" si="104">VLOOKUP(BQ$145, Carbon_price,4,0)*BQ142/10</f>
        <v>#DIV/0!</v>
      </c>
      <c r="BR149" s="410" t="e">
        <f t="shared" si="104"/>
        <v>#DIV/0!</v>
      </c>
      <c r="BS149" s="410" t="e">
        <f t="shared" si="104"/>
        <v>#DIV/0!</v>
      </c>
      <c r="BT149" s="410" t="e">
        <f t="shared" si="104"/>
        <v>#DIV/0!</v>
      </c>
      <c r="BU149" s="410" t="e">
        <f t="shared" si="104"/>
        <v>#DIV/0!</v>
      </c>
      <c r="BV149" s="410" t="e">
        <f t="shared" si="104"/>
        <v>#DIV/0!</v>
      </c>
      <c r="BW149" s="410" t="e">
        <f t="shared" si="104"/>
        <v>#DIV/0!</v>
      </c>
      <c r="BX149" s="410" t="e">
        <f t="shared" si="104"/>
        <v>#DIV/0!</v>
      </c>
      <c r="BY149" s="410" t="e">
        <f t="shared" si="104"/>
        <v>#DIV/0!</v>
      </c>
      <c r="BZ149" s="410" t="e">
        <f t="shared" si="104"/>
        <v>#DIV/0!</v>
      </c>
      <c r="CA149" s="410" t="e">
        <f t="shared" si="104"/>
        <v>#DIV/0!</v>
      </c>
      <c r="CB149" s="410" t="e">
        <f t="shared" si="104"/>
        <v>#DIV/0!</v>
      </c>
      <c r="CC149" s="410" t="e">
        <f t="shared" si="104"/>
        <v>#DIV/0!</v>
      </c>
      <c r="CD149" s="410" t="e">
        <f t="shared" si="104"/>
        <v>#DIV/0!</v>
      </c>
      <c r="CE149" s="410" t="e">
        <f t="shared" si="104"/>
        <v>#DIV/0!</v>
      </c>
      <c r="CF149" s="410" t="e">
        <f t="shared" si="104"/>
        <v>#DIV/0!</v>
      </c>
    </row>
    <row r="150" spans="3:84" x14ac:dyDescent="0.35">
      <c r="D150" s="406"/>
      <c r="E150" s="406"/>
      <c r="F150" s="406"/>
      <c r="G150" s="406"/>
      <c r="H150" s="406"/>
      <c r="I150" s="406"/>
      <c r="J150" s="406"/>
      <c r="K150" s="406"/>
      <c r="L150" s="406"/>
      <c r="M150" s="406"/>
      <c r="N150" s="406"/>
      <c r="O150" s="406"/>
      <c r="P150" s="406"/>
      <c r="Q150" s="406"/>
      <c r="R150" s="406"/>
      <c r="S150" s="406"/>
      <c r="T150" s="406"/>
      <c r="U150" s="406"/>
      <c r="V150" s="406"/>
      <c r="W150" s="406"/>
      <c r="X150" s="406"/>
      <c r="Y150" s="406"/>
      <c r="Z150" s="406"/>
      <c r="AA150" s="406"/>
      <c r="AB150" s="406"/>
      <c r="AC150" s="406"/>
      <c r="AD150" s="406"/>
      <c r="AE150" s="406"/>
      <c r="AF150" s="406"/>
      <c r="AG150" s="406"/>
      <c r="AH150" s="406"/>
      <c r="AI150" s="406"/>
      <c r="AJ150" s="406"/>
      <c r="AK150" s="406"/>
      <c r="AL150" s="406"/>
      <c r="AM150" s="406"/>
      <c r="AN150" s="406"/>
      <c r="AO150" s="406"/>
      <c r="AP150" s="406"/>
      <c r="AQ150" s="406"/>
      <c r="AR150" s="406"/>
      <c r="AS150" s="406"/>
      <c r="AT150" s="406"/>
      <c r="AU150" s="406"/>
      <c r="AV150" s="406"/>
      <c r="AW150" s="406"/>
      <c r="AX150" s="406"/>
      <c r="AY150" s="406"/>
      <c r="AZ150" s="406"/>
      <c r="BA150" s="406"/>
      <c r="BB150" s="406"/>
      <c r="BC150" s="406"/>
      <c r="BD150" s="406"/>
      <c r="BE150" s="406"/>
      <c r="BF150" s="406"/>
      <c r="BG150" s="406"/>
      <c r="BH150" s="406"/>
      <c r="BI150" s="406"/>
      <c r="BJ150" s="406"/>
      <c r="BK150" s="406"/>
      <c r="BL150" s="406"/>
      <c r="BM150" s="406"/>
      <c r="BN150" s="406"/>
      <c r="BO150" s="406"/>
      <c r="BP150" s="406"/>
      <c r="BQ150" s="406"/>
      <c r="BR150" s="406"/>
      <c r="BS150" s="406"/>
      <c r="BT150" s="406"/>
      <c r="BU150" s="406"/>
      <c r="BV150" s="406"/>
      <c r="BW150" s="406"/>
      <c r="BX150" s="406"/>
      <c r="BY150" s="406"/>
      <c r="BZ150" s="406"/>
      <c r="CA150" s="406"/>
      <c r="CB150" s="406"/>
      <c r="CC150" s="406"/>
      <c r="CD150" s="406"/>
      <c r="CE150" s="406"/>
      <c r="CF150" s="406"/>
    </row>
    <row r="151" spans="3:84" x14ac:dyDescent="0.35">
      <c r="C151" s="391" t="s">
        <v>321</v>
      </c>
    </row>
    <row r="152" spans="3:84" x14ac:dyDescent="0.35">
      <c r="D152" s="409"/>
      <c r="E152" s="409">
        <v>2010</v>
      </c>
      <c r="F152" s="409">
        <v>2011</v>
      </c>
      <c r="G152" s="409">
        <v>2012</v>
      </c>
      <c r="H152" s="409">
        <v>2013</v>
      </c>
      <c r="I152" s="409">
        <v>2014</v>
      </c>
      <c r="J152" s="409">
        <v>2015</v>
      </c>
      <c r="K152" s="409">
        <v>2016</v>
      </c>
      <c r="L152" s="409">
        <v>2017</v>
      </c>
      <c r="M152" s="409">
        <v>2018</v>
      </c>
      <c r="N152" s="409">
        <v>2019</v>
      </c>
      <c r="O152" s="409">
        <v>2020</v>
      </c>
      <c r="P152" s="409">
        <v>2021</v>
      </c>
      <c r="Q152" s="409">
        <v>2022</v>
      </c>
      <c r="R152" s="409">
        <v>2023</v>
      </c>
      <c r="S152" s="409">
        <v>2024</v>
      </c>
      <c r="T152" s="409">
        <v>2025</v>
      </c>
      <c r="U152" s="409">
        <v>2026</v>
      </c>
      <c r="V152" s="409">
        <v>2027</v>
      </c>
      <c r="W152" s="409">
        <v>2028</v>
      </c>
      <c r="X152" s="409">
        <v>2029</v>
      </c>
      <c r="Y152" s="409">
        <v>2030</v>
      </c>
      <c r="Z152" s="409">
        <v>2031</v>
      </c>
      <c r="AA152" s="409">
        <v>2032</v>
      </c>
      <c r="AB152" s="409">
        <v>2033</v>
      </c>
      <c r="AC152" s="409">
        <v>2034</v>
      </c>
      <c r="AD152" s="409">
        <v>2035</v>
      </c>
      <c r="AE152" s="409">
        <v>2036</v>
      </c>
      <c r="AF152" s="409">
        <v>2037</v>
      </c>
      <c r="AG152" s="409">
        <v>2038</v>
      </c>
      <c r="AH152" s="409">
        <v>2039</v>
      </c>
      <c r="AI152" s="409">
        <v>2040</v>
      </c>
      <c r="AJ152" s="409">
        <v>2041</v>
      </c>
      <c r="AK152" s="409">
        <v>2042</v>
      </c>
      <c r="AL152" s="409">
        <v>2043</v>
      </c>
      <c r="AM152" s="409">
        <v>2044</v>
      </c>
      <c r="AN152" s="409">
        <v>2045</v>
      </c>
      <c r="AO152" s="409">
        <v>2046</v>
      </c>
      <c r="AP152" s="409">
        <v>2047</v>
      </c>
      <c r="AQ152" s="409">
        <v>2048</v>
      </c>
      <c r="AR152" s="409">
        <v>2049</v>
      </c>
      <c r="AS152" s="409">
        <v>2050</v>
      </c>
      <c r="AT152" s="409">
        <v>2051</v>
      </c>
      <c r="AU152" s="409">
        <v>2052</v>
      </c>
      <c r="AV152" s="409">
        <v>2053</v>
      </c>
      <c r="AW152" s="409">
        <v>2054</v>
      </c>
      <c r="AX152" s="409">
        <v>2055</v>
      </c>
      <c r="AY152" s="409">
        <v>2056</v>
      </c>
      <c r="AZ152" s="409">
        <v>2057</v>
      </c>
      <c r="BA152" s="409">
        <v>2058</v>
      </c>
      <c r="BB152" s="409">
        <v>2059</v>
      </c>
      <c r="BC152" s="409">
        <v>2060</v>
      </c>
      <c r="BD152" s="409">
        <v>2061</v>
      </c>
      <c r="BE152" s="409">
        <v>2062</v>
      </c>
      <c r="BF152" s="409">
        <v>2063</v>
      </c>
      <c r="BG152" s="409">
        <v>2064</v>
      </c>
      <c r="BH152" s="409">
        <v>2065</v>
      </c>
      <c r="BI152" s="409">
        <v>2066</v>
      </c>
      <c r="BJ152" s="409">
        <v>2067</v>
      </c>
      <c r="BK152" s="409">
        <v>2068</v>
      </c>
      <c r="BL152" s="409">
        <v>2069</v>
      </c>
      <c r="BM152" s="409">
        <v>2070</v>
      </c>
      <c r="BN152" s="409">
        <v>2071</v>
      </c>
      <c r="BO152" s="409">
        <v>2072</v>
      </c>
      <c r="BP152" s="409">
        <v>2073</v>
      </c>
      <c r="BQ152" s="409">
        <v>2074</v>
      </c>
      <c r="BR152" s="409">
        <v>2075</v>
      </c>
      <c r="BS152" s="409">
        <v>2076</v>
      </c>
      <c r="BT152" s="409">
        <v>2077</v>
      </c>
      <c r="BU152" s="409">
        <v>2078</v>
      </c>
      <c r="BV152" s="409">
        <v>2079</v>
      </c>
      <c r="BW152" s="409">
        <v>2080</v>
      </c>
      <c r="BX152" s="409">
        <v>2081</v>
      </c>
      <c r="BY152" s="409">
        <v>2082</v>
      </c>
      <c r="BZ152" s="409">
        <v>2083</v>
      </c>
      <c r="CA152" s="409">
        <v>2084</v>
      </c>
      <c r="CB152" s="409">
        <v>2085</v>
      </c>
      <c r="CC152" s="409">
        <v>2086</v>
      </c>
      <c r="CD152" s="409">
        <v>2087</v>
      </c>
      <c r="CE152" s="409">
        <v>2088</v>
      </c>
      <c r="CF152" s="409">
        <v>2089</v>
      </c>
    </row>
    <row r="153" spans="3:84" x14ac:dyDescent="0.35">
      <c r="D153" s="410" t="s">
        <v>84</v>
      </c>
      <c r="E153" s="410" t="e">
        <f t="shared" ref="E153:AJ153" si="105">E139*$E$11</f>
        <v>#DIV/0!</v>
      </c>
      <c r="F153" s="410" t="e">
        <f t="shared" si="105"/>
        <v>#DIV/0!</v>
      </c>
      <c r="G153" s="410" t="e">
        <f t="shared" si="105"/>
        <v>#DIV/0!</v>
      </c>
      <c r="H153" s="410" t="e">
        <f t="shared" si="105"/>
        <v>#DIV/0!</v>
      </c>
      <c r="I153" s="410" t="e">
        <f t="shared" si="105"/>
        <v>#DIV/0!</v>
      </c>
      <c r="J153" s="410" t="e">
        <f t="shared" si="105"/>
        <v>#DIV/0!</v>
      </c>
      <c r="K153" s="410" t="e">
        <f t="shared" si="105"/>
        <v>#DIV/0!</v>
      </c>
      <c r="L153" s="410" t="e">
        <f t="shared" si="105"/>
        <v>#DIV/0!</v>
      </c>
      <c r="M153" s="410" t="e">
        <f t="shared" si="105"/>
        <v>#DIV/0!</v>
      </c>
      <c r="N153" s="410" t="e">
        <f t="shared" si="105"/>
        <v>#DIV/0!</v>
      </c>
      <c r="O153" s="410" t="e">
        <f t="shared" si="105"/>
        <v>#DIV/0!</v>
      </c>
      <c r="P153" s="410" t="e">
        <f t="shared" si="105"/>
        <v>#DIV/0!</v>
      </c>
      <c r="Q153" s="410" t="e">
        <f t="shared" si="105"/>
        <v>#DIV/0!</v>
      </c>
      <c r="R153" s="410" t="e">
        <f t="shared" si="105"/>
        <v>#DIV/0!</v>
      </c>
      <c r="S153" s="410" t="e">
        <f t="shared" si="105"/>
        <v>#DIV/0!</v>
      </c>
      <c r="T153" s="410" t="e">
        <f t="shared" si="105"/>
        <v>#DIV/0!</v>
      </c>
      <c r="U153" s="410" t="e">
        <f t="shared" si="105"/>
        <v>#DIV/0!</v>
      </c>
      <c r="V153" s="410" t="e">
        <f t="shared" si="105"/>
        <v>#DIV/0!</v>
      </c>
      <c r="W153" s="410" t="e">
        <f t="shared" si="105"/>
        <v>#DIV/0!</v>
      </c>
      <c r="X153" s="410" t="e">
        <f t="shared" si="105"/>
        <v>#DIV/0!</v>
      </c>
      <c r="Y153" s="410" t="e">
        <f t="shared" si="105"/>
        <v>#DIV/0!</v>
      </c>
      <c r="Z153" s="410" t="e">
        <f t="shared" si="105"/>
        <v>#DIV/0!</v>
      </c>
      <c r="AA153" s="410" t="e">
        <f t="shared" si="105"/>
        <v>#DIV/0!</v>
      </c>
      <c r="AB153" s="410" t="e">
        <f t="shared" si="105"/>
        <v>#DIV/0!</v>
      </c>
      <c r="AC153" s="410" t="e">
        <f t="shared" si="105"/>
        <v>#DIV/0!</v>
      </c>
      <c r="AD153" s="410" t="e">
        <f t="shared" si="105"/>
        <v>#DIV/0!</v>
      </c>
      <c r="AE153" s="410" t="e">
        <f t="shared" si="105"/>
        <v>#DIV/0!</v>
      </c>
      <c r="AF153" s="410" t="e">
        <f t="shared" si="105"/>
        <v>#DIV/0!</v>
      </c>
      <c r="AG153" s="410" t="e">
        <f t="shared" si="105"/>
        <v>#DIV/0!</v>
      </c>
      <c r="AH153" s="410" t="e">
        <f t="shared" si="105"/>
        <v>#DIV/0!</v>
      </c>
      <c r="AI153" s="410" t="e">
        <f t="shared" si="105"/>
        <v>#DIV/0!</v>
      </c>
      <c r="AJ153" s="410" t="e">
        <f t="shared" si="105"/>
        <v>#DIV/0!</v>
      </c>
      <c r="AK153" s="410" t="e">
        <f t="shared" ref="AK153:BP153" si="106">AK139*$E$11</f>
        <v>#DIV/0!</v>
      </c>
      <c r="AL153" s="410" t="e">
        <f t="shared" si="106"/>
        <v>#DIV/0!</v>
      </c>
      <c r="AM153" s="410" t="e">
        <f t="shared" si="106"/>
        <v>#DIV/0!</v>
      </c>
      <c r="AN153" s="410" t="e">
        <f t="shared" si="106"/>
        <v>#DIV/0!</v>
      </c>
      <c r="AO153" s="410" t="e">
        <f t="shared" si="106"/>
        <v>#DIV/0!</v>
      </c>
      <c r="AP153" s="410" t="e">
        <f t="shared" si="106"/>
        <v>#DIV/0!</v>
      </c>
      <c r="AQ153" s="410" t="e">
        <f t="shared" si="106"/>
        <v>#DIV/0!</v>
      </c>
      <c r="AR153" s="410" t="e">
        <f t="shared" si="106"/>
        <v>#DIV/0!</v>
      </c>
      <c r="AS153" s="410" t="e">
        <f t="shared" si="106"/>
        <v>#DIV/0!</v>
      </c>
      <c r="AT153" s="410" t="e">
        <f t="shared" si="106"/>
        <v>#DIV/0!</v>
      </c>
      <c r="AU153" s="410" t="e">
        <f t="shared" si="106"/>
        <v>#DIV/0!</v>
      </c>
      <c r="AV153" s="410" t="e">
        <f t="shared" si="106"/>
        <v>#DIV/0!</v>
      </c>
      <c r="AW153" s="410" t="e">
        <f t="shared" si="106"/>
        <v>#DIV/0!</v>
      </c>
      <c r="AX153" s="410" t="e">
        <f t="shared" si="106"/>
        <v>#DIV/0!</v>
      </c>
      <c r="AY153" s="410" t="e">
        <f t="shared" si="106"/>
        <v>#DIV/0!</v>
      </c>
      <c r="AZ153" s="410" t="e">
        <f t="shared" si="106"/>
        <v>#DIV/0!</v>
      </c>
      <c r="BA153" s="410" t="e">
        <f t="shared" si="106"/>
        <v>#DIV/0!</v>
      </c>
      <c r="BB153" s="410" t="e">
        <f t="shared" si="106"/>
        <v>#DIV/0!</v>
      </c>
      <c r="BC153" s="410" t="e">
        <f t="shared" si="106"/>
        <v>#DIV/0!</v>
      </c>
      <c r="BD153" s="410" t="e">
        <f t="shared" si="106"/>
        <v>#DIV/0!</v>
      </c>
      <c r="BE153" s="410" t="e">
        <f t="shared" si="106"/>
        <v>#DIV/0!</v>
      </c>
      <c r="BF153" s="410" t="e">
        <f t="shared" si="106"/>
        <v>#DIV/0!</v>
      </c>
      <c r="BG153" s="410" t="e">
        <f t="shared" si="106"/>
        <v>#DIV/0!</v>
      </c>
      <c r="BH153" s="410" t="e">
        <f t="shared" si="106"/>
        <v>#DIV/0!</v>
      </c>
      <c r="BI153" s="410" t="e">
        <f t="shared" si="106"/>
        <v>#DIV/0!</v>
      </c>
      <c r="BJ153" s="410" t="e">
        <f t="shared" si="106"/>
        <v>#DIV/0!</v>
      </c>
      <c r="BK153" s="410" t="e">
        <f t="shared" si="106"/>
        <v>#DIV/0!</v>
      </c>
      <c r="BL153" s="410" t="e">
        <f t="shared" si="106"/>
        <v>#DIV/0!</v>
      </c>
      <c r="BM153" s="410" t="e">
        <f t="shared" si="106"/>
        <v>#DIV/0!</v>
      </c>
      <c r="BN153" s="410" t="e">
        <f t="shared" si="106"/>
        <v>#DIV/0!</v>
      </c>
      <c r="BO153" s="410" t="e">
        <f t="shared" si="106"/>
        <v>#DIV/0!</v>
      </c>
      <c r="BP153" s="410" t="e">
        <f t="shared" si="106"/>
        <v>#DIV/0!</v>
      </c>
      <c r="BQ153" s="410" t="e">
        <f t="shared" ref="BQ153:CF153" si="107">BQ139*$E$11</f>
        <v>#DIV/0!</v>
      </c>
      <c r="BR153" s="410" t="e">
        <f t="shared" si="107"/>
        <v>#DIV/0!</v>
      </c>
      <c r="BS153" s="410" t="e">
        <f t="shared" si="107"/>
        <v>#DIV/0!</v>
      </c>
      <c r="BT153" s="410" t="e">
        <f t="shared" si="107"/>
        <v>#DIV/0!</v>
      </c>
      <c r="BU153" s="410" t="e">
        <f t="shared" si="107"/>
        <v>#DIV/0!</v>
      </c>
      <c r="BV153" s="410" t="e">
        <f t="shared" si="107"/>
        <v>#DIV/0!</v>
      </c>
      <c r="BW153" s="410" t="e">
        <f t="shared" si="107"/>
        <v>#DIV/0!</v>
      </c>
      <c r="BX153" s="410" t="e">
        <f t="shared" si="107"/>
        <v>#DIV/0!</v>
      </c>
      <c r="BY153" s="410" t="e">
        <f t="shared" si="107"/>
        <v>#DIV/0!</v>
      </c>
      <c r="BZ153" s="410" t="e">
        <f t="shared" si="107"/>
        <v>#DIV/0!</v>
      </c>
      <c r="CA153" s="410" t="e">
        <f t="shared" si="107"/>
        <v>#DIV/0!</v>
      </c>
      <c r="CB153" s="410" t="e">
        <f t="shared" si="107"/>
        <v>#DIV/0!</v>
      </c>
      <c r="CC153" s="410" t="e">
        <f t="shared" si="107"/>
        <v>#DIV/0!</v>
      </c>
      <c r="CD153" s="410" t="e">
        <f t="shared" si="107"/>
        <v>#DIV/0!</v>
      </c>
      <c r="CE153" s="410" t="e">
        <f t="shared" si="107"/>
        <v>#DIV/0!</v>
      </c>
      <c r="CF153" s="410" t="e">
        <f t="shared" si="107"/>
        <v>#DIV/0!</v>
      </c>
    </row>
    <row r="154" spans="3:84" x14ac:dyDescent="0.35">
      <c r="D154" s="410" t="s">
        <v>86</v>
      </c>
      <c r="E154" s="410" t="e">
        <f t="shared" ref="E154:AJ154" si="108">E140*$E$11</f>
        <v>#DIV/0!</v>
      </c>
      <c r="F154" s="410" t="e">
        <f t="shared" si="108"/>
        <v>#DIV/0!</v>
      </c>
      <c r="G154" s="410" t="e">
        <f t="shared" si="108"/>
        <v>#DIV/0!</v>
      </c>
      <c r="H154" s="410" t="e">
        <f t="shared" si="108"/>
        <v>#DIV/0!</v>
      </c>
      <c r="I154" s="410" t="e">
        <f t="shared" si="108"/>
        <v>#DIV/0!</v>
      </c>
      <c r="J154" s="410" t="e">
        <f t="shared" si="108"/>
        <v>#DIV/0!</v>
      </c>
      <c r="K154" s="410" t="e">
        <f t="shared" si="108"/>
        <v>#DIV/0!</v>
      </c>
      <c r="L154" s="410" t="e">
        <f t="shared" si="108"/>
        <v>#DIV/0!</v>
      </c>
      <c r="M154" s="410" t="e">
        <f t="shared" si="108"/>
        <v>#DIV/0!</v>
      </c>
      <c r="N154" s="410" t="e">
        <f t="shared" si="108"/>
        <v>#DIV/0!</v>
      </c>
      <c r="O154" s="410" t="e">
        <f t="shared" si="108"/>
        <v>#DIV/0!</v>
      </c>
      <c r="P154" s="410" t="e">
        <f t="shared" si="108"/>
        <v>#DIV/0!</v>
      </c>
      <c r="Q154" s="410" t="e">
        <f t="shared" si="108"/>
        <v>#DIV/0!</v>
      </c>
      <c r="R154" s="410" t="e">
        <f t="shared" si="108"/>
        <v>#DIV/0!</v>
      </c>
      <c r="S154" s="410" t="e">
        <f t="shared" si="108"/>
        <v>#DIV/0!</v>
      </c>
      <c r="T154" s="410" t="e">
        <f t="shared" si="108"/>
        <v>#DIV/0!</v>
      </c>
      <c r="U154" s="410" t="e">
        <f t="shared" si="108"/>
        <v>#DIV/0!</v>
      </c>
      <c r="V154" s="410" t="e">
        <f t="shared" si="108"/>
        <v>#DIV/0!</v>
      </c>
      <c r="W154" s="410" t="e">
        <f t="shared" si="108"/>
        <v>#DIV/0!</v>
      </c>
      <c r="X154" s="410" t="e">
        <f t="shared" si="108"/>
        <v>#DIV/0!</v>
      </c>
      <c r="Y154" s="410" t="e">
        <f t="shared" si="108"/>
        <v>#DIV/0!</v>
      </c>
      <c r="Z154" s="410" t="e">
        <f t="shared" si="108"/>
        <v>#DIV/0!</v>
      </c>
      <c r="AA154" s="410" t="e">
        <f t="shared" si="108"/>
        <v>#DIV/0!</v>
      </c>
      <c r="AB154" s="410" t="e">
        <f t="shared" si="108"/>
        <v>#DIV/0!</v>
      </c>
      <c r="AC154" s="410" t="e">
        <f t="shared" si="108"/>
        <v>#DIV/0!</v>
      </c>
      <c r="AD154" s="410" t="e">
        <f t="shared" si="108"/>
        <v>#DIV/0!</v>
      </c>
      <c r="AE154" s="410" t="e">
        <f t="shared" si="108"/>
        <v>#DIV/0!</v>
      </c>
      <c r="AF154" s="410" t="e">
        <f t="shared" si="108"/>
        <v>#DIV/0!</v>
      </c>
      <c r="AG154" s="410" t="e">
        <f t="shared" si="108"/>
        <v>#DIV/0!</v>
      </c>
      <c r="AH154" s="410" t="e">
        <f t="shared" si="108"/>
        <v>#DIV/0!</v>
      </c>
      <c r="AI154" s="410" t="e">
        <f t="shared" si="108"/>
        <v>#DIV/0!</v>
      </c>
      <c r="AJ154" s="410" t="e">
        <f t="shared" si="108"/>
        <v>#DIV/0!</v>
      </c>
      <c r="AK154" s="410" t="e">
        <f t="shared" ref="AK154:BP154" si="109">AK140*$E$11</f>
        <v>#DIV/0!</v>
      </c>
      <c r="AL154" s="410" t="e">
        <f t="shared" si="109"/>
        <v>#DIV/0!</v>
      </c>
      <c r="AM154" s="410" t="e">
        <f t="shared" si="109"/>
        <v>#DIV/0!</v>
      </c>
      <c r="AN154" s="410" t="e">
        <f t="shared" si="109"/>
        <v>#DIV/0!</v>
      </c>
      <c r="AO154" s="410" t="e">
        <f t="shared" si="109"/>
        <v>#DIV/0!</v>
      </c>
      <c r="AP154" s="410" t="e">
        <f t="shared" si="109"/>
        <v>#DIV/0!</v>
      </c>
      <c r="AQ154" s="410" t="e">
        <f t="shared" si="109"/>
        <v>#DIV/0!</v>
      </c>
      <c r="AR154" s="410" t="e">
        <f t="shared" si="109"/>
        <v>#DIV/0!</v>
      </c>
      <c r="AS154" s="410" t="e">
        <f t="shared" si="109"/>
        <v>#DIV/0!</v>
      </c>
      <c r="AT154" s="410" t="e">
        <f t="shared" si="109"/>
        <v>#DIV/0!</v>
      </c>
      <c r="AU154" s="410" t="e">
        <f t="shared" si="109"/>
        <v>#DIV/0!</v>
      </c>
      <c r="AV154" s="410" t="e">
        <f t="shared" si="109"/>
        <v>#DIV/0!</v>
      </c>
      <c r="AW154" s="410" t="e">
        <f t="shared" si="109"/>
        <v>#DIV/0!</v>
      </c>
      <c r="AX154" s="410" t="e">
        <f t="shared" si="109"/>
        <v>#DIV/0!</v>
      </c>
      <c r="AY154" s="410" t="e">
        <f t="shared" si="109"/>
        <v>#DIV/0!</v>
      </c>
      <c r="AZ154" s="410" t="e">
        <f t="shared" si="109"/>
        <v>#DIV/0!</v>
      </c>
      <c r="BA154" s="410" t="e">
        <f t="shared" si="109"/>
        <v>#DIV/0!</v>
      </c>
      <c r="BB154" s="410" t="e">
        <f t="shared" si="109"/>
        <v>#DIV/0!</v>
      </c>
      <c r="BC154" s="410" t="e">
        <f t="shared" si="109"/>
        <v>#DIV/0!</v>
      </c>
      <c r="BD154" s="410" t="e">
        <f t="shared" si="109"/>
        <v>#DIV/0!</v>
      </c>
      <c r="BE154" s="410" t="e">
        <f t="shared" si="109"/>
        <v>#DIV/0!</v>
      </c>
      <c r="BF154" s="410" t="e">
        <f t="shared" si="109"/>
        <v>#DIV/0!</v>
      </c>
      <c r="BG154" s="410" t="e">
        <f t="shared" si="109"/>
        <v>#DIV/0!</v>
      </c>
      <c r="BH154" s="410" t="e">
        <f t="shared" si="109"/>
        <v>#DIV/0!</v>
      </c>
      <c r="BI154" s="410" t="e">
        <f t="shared" si="109"/>
        <v>#DIV/0!</v>
      </c>
      <c r="BJ154" s="410" t="e">
        <f t="shared" si="109"/>
        <v>#DIV/0!</v>
      </c>
      <c r="BK154" s="410" t="e">
        <f t="shared" si="109"/>
        <v>#DIV/0!</v>
      </c>
      <c r="BL154" s="410" t="e">
        <f t="shared" si="109"/>
        <v>#DIV/0!</v>
      </c>
      <c r="BM154" s="410" t="e">
        <f t="shared" si="109"/>
        <v>#DIV/0!</v>
      </c>
      <c r="BN154" s="410" t="e">
        <f t="shared" si="109"/>
        <v>#DIV/0!</v>
      </c>
      <c r="BO154" s="410" t="e">
        <f t="shared" si="109"/>
        <v>#DIV/0!</v>
      </c>
      <c r="BP154" s="410" t="e">
        <f t="shared" si="109"/>
        <v>#DIV/0!</v>
      </c>
      <c r="BQ154" s="410" t="e">
        <f t="shared" ref="BQ154:CF154" si="110">BQ140*$E$11</f>
        <v>#DIV/0!</v>
      </c>
      <c r="BR154" s="410" t="e">
        <f t="shared" si="110"/>
        <v>#DIV/0!</v>
      </c>
      <c r="BS154" s="410" t="e">
        <f t="shared" si="110"/>
        <v>#DIV/0!</v>
      </c>
      <c r="BT154" s="410" t="e">
        <f t="shared" si="110"/>
        <v>#DIV/0!</v>
      </c>
      <c r="BU154" s="410" t="e">
        <f t="shared" si="110"/>
        <v>#DIV/0!</v>
      </c>
      <c r="BV154" s="410" t="e">
        <f t="shared" si="110"/>
        <v>#DIV/0!</v>
      </c>
      <c r="BW154" s="410" t="e">
        <f t="shared" si="110"/>
        <v>#DIV/0!</v>
      </c>
      <c r="BX154" s="410" t="e">
        <f t="shared" si="110"/>
        <v>#DIV/0!</v>
      </c>
      <c r="BY154" s="410" t="e">
        <f t="shared" si="110"/>
        <v>#DIV/0!</v>
      </c>
      <c r="BZ154" s="410" t="e">
        <f t="shared" si="110"/>
        <v>#DIV/0!</v>
      </c>
      <c r="CA154" s="410" t="e">
        <f t="shared" si="110"/>
        <v>#DIV/0!</v>
      </c>
      <c r="CB154" s="410" t="e">
        <f t="shared" si="110"/>
        <v>#DIV/0!</v>
      </c>
      <c r="CC154" s="410" t="e">
        <f t="shared" si="110"/>
        <v>#DIV/0!</v>
      </c>
      <c r="CD154" s="410" t="e">
        <f t="shared" si="110"/>
        <v>#DIV/0!</v>
      </c>
      <c r="CE154" s="410" t="e">
        <f t="shared" si="110"/>
        <v>#DIV/0!</v>
      </c>
      <c r="CF154" s="410" t="e">
        <f t="shared" si="110"/>
        <v>#DIV/0!</v>
      </c>
    </row>
    <row r="155" spans="3:84" x14ac:dyDescent="0.35">
      <c r="D155" s="410" t="s">
        <v>88</v>
      </c>
      <c r="E155" s="410" t="e">
        <f t="shared" ref="E155:AJ155" si="111">E141*$E$11</f>
        <v>#DIV/0!</v>
      </c>
      <c r="F155" s="410" t="e">
        <f t="shared" si="111"/>
        <v>#DIV/0!</v>
      </c>
      <c r="G155" s="410" t="e">
        <f t="shared" si="111"/>
        <v>#DIV/0!</v>
      </c>
      <c r="H155" s="410" t="e">
        <f t="shared" si="111"/>
        <v>#DIV/0!</v>
      </c>
      <c r="I155" s="410" t="e">
        <f t="shared" si="111"/>
        <v>#DIV/0!</v>
      </c>
      <c r="J155" s="410" t="e">
        <f t="shared" si="111"/>
        <v>#DIV/0!</v>
      </c>
      <c r="K155" s="410" t="e">
        <f t="shared" si="111"/>
        <v>#DIV/0!</v>
      </c>
      <c r="L155" s="410" t="e">
        <f t="shared" si="111"/>
        <v>#DIV/0!</v>
      </c>
      <c r="M155" s="410" t="e">
        <f t="shared" si="111"/>
        <v>#DIV/0!</v>
      </c>
      <c r="N155" s="410" t="e">
        <f t="shared" si="111"/>
        <v>#DIV/0!</v>
      </c>
      <c r="O155" s="410" t="e">
        <f t="shared" si="111"/>
        <v>#DIV/0!</v>
      </c>
      <c r="P155" s="410" t="e">
        <f t="shared" si="111"/>
        <v>#DIV/0!</v>
      </c>
      <c r="Q155" s="410" t="e">
        <f t="shared" si="111"/>
        <v>#DIV/0!</v>
      </c>
      <c r="R155" s="410" t="e">
        <f t="shared" si="111"/>
        <v>#DIV/0!</v>
      </c>
      <c r="S155" s="410" t="e">
        <f t="shared" si="111"/>
        <v>#DIV/0!</v>
      </c>
      <c r="T155" s="410" t="e">
        <f t="shared" si="111"/>
        <v>#DIV/0!</v>
      </c>
      <c r="U155" s="410" t="e">
        <f t="shared" si="111"/>
        <v>#DIV/0!</v>
      </c>
      <c r="V155" s="410" t="e">
        <f t="shared" si="111"/>
        <v>#DIV/0!</v>
      </c>
      <c r="W155" s="410" t="e">
        <f t="shared" si="111"/>
        <v>#DIV/0!</v>
      </c>
      <c r="X155" s="410" t="e">
        <f t="shared" si="111"/>
        <v>#DIV/0!</v>
      </c>
      <c r="Y155" s="410" t="e">
        <f t="shared" si="111"/>
        <v>#DIV/0!</v>
      </c>
      <c r="Z155" s="410" t="e">
        <f t="shared" si="111"/>
        <v>#DIV/0!</v>
      </c>
      <c r="AA155" s="410" t="e">
        <f t="shared" si="111"/>
        <v>#DIV/0!</v>
      </c>
      <c r="AB155" s="410" t="e">
        <f t="shared" si="111"/>
        <v>#DIV/0!</v>
      </c>
      <c r="AC155" s="410" t="e">
        <f t="shared" si="111"/>
        <v>#DIV/0!</v>
      </c>
      <c r="AD155" s="410" t="e">
        <f t="shared" si="111"/>
        <v>#DIV/0!</v>
      </c>
      <c r="AE155" s="410" t="e">
        <f t="shared" si="111"/>
        <v>#DIV/0!</v>
      </c>
      <c r="AF155" s="410" t="e">
        <f t="shared" si="111"/>
        <v>#DIV/0!</v>
      </c>
      <c r="AG155" s="410" t="e">
        <f t="shared" si="111"/>
        <v>#DIV/0!</v>
      </c>
      <c r="AH155" s="410" t="e">
        <f t="shared" si="111"/>
        <v>#DIV/0!</v>
      </c>
      <c r="AI155" s="410" t="e">
        <f t="shared" si="111"/>
        <v>#DIV/0!</v>
      </c>
      <c r="AJ155" s="410" t="e">
        <f t="shared" si="111"/>
        <v>#DIV/0!</v>
      </c>
      <c r="AK155" s="410" t="e">
        <f t="shared" ref="AK155:BP155" si="112">AK141*$E$11</f>
        <v>#DIV/0!</v>
      </c>
      <c r="AL155" s="410" t="e">
        <f t="shared" si="112"/>
        <v>#DIV/0!</v>
      </c>
      <c r="AM155" s="410" t="e">
        <f t="shared" si="112"/>
        <v>#DIV/0!</v>
      </c>
      <c r="AN155" s="410" t="e">
        <f t="shared" si="112"/>
        <v>#DIV/0!</v>
      </c>
      <c r="AO155" s="410" t="e">
        <f t="shared" si="112"/>
        <v>#DIV/0!</v>
      </c>
      <c r="AP155" s="410" t="e">
        <f t="shared" si="112"/>
        <v>#DIV/0!</v>
      </c>
      <c r="AQ155" s="410" t="e">
        <f t="shared" si="112"/>
        <v>#DIV/0!</v>
      </c>
      <c r="AR155" s="410" t="e">
        <f t="shared" si="112"/>
        <v>#DIV/0!</v>
      </c>
      <c r="AS155" s="410" t="e">
        <f t="shared" si="112"/>
        <v>#DIV/0!</v>
      </c>
      <c r="AT155" s="410" t="e">
        <f t="shared" si="112"/>
        <v>#DIV/0!</v>
      </c>
      <c r="AU155" s="410" t="e">
        <f t="shared" si="112"/>
        <v>#DIV/0!</v>
      </c>
      <c r="AV155" s="410" t="e">
        <f t="shared" si="112"/>
        <v>#DIV/0!</v>
      </c>
      <c r="AW155" s="410" t="e">
        <f t="shared" si="112"/>
        <v>#DIV/0!</v>
      </c>
      <c r="AX155" s="410" t="e">
        <f t="shared" si="112"/>
        <v>#DIV/0!</v>
      </c>
      <c r="AY155" s="410" t="e">
        <f t="shared" si="112"/>
        <v>#DIV/0!</v>
      </c>
      <c r="AZ155" s="410" t="e">
        <f t="shared" si="112"/>
        <v>#DIV/0!</v>
      </c>
      <c r="BA155" s="410" t="e">
        <f t="shared" si="112"/>
        <v>#DIV/0!</v>
      </c>
      <c r="BB155" s="410" t="e">
        <f t="shared" si="112"/>
        <v>#DIV/0!</v>
      </c>
      <c r="BC155" s="410" t="e">
        <f t="shared" si="112"/>
        <v>#DIV/0!</v>
      </c>
      <c r="BD155" s="410" t="e">
        <f t="shared" si="112"/>
        <v>#DIV/0!</v>
      </c>
      <c r="BE155" s="410" t="e">
        <f t="shared" si="112"/>
        <v>#DIV/0!</v>
      </c>
      <c r="BF155" s="410" t="e">
        <f t="shared" si="112"/>
        <v>#DIV/0!</v>
      </c>
      <c r="BG155" s="410" t="e">
        <f t="shared" si="112"/>
        <v>#DIV/0!</v>
      </c>
      <c r="BH155" s="410" t="e">
        <f t="shared" si="112"/>
        <v>#DIV/0!</v>
      </c>
      <c r="BI155" s="410" t="e">
        <f t="shared" si="112"/>
        <v>#DIV/0!</v>
      </c>
      <c r="BJ155" s="410" t="e">
        <f t="shared" si="112"/>
        <v>#DIV/0!</v>
      </c>
      <c r="BK155" s="410" t="e">
        <f t="shared" si="112"/>
        <v>#DIV/0!</v>
      </c>
      <c r="BL155" s="410" t="e">
        <f t="shared" si="112"/>
        <v>#DIV/0!</v>
      </c>
      <c r="BM155" s="410" t="e">
        <f t="shared" si="112"/>
        <v>#DIV/0!</v>
      </c>
      <c r="BN155" s="410" t="e">
        <f t="shared" si="112"/>
        <v>#DIV/0!</v>
      </c>
      <c r="BO155" s="410" t="e">
        <f t="shared" si="112"/>
        <v>#DIV/0!</v>
      </c>
      <c r="BP155" s="410" t="e">
        <f t="shared" si="112"/>
        <v>#DIV/0!</v>
      </c>
      <c r="BQ155" s="410" t="e">
        <f t="shared" ref="BQ155:CF155" si="113">BQ141*$E$11</f>
        <v>#DIV/0!</v>
      </c>
      <c r="BR155" s="410" t="e">
        <f t="shared" si="113"/>
        <v>#DIV/0!</v>
      </c>
      <c r="BS155" s="410" t="e">
        <f t="shared" si="113"/>
        <v>#DIV/0!</v>
      </c>
      <c r="BT155" s="410" t="e">
        <f t="shared" si="113"/>
        <v>#DIV/0!</v>
      </c>
      <c r="BU155" s="410" t="e">
        <f t="shared" si="113"/>
        <v>#DIV/0!</v>
      </c>
      <c r="BV155" s="410" t="e">
        <f t="shared" si="113"/>
        <v>#DIV/0!</v>
      </c>
      <c r="BW155" s="410" t="e">
        <f t="shared" si="113"/>
        <v>#DIV/0!</v>
      </c>
      <c r="BX155" s="410" t="e">
        <f t="shared" si="113"/>
        <v>#DIV/0!</v>
      </c>
      <c r="BY155" s="410" t="e">
        <f t="shared" si="113"/>
        <v>#DIV/0!</v>
      </c>
      <c r="BZ155" s="410" t="e">
        <f t="shared" si="113"/>
        <v>#DIV/0!</v>
      </c>
      <c r="CA155" s="410" t="e">
        <f t="shared" si="113"/>
        <v>#DIV/0!</v>
      </c>
      <c r="CB155" s="410" t="e">
        <f t="shared" si="113"/>
        <v>#DIV/0!</v>
      </c>
      <c r="CC155" s="410" t="e">
        <f t="shared" si="113"/>
        <v>#DIV/0!</v>
      </c>
      <c r="CD155" s="410" t="e">
        <f t="shared" si="113"/>
        <v>#DIV/0!</v>
      </c>
      <c r="CE155" s="410" t="e">
        <f t="shared" si="113"/>
        <v>#DIV/0!</v>
      </c>
      <c r="CF155" s="410" t="e">
        <f t="shared" si="113"/>
        <v>#DIV/0!</v>
      </c>
    </row>
    <row r="156" spans="3:84" x14ac:dyDescent="0.35">
      <c r="D156" s="410" t="s">
        <v>90</v>
      </c>
      <c r="E156" s="410" t="e">
        <f t="shared" ref="E156:AJ156" si="114">E142*$E$11</f>
        <v>#DIV/0!</v>
      </c>
      <c r="F156" s="410" t="e">
        <f t="shared" si="114"/>
        <v>#DIV/0!</v>
      </c>
      <c r="G156" s="410" t="e">
        <f t="shared" si="114"/>
        <v>#DIV/0!</v>
      </c>
      <c r="H156" s="410" t="e">
        <f t="shared" si="114"/>
        <v>#DIV/0!</v>
      </c>
      <c r="I156" s="410" t="e">
        <f t="shared" si="114"/>
        <v>#DIV/0!</v>
      </c>
      <c r="J156" s="410" t="e">
        <f t="shared" si="114"/>
        <v>#DIV/0!</v>
      </c>
      <c r="K156" s="410" t="e">
        <f t="shared" si="114"/>
        <v>#DIV/0!</v>
      </c>
      <c r="L156" s="410" t="e">
        <f t="shared" si="114"/>
        <v>#DIV/0!</v>
      </c>
      <c r="M156" s="410" t="e">
        <f t="shared" si="114"/>
        <v>#DIV/0!</v>
      </c>
      <c r="N156" s="410" t="e">
        <f t="shared" si="114"/>
        <v>#DIV/0!</v>
      </c>
      <c r="O156" s="410" t="e">
        <f t="shared" si="114"/>
        <v>#DIV/0!</v>
      </c>
      <c r="P156" s="410" t="e">
        <f t="shared" si="114"/>
        <v>#DIV/0!</v>
      </c>
      <c r="Q156" s="410" t="e">
        <f t="shared" si="114"/>
        <v>#DIV/0!</v>
      </c>
      <c r="R156" s="410" t="e">
        <f t="shared" si="114"/>
        <v>#DIV/0!</v>
      </c>
      <c r="S156" s="410" t="e">
        <f t="shared" si="114"/>
        <v>#DIV/0!</v>
      </c>
      <c r="T156" s="410" t="e">
        <f t="shared" si="114"/>
        <v>#DIV/0!</v>
      </c>
      <c r="U156" s="410" t="e">
        <f t="shared" si="114"/>
        <v>#DIV/0!</v>
      </c>
      <c r="V156" s="410" t="e">
        <f t="shared" si="114"/>
        <v>#DIV/0!</v>
      </c>
      <c r="W156" s="410" t="e">
        <f t="shared" si="114"/>
        <v>#DIV/0!</v>
      </c>
      <c r="X156" s="410" t="e">
        <f t="shared" si="114"/>
        <v>#DIV/0!</v>
      </c>
      <c r="Y156" s="410" t="e">
        <f t="shared" si="114"/>
        <v>#DIV/0!</v>
      </c>
      <c r="Z156" s="410" t="e">
        <f t="shared" si="114"/>
        <v>#DIV/0!</v>
      </c>
      <c r="AA156" s="410" t="e">
        <f t="shared" si="114"/>
        <v>#DIV/0!</v>
      </c>
      <c r="AB156" s="410" t="e">
        <f t="shared" si="114"/>
        <v>#DIV/0!</v>
      </c>
      <c r="AC156" s="410" t="e">
        <f t="shared" si="114"/>
        <v>#DIV/0!</v>
      </c>
      <c r="AD156" s="410" t="e">
        <f t="shared" si="114"/>
        <v>#DIV/0!</v>
      </c>
      <c r="AE156" s="410" t="e">
        <f t="shared" si="114"/>
        <v>#DIV/0!</v>
      </c>
      <c r="AF156" s="410" t="e">
        <f t="shared" si="114"/>
        <v>#DIV/0!</v>
      </c>
      <c r="AG156" s="410" t="e">
        <f t="shared" si="114"/>
        <v>#DIV/0!</v>
      </c>
      <c r="AH156" s="410" t="e">
        <f t="shared" si="114"/>
        <v>#DIV/0!</v>
      </c>
      <c r="AI156" s="410" t="e">
        <f t="shared" si="114"/>
        <v>#DIV/0!</v>
      </c>
      <c r="AJ156" s="410" t="e">
        <f t="shared" si="114"/>
        <v>#DIV/0!</v>
      </c>
      <c r="AK156" s="410" t="e">
        <f t="shared" ref="AK156:BP156" si="115">AK142*$E$11</f>
        <v>#DIV/0!</v>
      </c>
      <c r="AL156" s="410" t="e">
        <f t="shared" si="115"/>
        <v>#DIV/0!</v>
      </c>
      <c r="AM156" s="410" t="e">
        <f t="shared" si="115"/>
        <v>#DIV/0!</v>
      </c>
      <c r="AN156" s="410" t="e">
        <f t="shared" si="115"/>
        <v>#DIV/0!</v>
      </c>
      <c r="AO156" s="410" t="e">
        <f t="shared" si="115"/>
        <v>#DIV/0!</v>
      </c>
      <c r="AP156" s="410" t="e">
        <f t="shared" si="115"/>
        <v>#DIV/0!</v>
      </c>
      <c r="AQ156" s="410" t="e">
        <f t="shared" si="115"/>
        <v>#DIV/0!</v>
      </c>
      <c r="AR156" s="410" t="e">
        <f t="shared" si="115"/>
        <v>#DIV/0!</v>
      </c>
      <c r="AS156" s="410" t="e">
        <f t="shared" si="115"/>
        <v>#DIV/0!</v>
      </c>
      <c r="AT156" s="410" t="e">
        <f t="shared" si="115"/>
        <v>#DIV/0!</v>
      </c>
      <c r="AU156" s="410" t="e">
        <f t="shared" si="115"/>
        <v>#DIV/0!</v>
      </c>
      <c r="AV156" s="410" t="e">
        <f t="shared" si="115"/>
        <v>#DIV/0!</v>
      </c>
      <c r="AW156" s="410" t="e">
        <f t="shared" si="115"/>
        <v>#DIV/0!</v>
      </c>
      <c r="AX156" s="410" t="e">
        <f t="shared" si="115"/>
        <v>#DIV/0!</v>
      </c>
      <c r="AY156" s="410" t="e">
        <f t="shared" si="115"/>
        <v>#DIV/0!</v>
      </c>
      <c r="AZ156" s="410" t="e">
        <f t="shared" si="115"/>
        <v>#DIV/0!</v>
      </c>
      <c r="BA156" s="410" t="e">
        <f t="shared" si="115"/>
        <v>#DIV/0!</v>
      </c>
      <c r="BB156" s="410" t="e">
        <f t="shared" si="115"/>
        <v>#DIV/0!</v>
      </c>
      <c r="BC156" s="410" t="e">
        <f t="shared" si="115"/>
        <v>#DIV/0!</v>
      </c>
      <c r="BD156" s="410" t="e">
        <f t="shared" si="115"/>
        <v>#DIV/0!</v>
      </c>
      <c r="BE156" s="410" t="e">
        <f t="shared" si="115"/>
        <v>#DIV/0!</v>
      </c>
      <c r="BF156" s="410" t="e">
        <f t="shared" si="115"/>
        <v>#DIV/0!</v>
      </c>
      <c r="BG156" s="410" t="e">
        <f t="shared" si="115"/>
        <v>#DIV/0!</v>
      </c>
      <c r="BH156" s="410" t="e">
        <f t="shared" si="115"/>
        <v>#DIV/0!</v>
      </c>
      <c r="BI156" s="410" t="e">
        <f t="shared" si="115"/>
        <v>#DIV/0!</v>
      </c>
      <c r="BJ156" s="410" t="e">
        <f t="shared" si="115"/>
        <v>#DIV/0!</v>
      </c>
      <c r="BK156" s="410" t="e">
        <f t="shared" si="115"/>
        <v>#DIV/0!</v>
      </c>
      <c r="BL156" s="410" t="e">
        <f t="shared" si="115"/>
        <v>#DIV/0!</v>
      </c>
      <c r="BM156" s="410" t="e">
        <f t="shared" si="115"/>
        <v>#DIV/0!</v>
      </c>
      <c r="BN156" s="410" t="e">
        <f t="shared" si="115"/>
        <v>#DIV/0!</v>
      </c>
      <c r="BO156" s="410" t="e">
        <f t="shared" si="115"/>
        <v>#DIV/0!</v>
      </c>
      <c r="BP156" s="410" t="e">
        <f t="shared" si="115"/>
        <v>#DIV/0!</v>
      </c>
      <c r="BQ156" s="410" t="e">
        <f t="shared" ref="BQ156:CF156" si="116">BQ142*$E$11</f>
        <v>#DIV/0!</v>
      </c>
      <c r="BR156" s="410" t="e">
        <f t="shared" si="116"/>
        <v>#DIV/0!</v>
      </c>
      <c r="BS156" s="410" t="e">
        <f t="shared" si="116"/>
        <v>#DIV/0!</v>
      </c>
      <c r="BT156" s="410" t="e">
        <f t="shared" si="116"/>
        <v>#DIV/0!</v>
      </c>
      <c r="BU156" s="410" t="e">
        <f t="shared" si="116"/>
        <v>#DIV/0!</v>
      </c>
      <c r="BV156" s="410" t="e">
        <f t="shared" si="116"/>
        <v>#DIV/0!</v>
      </c>
      <c r="BW156" s="410" t="e">
        <f t="shared" si="116"/>
        <v>#DIV/0!</v>
      </c>
      <c r="BX156" s="410" t="e">
        <f t="shared" si="116"/>
        <v>#DIV/0!</v>
      </c>
      <c r="BY156" s="410" t="e">
        <f t="shared" si="116"/>
        <v>#DIV/0!</v>
      </c>
      <c r="BZ156" s="410" t="e">
        <f t="shared" si="116"/>
        <v>#DIV/0!</v>
      </c>
      <c r="CA156" s="410" t="e">
        <f t="shared" si="116"/>
        <v>#DIV/0!</v>
      </c>
      <c r="CB156" s="410" t="e">
        <f t="shared" si="116"/>
        <v>#DIV/0!</v>
      </c>
      <c r="CC156" s="410" t="e">
        <f t="shared" si="116"/>
        <v>#DIV/0!</v>
      </c>
      <c r="CD156" s="410" t="e">
        <f t="shared" si="116"/>
        <v>#DIV/0!</v>
      </c>
      <c r="CE156" s="410" t="e">
        <f t="shared" si="116"/>
        <v>#DIV/0!</v>
      </c>
      <c r="CF156" s="410" t="e">
        <f t="shared" si="116"/>
        <v>#DIV/0!</v>
      </c>
    </row>
    <row r="157" spans="3:84" x14ac:dyDescent="0.35">
      <c r="D157" s="406"/>
      <c r="E157" s="406"/>
      <c r="F157" s="406"/>
      <c r="G157" s="406"/>
      <c r="H157" s="406"/>
      <c r="I157" s="406"/>
      <c r="J157" s="406"/>
      <c r="K157" s="406"/>
      <c r="L157" s="406"/>
      <c r="M157" s="406"/>
      <c r="N157" s="406"/>
      <c r="O157" s="406"/>
      <c r="P157" s="406"/>
      <c r="Q157" s="406"/>
      <c r="R157" s="406"/>
      <c r="S157" s="406"/>
      <c r="T157" s="406"/>
      <c r="U157" s="406"/>
      <c r="V157" s="406"/>
      <c r="W157" s="406"/>
      <c r="X157" s="406"/>
      <c r="Y157" s="406"/>
      <c r="Z157" s="406"/>
      <c r="AA157" s="406"/>
      <c r="AB157" s="406"/>
      <c r="AC157" s="406"/>
      <c r="AD157" s="406"/>
      <c r="AE157" s="406"/>
      <c r="AF157" s="406"/>
      <c r="AG157" s="406"/>
      <c r="AH157" s="406"/>
      <c r="AI157" s="406"/>
      <c r="AJ157" s="406"/>
      <c r="AK157" s="406"/>
      <c r="AL157" s="406"/>
      <c r="AM157" s="406"/>
      <c r="AN157" s="406"/>
      <c r="AO157" s="406"/>
      <c r="AP157" s="406"/>
      <c r="AQ157" s="406"/>
      <c r="AR157" s="406"/>
      <c r="AS157" s="406"/>
      <c r="AT157" s="406"/>
      <c r="AU157" s="406"/>
      <c r="AV157" s="406"/>
      <c r="AW157" s="406"/>
      <c r="AX157" s="406"/>
      <c r="AY157" s="406"/>
      <c r="AZ157" s="406"/>
      <c r="BA157" s="406"/>
      <c r="BB157" s="406"/>
      <c r="BC157" s="406"/>
      <c r="BD157" s="406"/>
      <c r="BE157" s="406"/>
      <c r="BF157" s="406"/>
      <c r="BG157" s="406"/>
      <c r="BH157" s="406"/>
      <c r="BI157" s="406"/>
      <c r="BJ157" s="406"/>
      <c r="BK157" s="406"/>
      <c r="BL157" s="406"/>
      <c r="BM157" s="406"/>
      <c r="BN157" s="406"/>
      <c r="BO157" s="406"/>
      <c r="BP157" s="406"/>
      <c r="BQ157" s="406"/>
      <c r="BR157" s="406"/>
      <c r="BS157" s="406"/>
      <c r="BT157" s="406"/>
      <c r="BU157" s="406"/>
      <c r="BV157" s="406"/>
      <c r="BW157" s="406"/>
      <c r="BX157" s="406"/>
      <c r="BY157" s="406"/>
      <c r="BZ157" s="406"/>
      <c r="CA157" s="406"/>
      <c r="CB157" s="406"/>
      <c r="CC157" s="406"/>
      <c r="CD157" s="406"/>
      <c r="CE157" s="406"/>
      <c r="CF157" s="406"/>
    </row>
    <row r="159" spans="3:84" x14ac:dyDescent="0.35">
      <c r="C159" s="391" t="s">
        <v>350</v>
      </c>
    </row>
    <row r="160" spans="3:84" x14ac:dyDescent="0.35">
      <c r="D160" s="409"/>
      <c r="E160" s="409">
        <v>2010</v>
      </c>
      <c r="F160" s="409">
        <v>2011</v>
      </c>
      <c r="G160" s="409">
        <v>2012</v>
      </c>
      <c r="H160" s="409">
        <v>2013</v>
      </c>
      <c r="I160" s="409">
        <v>2014</v>
      </c>
      <c r="J160" s="409">
        <v>2015</v>
      </c>
      <c r="K160" s="409">
        <v>2016</v>
      </c>
      <c r="L160" s="409">
        <v>2017</v>
      </c>
      <c r="M160" s="409">
        <v>2018</v>
      </c>
      <c r="N160" s="409">
        <v>2019</v>
      </c>
      <c r="O160" s="409">
        <v>2020</v>
      </c>
      <c r="P160" s="409">
        <v>2021</v>
      </c>
      <c r="Q160" s="409">
        <v>2022</v>
      </c>
      <c r="R160" s="409">
        <v>2023</v>
      </c>
      <c r="S160" s="409">
        <v>2024</v>
      </c>
      <c r="T160" s="409">
        <v>2025</v>
      </c>
      <c r="U160" s="409">
        <v>2026</v>
      </c>
      <c r="V160" s="409">
        <v>2027</v>
      </c>
      <c r="W160" s="409">
        <v>2028</v>
      </c>
      <c r="X160" s="409">
        <v>2029</v>
      </c>
      <c r="Y160" s="409">
        <v>2030</v>
      </c>
      <c r="Z160" s="409">
        <v>2031</v>
      </c>
      <c r="AA160" s="409">
        <v>2032</v>
      </c>
      <c r="AB160" s="409">
        <v>2033</v>
      </c>
      <c r="AC160" s="409">
        <v>2034</v>
      </c>
      <c r="AD160" s="409">
        <v>2035</v>
      </c>
      <c r="AE160" s="409">
        <v>2036</v>
      </c>
      <c r="AF160" s="409">
        <v>2037</v>
      </c>
      <c r="AG160" s="409">
        <v>2038</v>
      </c>
      <c r="AH160" s="409">
        <v>2039</v>
      </c>
      <c r="AI160" s="409">
        <v>2040</v>
      </c>
      <c r="AJ160" s="409">
        <v>2041</v>
      </c>
      <c r="AK160" s="409">
        <v>2042</v>
      </c>
      <c r="AL160" s="409">
        <v>2043</v>
      </c>
      <c r="AM160" s="409">
        <v>2044</v>
      </c>
      <c r="AN160" s="409">
        <v>2045</v>
      </c>
      <c r="AO160" s="409">
        <v>2046</v>
      </c>
      <c r="AP160" s="409">
        <v>2047</v>
      </c>
      <c r="AQ160" s="409">
        <v>2048</v>
      </c>
      <c r="AR160" s="409">
        <v>2049</v>
      </c>
      <c r="AS160" s="409">
        <v>2050</v>
      </c>
      <c r="AT160" s="409">
        <v>2051</v>
      </c>
      <c r="AU160" s="409">
        <v>2052</v>
      </c>
      <c r="AV160" s="409">
        <v>2053</v>
      </c>
      <c r="AW160" s="409">
        <v>2054</v>
      </c>
      <c r="AX160" s="409">
        <v>2055</v>
      </c>
      <c r="AY160" s="409">
        <v>2056</v>
      </c>
      <c r="AZ160" s="409">
        <v>2057</v>
      </c>
      <c r="BA160" s="409">
        <v>2058</v>
      </c>
      <c r="BB160" s="409">
        <v>2059</v>
      </c>
      <c r="BC160" s="409">
        <v>2060</v>
      </c>
      <c r="BD160" s="409">
        <v>2061</v>
      </c>
      <c r="BE160" s="409">
        <v>2062</v>
      </c>
      <c r="BF160" s="409">
        <v>2063</v>
      </c>
      <c r="BG160" s="409">
        <v>2064</v>
      </c>
      <c r="BH160" s="409">
        <v>2065</v>
      </c>
      <c r="BI160" s="409">
        <v>2066</v>
      </c>
      <c r="BJ160" s="409">
        <v>2067</v>
      </c>
      <c r="BK160" s="409">
        <v>2068</v>
      </c>
      <c r="BL160" s="409">
        <v>2069</v>
      </c>
      <c r="BM160" s="409">
        <v>2070</v>
      </c>
      <c r="BN160" s="409">
        <v>2071</v>
      </c>
      <c r="BO160" s="409">
        <v>2072</v>
      </c>
      <c r="BP160" s="409">
        <v>2073</v>
      </c>
      <c r="BQ160" s="409">
        <v>2074</v>
      </c>
      <c r="BR160" s="409">
        <v>2075</v>
      </c>
      <c r="BS160" s="409">
        <v>2076</v>
      </c>
      <c r="BT160" s="409">
        <v>2077</v>
      </c>
      <c r="BU160" s="409">
        <v>2078</v>
      </c>
      <c r="BV160" s="409">
        <v>2079</v>
      </c>
      <c r="BW160" s="409">
        <v>2080</v>
      </c>
      <c r="BX160" s="409">
        <v>2081</v>
      </c>
      <c r="BY160" s="409">
        <v>2082</v>
      </c>
      <c r="BZ160" s="409">
        <v>2083</v>
      </c>
      <c r="CA160" s="409">
        <v>2084</v>
      </c>
      <c r="CB160" s="409">
        <v>2085</v>
      </c>
      <c r="CC160" s="409">
        <v>2086</v>
      </c>
      <c r="CD160" s="409">
        <v>2087</v>
      </c>
      <c r="CE160" s="409">
        <v>2088</v>
      </c>
      <c r="CF160" s="409">
        <v>2089</v>
      </c>
    </row>
    <row r="161" spans="1:84" x14ac:dyDescent="0.35">
      <c r="D161" s="410" t="s">
        <v>84</v>
      </c>
      <c r="E161" s="410" t="e">
        <f>VLOOKUP(E$160, Carbon_price,4,0)*E153/10</f>
        <v>#DIV/0!</v>
      </c>
      <c r="F161" s="410" t="e">
        <f t="shared" ref="F161:AJ161" si="117">VLOOKUP(F$160, Carbon_price,4,0)*F153/10</f>
        <v>#DIV/0!</v>
      </c>
      <c r="G161" s="410" t="e">
        <f t="shared" si="117"/>
        <v>#DIV/0!</v>
      </c>
      <c r="H161" s="410" t="e">
        <f t="shared" si="117"/>
        <v>#DIV/0!</v>
      </c>
      <c r="I161" s="410" t="e">
        <f t="shared" si="117"/>
        <v>#DIV/0!</v>
      </c>
      <c r="J161" s="410" t="e">
        <f t="shared" si="117"/>
        <v>#DIV/0!</v>
      </c>
      <c r="K161" s="410" t="e">
        <f t="shared" si="117"/>
        <v>#DIV/0!</v>
      </c>
      <c r="L161" s="410" t="e">
        <f t="shared" si="117"/>
        <v>#DIV/0!</v>
      </c>
      <c r="M161" s="410" t="e">
        <f t="shared" si="117"/>
        <v>#DIV/0!</v>
      </c>
      <c r="N161" s="410" t="e">
        <f t="shared" si="117"/>
        <v>#DIV/0!</v>
      </c>
      <c r="O161" s="410" t="e">
        <f t="shared" si="117"/>
        <v>#DIV/0!</v>
      </c>
      <c r="P161" s="410" t="e">
        <f t="shared" si="117"/>
        <v>#DIV/0!</v>
      </c>
      <c r="Q161" s="410" t="e">
        <f t="shared" si="117"/>
        <v>#DIV/0!</v>
      </c>
      <c r="R161" s="410" t="e">
        <f t="shared" si="117"/>
        <v>#DIV/0!</v>
      </c>
      <c r="S161" s="410" t="e">
        <f t="shared" si="117"/>
        <v>#DIV/0!</v>
      </c>
      <c r="T161" s="410" t="e">
        <f t="shared" si="117"/>
        <v>#DIV/0!</v>
      </c>
      <c r="U161" s="410" t="e">
        <f t="shared" si="117"/>
        <v>#DIV/0!</v>
      </c>
      <c r="V161" s="410" t="e">
        <f t="shared" si="117"/>
        <v>#DIV/0!</v>
      </c>
      <c r="W161" s="410" t="e">
        <f t="shared" si="117"/>
        <v>#DIV/0!</v>
      </c>
      <c r="X161" s="410" t="e">
        <f t="shared" si="117"/>
        <v>#DIV/0!</v>
      </c>
      <c r="Y161" s="410" t="e">
        <f t="shared" si="117"/>
        <v>#DIV/0!</v>
      </c>
      <c r="Z161" s="410" t="e">
        <f t="shared" si="117"/>
        <v>#DIV/0!</v>
      </c>
      <c r="AA161" s="410" t="e">
        <f t="shared" si="117"/>
        <v>#DIV/0!</v>
      </c>
      <c r="AB161" s="410" t="e">
        <f t="shared" si="117"/>
        <v>#DIV/0!</v>
      </c>
      <c r="AC161" s="410" t="e">
        <f t="shared" si="117"/>
        <v>#DIV/0!</v>
      </c>
      <c r="AD161" s="410" t="e">
        <f t="shared" si="117"/>
        <v>#DIV/0!</v>
      </c>
      <c r="AE161" s="410" t="e">
        <f t="shared" si="117"/>
        <v>#DIV/0!</v>
      </c>
      <c r="AF161" s="410" t="e">
        <f t="shared" si="117"/>
        <v>#DIV/0!</v>
      </c>
      <c r="AG161" s="410" t="e">
        <f t="shared" si="117"/>
        <v>#DIV/0!</v>
      </c>
      <c r="AH161" s="410" t="e">
        <f t="shared" si="117"/>
        <v>#DIV/0!</v>
      </c>
      <c r="AI161" s="410" t="e">
        <f t="shared" si="117"/>
        <v>#DIV/0!</v>
      </c>
      <c r="AJ161" s="410" t="e">
        <f t="shared" si="117"/>
        <v>#DIV/0!</v>
      </c>
      <c r="AK161" s="410" t="e">
        <f t="shared" ref="AK161:BP161" si="118">VLOOKUP(AK$160, Carbon_price,4,0)*AK153/10</f>
        <v>#DIV/0!</v>
      </c>
      <c r="AL161" s="410" t="e">
        <f t="shared" si="118"/>
        <v>#DIV/0!</v>
      </c>
      <c r="AM161" s="410" t="e">
        <f t="shared" si="118"/>
        <v>#DIV/0!</v>
      </c>
      <c r="AN161" s="410" t="e">
        <f t="shared" si="118"/>
        <v>#DIV/0!</v>
      </c>
      <c r="AO161" s="410" t="e">
        <f t="shared" si="118"/>
        <v>#DIV/0!</v>
      </c>
      <c r="AP161" s="410" t="e">
        <f t="shared" si="118"/>
        <v>#DIV/0!</v>
      </c>
      <c r="AQ161" s="410" t="e">
        <f t="shared" si="118"/>
        <v>#DIV/0!</v>
      </c>
      <c r="AR161" s="410" t="e">
        <f t="shared" si="118"/>
        <v>#DIV/0!</v>
      </c>
      <c r="AS161" s="410" t="e">
        <f t="shared" si="118"/>
        <v>#DIV/0!</v>
      </c>
      <c r="AT161" s="410" t="e">
        <f t="shared" si="118"/>
        <v>#DIV/0!</v>
      </c>
      <c r="AU161" s="410" t="e">
        <f t="shared" si="118"/>
        <v>#DIV/0!</v>
      </c>
      <c r="AV161" s="410" t="e">
        <f t="shared" si="118"/>
        <v>#DIV/0!</v>
      </c>
      <c r="AW161" s="410" t="e">
        <f t="shared" si="118"/>
        <v>#DIV/0!</v>
      </c>
      <c r="AX161" s="410" t="e">
        <f t="shared" si="118"/>
        <v>#DIV/0!</v>
      </c>
      <c r="AY161" s="410" t="e">
        <f t="shared" si="118"/>
        <v>#DIV/0!</v>
      </c>
      <c r="AZ161" s="410" t="e">
        <f t="shared" si="118"/>
        <v>#DIV/0!</v>
      </c>
      <c r="BA161" s="410" t="e">
        <f t="shared" si="118"/>
        <v>#DIV/0!</v>
      </c>
      <c r="BB161" s="410" t="e">
        <f t="shared" si="118"/>
        <v>#DIV/0!</v>
      </c>
      <c r="BC161" s="410" t="e">
        <f t="shared" si="118"/>
        <v>#DIV/0!</v>
      </c>
      <c r="BD161" s="410" t="e">
        <f t="shared" si="118"/>
        <v>#DIV/0!</v>
      </c>
      <c r="BE161" s="410" t="e">
        <f t="shared" si="118"/>
        <v>#DIV/0!</v>
      </c>
      <c r="BF161" s="410" t="e">
        <f t="shared" si="118"/>
        <v>#DIV/0!</v>
      </c>
      <c r="BG161" s="410" t="e">
        <f t="shared" si="118"/>
        <v>#DIV/0!</v>
      </c>
      <c r="BH161" s="410" t="e">
        <f t="shared" si="118"/>
        <v>#DIV/0!</v>
      </c>
      <c r="BI161" s="410" t="e">
        <f t="shared" si="118"/>
        <v>#DIV/0!</v>
      </c>
      <c r="BJ161" s="410" t="e">
        <f t="shared" si="118"/>
        <v>#DIV/0!</v>
      </c>
      <c r="BK161" s="410" t="e">
        <f t="shared" si="118"/>
        <v>#DIV/0!</v>
      </c>
      <c r="BL161" s="410" t="e">
        <f t="shared" si="118"/>
        <v>#DIV/0!</v>
      </c>
      <c r="BM161" s="410" t="e">
        <f t="shared" si="118"/>
        <v>#DIV/0!</v>
      </c>
      <c r="BN161" s="410" t="e">
        <f t="shared" si="118"/>
        <v>#DIV/0!</v>
      </c>
      <c r="BO161" s="410" t="e">
        <f t="shared" si="118"/>
        <v>#DIV/0!</v>
      </c>
      <c r="BP161" s="410" t="e">
        <f t="shared" si="118"/>
        <v>#DIV/0!</v>
      </c>
      <c r="BQ161" s="410" t="e">
        <f t="shared" ref="BQ161:CF161" si="119">VLOOKUP(BQ$160, Carbon_price,4,0)*BQ153/10</f>
        <v>#DIV/0!</v>
      </c>
      <c r="BR161" s="410" t="e">
        <f t="shared" si="119"/>
        <v>#DIV/0!</v>
      </c>
      <c r="BS161" s="410" t="e">
        <f t="shared" si="119"/>
        <v>#DIV/0!</v>
      </c>
      <c r="BT161" s="410" t="e">
        <f t="shared" si="119"/>
        <v>#DIV/0!</v>
      </c>
      <c r="BU161" s="410" t="e">
        <f t="shared" si="119"/>
        <v>#DIV/0!</v>
      </c>
      <c r="BV161" s="410" t="e">
        <f t="shared" si="119"/>
        <v>#DIV/0!</v>
      </c>
      <c r="BW161" s="410" t="e">
        <f t="shared" si="119"/>
        <v>#DIV/0!</v>
      </c>
      <c r="BX161" s="410" t="e">
        <f t="shared" si="119"/>
        <v>#DIV/0!</v>
      </c>
      <c r="BY161" s="410" t="e">
        <f t="shared" si="119"/>
        <v>#DIV/0!</v>
      </c>
      <c r="BZ161" s="410" t="e">
        <f t="shared" si="119"/>
        <v>#DIV/0!</v>
      </c>
      <c r="CA161" s="410" t="e">
        <f t="shared" si="119"/>
        <v>#DIV/0!</v>
      </c>
      <c r="CB161" s="410" t="e">
        <f t="shared" si="119"/>
        <v>#DIV/0!</v>
      </c>
      <c r="CC161" s="410" t="e">
        <f t="shared" si="119"/>
        <v>#DIV/0!</v>
      </c>
      <c r="CD161" s="410" t="e">
        <f t="shared" si="119"/>
        <v>#DIV/0!</v>
      </c>
      <c r="CE161" s="410" t="e">
        <f t="shared" si="119"/>
        <v>#DIV/0!</v>
      </c>
      <c r="CF161" s="410" t="e">
        <f t="shared" si="119"/>
        <v>#DIV/0!</v>
      </c>
    </row>
    <row r="162" spans="1:84" x14ac:dyDescent="0.35">
      <c r="D162" s="410" t="s">
        <v>86</v>
      </c>
      <c r="E162" s="410" t="e">
        <f t="shared" ref="E162:AJ162" si="120">VLOOKUP(E$160, Carbon_price,4,0)*E154/10</f>
        <v>#DIV/0!</v>
      </c>
      <c r="F162" s="410" t="e">
        <f t="shared" si="120"/>
        <v>#DIV/0!</v>
      </c>
      <c r="G162" s="410" t="e">
        <f t="shared" si="120"/>
        <v>#DIV/0!</v>
      </c>
      <c r="H162" s="410" t="e">
        <f t="shared" si="120"/>
        <v>#DIV/0!</v>
      </c>
      <c r="I162" s="410" t="e">
        <f t="shared" si="120"/>
        <v>#DIV/0!</v>
      </c>
      <c r="J162" s="410" t="e">
        <f t="shared" si="120"/>
        <v>#DIV/0!</v>
      </c>
      <c r="K162" s="410" t="e">
        <f t="shared" si="120"/>
        <v>#DIV/0!</v>
      </c>
      <c r="L162" s="410" t="e">
        <f t="shared" si="120"/>
        <v>#DIV/0!</v>
      </c>
      <c r="M162" s="410" t="e">
        <f t="shared" si="120"/>
        <v>#DIV/0!</v>
      </c>
      <c r="N162" s="410" t="e">
        <f t="shared" si="120"/>
        <v>#DIV/0!</v>
      </c>
      <c r="O162" s="410" t="e">
        <f t="shared" si="120"/>
        <v>#DIV/0!</v>
      </c>
      <c r="P162" s="410" t="e">
        <f t="shared" si="120"/>
        <v>#DIV/0!</v>
      </c>
      <c r="Q162" s="410" t="e">
        <f t="shared" si="120"/>
        <v>#DIV/0!</v>
      </c>
      <c r="R162" s="410" t="e">
        <f t="shared" si="120"/>
        <v>#DIV/0!</v>
      </c>
      <c r="S162" s="410" t="e">
        <f t="shared" si="120"/>
        <v>#DIV/0!</v>
      </c>
      <c r="T162" s="410" t="e">
        <f t="shared" si="120"/>
        <v>#DIV/0!</v>
      </c>
      <c r="U162" s="410" t="e">
        <f t="shared" si="120"/>
        <v>#DIV/0!</v>
      </c>
      <c r="V162" s="410" t="e">
        <f t="shared" si="120"/>
        <v>#DIV/0!</v>
      </c>
      <c r="W162" s="410" t="e">
        <f t="shared" si="120"/>
        <v>#DIV/0!</v>
      </c>
      <c r="X162" s="410" t="e">
        <f t="shared" si="120"/>
        <v>#DIV/0!</v>
      </c>
      <c r="Y162" s="410" t="e">
        <f t="shared" si="120"/>
        <v>#DIV/0!</v>
      </c>
      <c r="Z162" s="410" t="e">
        <f t="shared" si="120"/>
        <v>#DIV/0!</v>
      </c>
      <c r="AA162" s="410" t="e">
        <f t="shared" si="120"/>
        <v>#DIV/0!</v>
      </c>
      <c r="AB162" s="410" t="e">
        <f t="shared" si="120"/>
        <v>#DIV/0!</v>
      </c>
      <c r="AC162" s="410" t="e">
        <f t="shared" si="120"/>
        <v>#DIV/0!</v>
      </c>
      <c r="AD162" s="410" t="e">
        <f t="shared" si="120"/>
        <v>#DIV/0!</v>
      </c>
      <c r="AE162" s="410" t="e">
        <f t="shared" si="120"/>
        <v>#DIV/0!</v>
      </c>
      <c r="AF162" s="410" t="e">
        <f t="shared" si="120"/>
        <v>#DIV/0!</v>
      </c>
      <c r="AG162" s="410" t="e">
        <f t="shared" si="120"/>
        <v>#DIV/0!</v>
      </c>
      <c r="AH162" s="410" t="e">
        <f t="shared" si="120"/>
        <v>#DIV/0!</v>
      </c>
      <c r="AI162" s="410" t="e">
        <f t="shared" si="120"/>
        <v>#DIV/0!</v>
      </c>
      <c r="AJ162" s="410" t="e">
        <f t="shared" si="120"/>
        <v>#DIV/0!</v>
      </c>
      <c r="AK162" s="410" t="e">
        <f t="shared" ref="AK162:BP162" si="121">VLOOKUP(AK$160, Carbon_price,4,0)*AK154/10</f>
        <v>#DIV/0!</v>
      </c>
      <c r="AL162" s="410" t="e">
        <f t="shared" si="121"/>
        <v>#DIV/0!</v>
      </c>
      <c r="AM162" s="410" t="e">
        <f t="shared" si="121"/>
        <v>#DIV/0!</v>
      </c>
      <c r="AN162" s="410" t="e">
        <f t="shared" si="121"/>
        <v>#DIV/0!</v>
      </c>
      <c r="AO162" s="410" t="e">
        <f t="shared" si="121"/>
        <v>#DIV/0!</v>
      </c>
      <c r="AP162" s="410" t="e">
        <f t="shared" si="121"/>
        <v>#DIV/0!</v>
      </c>
      <c r="AQ162" s="410" t="e">
        <f t="shared" si="121"/>
        <v>#DIV/0!</v>
      </c>
      <c r="AR162" s="410" t="e">
        <f t="shared" si="121"/>
        <v>#DIV/0!</v>
      </c>
      <c r="AS162" s="410" t="e">
        <f t="shared" si="121"/>
        <v>#DIV/0!</v>
      </c>
      <c r="AT162" s="410" t="e">
        <f t="shared" si="121"/>
        <v>#DIV/0!</v>
      </c>
      <c r="AU162" s="410" t="e">
        <f t="shared" si="121"/>
        <v>#DIV/0!</v>
      </c>
      <c r="AV162" s="410" t="e">
        <f t="shared" si="121"/>
        <v>#DIV/0!</v>
      </c>
      <c r="AW162" s="410" t="e">
        <f t="shared" si="121"/>
        <v>#DIV/0!</v>
      </c>
      <c r="AX162" s="410" t="e">
        <f t="shared" si="121"/>
        <v>#DIV/0!</v>
      </c>
      <c r="AY162" s="410" t="e">
        <f t="shared" si="121"/>
        <v>#DIV/0!</v>
      </c>
      <c r="AZ162" s="410" t="e">
        <f t="shared" si="121"/>
        <v>#DIV/0!</v>
      </c>
      <c r="BA162" s="410" t="e">
        <f t="shared" si="121"/>
        <v>#DIV/0!</v>
      </c>
      <c r="BB162" s="410" t="e">
        <f t="shared" si="121"/>
        <v>#DIV/0!</v>
      </c>
      <c r="BC162" s="410" t="e">
        <f t="shared" si="121"/>
        <v>#DIV/0!</v>
      </c>
      <c r="BD162" s="410" t="e">
        <f t="shared" si="121"/>
        <v>#DIV/0!</v>
      </c>
      <c r="BE162" s="410" t="e">
        <f t="shared" si="121"/>
        <v>#DIV/0!</v>
      </c>
      <c r="BF162" s="410" t="e">
        <f t="shared" si="121"/>
        <v>#DIV/0!</v>
      </c>
      <c r="BG162" s="410" t="e">
        <f t="shared" si="121"/>
        <v>#DIV/0!</v>
      </c>
      <c r="BH162" s="410" t="e">
        <f t="shared" si="121"/>
        <v>#DIV/0!</v>
      </c>
      <c r="BI162" s="410" t="e">
        <f t="shared" si="121"/>
        <v>#DIV/0!</v>
      </c>
      <c r="BJ162" s="410" t="e">
        <f t="shared" si="121"/>
        <v>#DIV/0!</v>
      </c>
      <c r="BK162" s="410" t="e">
        <f t="shared" si="121"/>
        <v>#DIV/0!</v>
      </c>
      <c r="BL162" s="410" t="e">
        <f t="shared" si="121"/>
        <v>#DIV/0!</v>
      </c>
      <c r="BM162" s="410" t="e">
        <f t="shared" si="121"/>
        <v>#DIV/0!</v>
      </c>
      <c r="BN162" s="410" t="e">
        <f t="shared" si="121"/>
        <v>#DIV/0!</v>
      </c>
      <c r="BO162" s="410" t="e">
        <f t="shared" si="121"/>
        <v>#DIV/0!</v>
      </c>
      <c r="BP162" s="410" t="e">
        <f t="shared" si="121"/>
        <v>#DIV/0!</v>
      </c>
      <c r="BQ162" s="410" t="e">
        <f t="shared" ref="BQ162:CF162" si="122">VLOOKUP(BQ$160, Carbon_price,4,0)*BQ154/10</f>
        <v>#DIV/0!</v>
      </c>
      <c r="BR162" s="410" t="e">
        <f t="shared" si="122"/>
        <v>#DIV/0!</v>
      </c>
      <c r="BS162" s="410" t="e">
        <f t="shared" si="122"/>
        <v>#DIV/0!</v>
      </c>
      <c r="BT162" s="410" t="e">
        <f t="shared" si="122"/>
        <v>#DIV/0!</v>
      </c>
      <c r="BU162" s="410" t="e">
        <f t="shared" si="122"/>
        <v>#DIV/0!</v>
      </c>
      <c r="BV162" s="410" t="e">
        <f t="shared" si="122"/>
        <v>#DIV/0!</v>
      </c>
      <c r="BW162" s="410" t="e">
        <f t="shared" si="122"/>
        <v>#DIV/0!</v>
      </c>
      <c r="BX162" s="410" t="e">
        <f t="shared" si="122"/>
        <v>#DIV/0!</v>
      </c>
      <c r="BY162" s="410" t="e">
        <f t="shared" si="122"/>
        <v>#DIV/0!</v>
      </c>
      <c r="BZ162" s="410" t="e">
        <f t="shared" si="122"/>
        <v>#DIV/0!</v>
      </c>
      <c r="CA162" s="410" t="e">
        <f t="shared" si="122"/>
        <v>#DIV/0!</v>
      </c>
      <c r="CB162" s="410" t="e">
        <f t="shared" si="122"/>
        <v>#DIV/0!</v>
      </c>
      <c r="CC162" s="410" t="e">
        <f t="shared" si="122"/>
        <v>#DIV/0!</v>
      </c>
      <c r="CD162" s="410" t="e">
        <f t="shared" si="122"/>
        <v>#DIV/0!</v>
      </c>
      <c r="CE162" s="410" t="e">
        <f t="shared" si="122"/>
        <v>#DIV/0!</v>
      </c>
      <c r="CF162" s="410" t="e">
        <f t="shared" si="122"/>
        <v>#DIV/0!</v>
      </c>
    </row>
    <row r="163" spans="1:84" x14ac:dyDescent="0.35">
      <c r="D163" s="410" t="s">
        <v>88</v>
      </c>
      <c r="E163" s="410" t="e">
        <f t="shared" ref="E163:AJ163" si="123">VLOOKUP(E$160, Carbon_price,4,0)*E155/10</f>
        <v>#DIV/0!</v>
      </c>
      <c r="F163" s="410" t="e">
        <f t="shared" si="123"/>
        <v>#DIV/0!</v>
      </c>
      <c r="G163" s="410" t="e">
        <f t="shared" si="123"/>
        <v>#DIV/0!</v>
      </c>
      <c r="H163" s="410" t="e">
        <f t="shared" si="123"/>
        <v>#DIV/0!</v>
      </c>
      <c r="I163" s="410" t="e">
        <f t="shared" si="123"/>
        <v>#DIV/0!</v>
      </c>
      <c r="J163" s="410" t="e">
        <f t="shared" si="123"/>
        <v>#DIV/0!</v>
      </c>
      <c r="K163" s="410" t="e">
        <f t="shared" si="123"/>
        <v>#DIV/0!</v>
      </c>
      <c r="L163" s="410" t="e">
        <f t="shared" si="123"/>
        <v>#DIV/0!</v>
      </c>
      <c r="M163" s="410" t="e">
        <f t="shared" si="123"/>
        <v>#DIV/0!</v>
      </c>
      <c r="N163" s="410" t="e">
        <f t="shared" si="123"/>
        <v>#DIV/0!</v>
      </c>
      <c r="O163" s="410" t="e">
        <f t="shared" si="123"/>
        <v>#DIV/0!</v>
      </c>
      <c r="P163" s="410" t="e">
        <f t="shared" si="123"/>
        <v>#DIV/0!</v>
      </c>
      <c r="Q163" s="410" t="e">
        <f t="shared" si="123"/>
        <v>#DIV/0!</v>
      </c>
      <c r="R163" s="410" t="e">
        <f t="shared" si="123"/>
        <v>#DIV/0!</v>
      </c>
      <c r="S163" s="410" t="e">
        <f t="shared" si="123"/>
        <v>#DIV/0!</v>
      </c>
      <c r="T163" s="410" t="e">
        <f t="shared" si="123"/>
        <v>#DIV/0!</v>
      </c>
      <c r="U163" s="410" t="e">
        <f t="shared" si="123"/>
        <v>#DIV/0!</v>
      </c>
      <c r="V163" s="410" t="e">
        <f t="shared" si="123"/>
        <v>#DIV/0!</v>
      </c>
      <c r="W163" s="410" t="e">
        <f t="shared" si="123"/>
        <v>#DIV/0!</v>
      </c>
      <c r="X163" s="410" t="e">
        <f t="shared" si="123"/>
        <v>#DIV/0!</v>
      </c>
      <c r="Y163" s="410" t="e">
        <f t="shared" si="123"/>
        <v>#DIV/0!</v>
      </c>
      <c r="Z163" s="410" t="e">
        <f t="shared" si="123"/>
        <v>#DIV/0!</v>
      </c>
      <c r="AA163" s="410" t="e">
        <f t="shared" si="123"/>
        <v>#DIV/0!</v>
      </c>
      <c r="AB163" s="410" t="e">
        <f t="shared" si="123"/>
        <v>#DIV/0!</v>
      </c>
      <c r="AC163" s="410" t="e">
        <f t="shared" si="123"/>
        <v>#DIV/0!</v>
      </c>
      <c r="AD163" s="410" t="e">
        <f t="shared" si="123"/>
        <v>#DIV/0!</v>
      </c>
      <c r="AE163" s="410" t="e">
        <f t="shared" si="123"/>
        <v>#DIV/0!</v>
      </c>
      <c r="AF163" s="410" t="e">
        <f t="shared" si="123"/>
        <v>#DIV/0!</v>
      </c>
      <c r="AG163" s="410" t="e">
        <f t="shared" si="123"/>
        <v>#DIV/0!</v>
      </c>
      <c r="AH163" s="410" t="e">
        <f t="shared" si="123"/>
        <v>#DIV/0!</v>
      </c>
      <c r="AI163" s="410" t="e">
        <f t="shared" si="123"/>
        <v>#DIV/0!</v>
      </c>
      <c r="AJ163" s="410" t="e">
        <f t="shared" si="123"/>
        <v>#DIV/0!</v>
      </c>
      <c r="AK163" s="410" t="e">
        <f t="shared" ref="AK163:BP163" si="124">VLOOKUP(AK$160, Carbon_price,4,0)*AK155/10</f>
        <v>#DIV/0!</v>
      </c>
      <c r="AL163" s="410" t="e">
        <f t="shared" si="124"/>
        <v>#DIV/0!</v>
      </c>
      <c r="AM163" s="410" t="e">
        <f t="shared" si="124"/>
        <v>#DIV/0!</v>
      </c>
      <c r="AN163" s="410" t="e">
        <f t="shared" si="124"/>
        <v>#DIV/0!</v>
      </c>
      <c r="AO163" s="410" t="e">
        <f t="shared" si="124"/>
        <v>#DIV/0!</v>
      </c>
      <c r="AP163" s="410" t="e">
        <f t="shared" si="124"/>
        <v>#DIV/0!</v>
      </c>
      <c r="AQ163" s="410" t="e">
        <f t="shared" si="124"/>
        <v>#DIV/0!</v>
      </c>
      <c r="AR163" s="410" t="e">
        <f t="shared" si="124"/>
        <v>#DIV/0!</v>
      </c>
      <c r="AS163" s="410" t="e">
        <f t="shared" si="124"/>
        <v>#DIV/0!</v>
      </c>
      <c r="AT163" s="410" t="e">
        <f t="shared" si="124"/>
        <v>#DIV/0!</v>
      </c>
      <c r="AU163" s="410" t="e">
        <f t="shared" si="124"/>
        <v>#DIV/0!</v>
      </c>
      <c r="AV163" s="410" t="e">
        <f t="shared" si="124"/>
        <v>#DIV/0!</v>
      </c>
      <c r="AW163" s="410" t="e">
        <f t="shared" si="124"/>
        <v>#DIV/0!</v>
      </c>
      <c r="AX163" s="410" t="e">
        <f t="shared" si="124"/>
        <v>#DIV/0!</v>
      </c>
      <c r="AY163" s="410" t="e">
        <f t="shared" si="124"/>
        <v>#DIV/0!</v>
      </c>
      <c r="AZ163" s="410" t="e">
        <f t="shared" si="124"/>
        <v>#DIV/0!</v>
      </c>
      <c r="BA163" s="410" t="e">
        <f t="shared" si="124"/>
        <v>#DIV/0!</v>
      </c>
      <c r="BB163" s="410" t="e">
        <f t="shared" si="124"/>
        <v>#DIV/0!</v>
      </c>
      <c r="BC163" s="410" t="e">
        <f t="shared" si="124"/>
        <v>#DIV/0!</v>
      </c>
      <c r="BD163" s="410" t="e">
        <f t="shared" si="124"/>
        <v>#DIV/0!</v>
      </c>
      <c r="BE163" s="410" t="e">
        <f t="shared" si="124"/>
        <v>#DIV/0!</v>
      </c>
      <c r="BF163" s="410" t="e">
        <f t="shared" si="124"/>
        <v>#DIV/0!</v>
      </c>
      <c r="BG163" s="410" t="e">
        <f t="shared" si="124"/>
        <v>#DIV/0!</v>
      </c>
      <c r="BH163" s="410" t="e">
        <f t="shared" si="124"/>
        <v>#DIV/0!</v>
      </c>
      <c r="BI163" s="410" t="e">
        <f t="shared" si="124"/>
        <v>#DIV/0!</v>
      </c>
      <c r="BJ163" s="410" t="e">
        <f t="shared" si="124"/>
        <v>#DIV/0!</v>
      </c>
      <c r="BK163" s="410" t="e">
        <f t="shared" si="124"/>
        <v>#DIV/0!</v>
      </c>
      <c r="BL163" s="410" t="e">
        <f t="shared" si="124"/>
        <v>#DIV/0!</v>
      </c>
      <c r="BM163" s="410" t="e">
        <f t="shared" si="124"/>
        <v>#DIV/0!</v>
      </c>
      <c r="BN163" s="410" t="e">
        <f t="shared" si="124"/>
        <v>#DIV/0!</v>
      </c>
      <c r="BO163" s="410" t="e">
        <f t="shared" si="124"/>
        <v>#DIV/0!</v>
      </c>
      <c r="BP163" s="410" t="e">
        <f t="shared" si="124"/>
        <v>#DIV/0!</v>
      </c>
      <c r="BQ163" s="410" t="e">
        <f t="shared" ref="BQ163:CF163" si="125">VLOOKUP(BQ$160, Carbon_price,4,0)*BQ155/10</f>
        <v>#DIV/0!</v>
      </c>
      <c r="BR163" s="410" t="e">
        <f t="shared" si="125"/>
        <v>#DIV/0!</v>
      </c>
      <c r="BS163" s="410" t="e">
        <f t="shared" si="125"/>
        <v>#DIV/0!</v>
      </c>
      <c r="BT163" s="410" t="e">
        <f t="shared" si="125"/>
        <v>#DIV/0!</v>
      </c>
      <c r="BU163" s="410" t="e">
        <f t="shared" si="125"/>
        <v>#DIV/0!</v>
      </c>
      <c r="BV163" s="410" t="e">
        <f t="shared" si="125"/>
        <v>#DIV/0!</v>
      </c>
      <c r="BW163" s="410" t="e">
        <f t="shared" si="125"/>
        <v>#DIV/0!</v>
      </c>
      <c r="BX163" s="410" t="e">
        <f t="shared" si="125"/>
        <v>#DIV/0!</v>
      </c>
      <c r="BY163" s="410" t="e">
        <f t="shared" si="125"/>
        <v>#DIV/0!</v>
      </c>
      <c r="BZ163" s="410" t="e">
        <f t="shared" si="125"/>
        <v>#DIV/0!</v>
      </c>
      <c r="CA163" s="410" t="e">
        <f t="shared" si="125"/>
        <v>#DIV/0!</v>
      </c>
      <c r="CB163" s="410" t="e">
        <f t="shared" si="125"/>
        <v>#DIV/0!</v>
      </c>
      <c r="CC163" s="410" t="e">
        <f t="shared" si="125"/>
        <v>#DIV/0!</v>
      </c>
      <c r="CD163" s="410" t="e">
        <f t="shared" si="125"/>
        <v>#DIV/0!</v>
      </c>
      <c r="CE163" s="410" t="e">
        <f t="shared" si="125"/>
        <v>#DIV/0!</v>
      </c>
      <c r="CF163" s="410" t="e">
        <f t="shared" si="125"/>
        <v>#DIV/0!</v>
      </c>
    </row>
    <row r="164" spans="1:84" x14ac:dyDescent="0.35">
      <c r="D164" s="410" t="s">
        <v>90</v>
      </c>
      <c r="E164" s="410" t="e">
        <f t="shared" ref="E164:AJ164" si="126">VLOOKUP(E$160, Carbon_price,4,0)*E156/10</f>
        <v>#DIV/0!</v>
      </c>
      <c r="F164" s="410" t="e">
        <f t="shared" si="126"/>
        <v>#DIV/0!</v>
      </c>
      <c r="G164" s="410" t="e">
        <f t="shared" si="126"/>
        <v>#DIV/0!</v>
      </c>
      <c r="H164" s="410" t="e">
        <f t="shared" si="126"/>
        <v>#DIV/0!</v>
      </c>
      <c r="I164" s="410" t="e">
        <f t="shared" si="126"/>
        <v>#DIV/0!</v>
      </c>
      <c r="J164" s="410" t="e">
        <f t="shared" si="126"/>
        <v>#DIV/0!</v>
      </c>
      <c r="K164" s="410" t="e">
        <f t="shared" si="126"/>
        <v>#DIV/0!</v>
      </c>
      <c r="L164" s="410" t="e">
        <f t="shared" si="126"/>
        <v>#DIV/0!</v>
      </c>
      <c r="M164" s="410" t="e">
        <f t="shared" si="126"/>
        <v>#DIV/0!</v>
      </c>
      <c r="N164" s="410" t="e">
        <f t="shared" si="126"/>
        <v>#DIV/0!</v>
      </c>
      <c r="O164" s="410" t="e">
        <f t="shared" si="126"/>
        <v>#DIV/0!</v>
      </c>
      <c r="P164" s="410" t="e">
        <f t="shared" si="126"/>
        <v>#DIV/0!</v>
      </c>
      <c r="Q164" s="410" t="e">
        <f t="shared" si="126"/>
        <v>#DIV/0!</v>
      </c>
      <c r="R164" s="410" t="e">
        <f t="shared" si="126"/>
        <v>#DIV/0!</v>
      </c>
      <c r="S164" s="410" t="e">
        <f t="shared" si="126"/>
        <v>#DIV/0!</v>
      </c>
      <c r="T164" s="410" t="e">
        <f t="shared" si="126"/>
        <v>#DIV/0!</v>
      </c>
      <c r="U164" s="410" t="e">
        <f t="shared" si="126"/>
        <v>#DIV/0!</v>
      </c>
      <c r="V164" s="410" t="e">
        <f t="shared" si="126"/>
        <v>#DIV/0!</v>
      </c>
      <c r="W164" s="410" t="e">
        <f t="shared" si="126"/>
        <v>#DIV/0!</v>
      </c>
      <c r="X164" s="410" t="e">
        <f t="shared" si="126"/>
        <v>#DIV/0!</v>
      </c>
      <c r="Y164" s="410" t="e">
        <f t="shared" si="126"/>
        <v>#DIV/0!</v>
      </c>
      <c r="Z164" s="410" t="e">
        <f t="shared" si="126"/>
        <v>#DIV/0!</v>
      </c>
      <c r="AA164" s="410" t="e">
        <f t="shared" si="126"/>
        <v>#DIV/0!</v>
      </c>
      <c r="AB164" s="410" t="e">
        <f t="shared" si="126"/>
        <v>#DIV/0!</v>
      </c>
      <c r="AC164" s="410" t="e">
        <f t="shared" si="126"/>
        <v>#DIV/0!</v>
      </c>
      <c r="AD164" s="410" t="e">
        <f t="shared" si="126"/>
        <v>#DIV/0!</v>
      </c>
      <c r="AE164" s="410" t="e">
        <f t="shared" si="126"/>
        <v>#DIV/0!</v>
      </c>
      <c r="AF164" s="410" t="e">
        <f t="shared" si="126"/>
        <v>#DIV/0!</v>
      </c>
      <c r="AG164" s="410" t="e">
        <f t="shared" si="126"/>
        <v>#DIV/0!</v>
      </c>
      <c r="AH164" s="410" t="e">
        <f t="shared" si="126"/>
        <v>#DIV/0!</v>
      </c>
      <c r="AI164" s="410" t="e">
        <f t="shared" si="126"/>
        <v>#DIV/0!</v>
      </c>
      <c r="AJ164" s="410" t="e">
        <f t="shared" si="126"/>
        <v>#DIV/0!</v>
      </c>
      <c r="AK164" s="410" t="e">
        <f t="shared" ref="AK164:BP164" si="127">VLOOKUP(AK$160, Carbon_price,4,0)*AK156/10</f>
        <v>#DIV/0!</v>
      </c>
      <c r="AL164" s="410" t="e">
        <f t="shared" si="127"/>
        <v>#DIV/0!</v>
      </c>
      <c r="AM164" s="410" t="e">
        <f t="shared" si="127"/>
        <v>#DIV/0!</v>
      </c>
      <c r="AN164" s="410" t="e">
        <f t="shared" si="127"/>
        <v>#DIV/0!</v>
      </c>
      <c r="AO164" s="410" t="e">
        <f t="shared" si="127"/>
        <v>#DIV/0!</v>
      </c>
      <c r="AP164" s="410" t="e">
        <f t="shared" si="127"/>
        <v>#DIV/0!</v>
      </c>
      <c r="AQ164" s="410" t="e">
        <f t="shared" si="127"/>
        <v>#DIV/0!</v>
      </c>
      <c r="AR164" s="410" t="e">
        <f t="shared" si="127"/>
        <v>#DIV/0!</v>
      </c>
      <c r="AS164" s="410" t="e">
        <f t="shared" si="127"/>
        <v>#DIV/0!</v>
      </c>
      <c r="AT164" s="410" t="e">
        <f t="shared" si="127"/>
        <v>#DIV/0!</v>
      </c>
      <c r="AU164" s="410" t="e">
        <f t="shared" si="127"/>
        <v>#DIV/0!</v>
      </c>
      <c r="AV164" s="410" t="e">
        <f t="shared" si="127"/>
        <v>#DIV/0!</v>
      </c>
      <c r="AW164" s="410" t="e">
        <f t="shared" si="127"/>
        <v>#DIV/0!</v>
      </c>
      <c r="AX164" s="410" t="e">
        <f t="shared" si="127"/>
        <v>#DIV/0!</v>
      </c>
      <c r="AY164" s="410" t="e">
        <f t="shared" si="127"/>
        <v>#DIV/0!</v>
      </c>
      <c r="AZ164" s="410" t="e">
        <f t="shared" si="127"/>
        <v>#DIV/0!</v>
      </c>
      <c r="BA164" s="410" t="e">
        <f t="shared" si="127"/>
        <v>#DIV/0!</v>
      </c>
      <c r="BB164" s="410" t="e">
        <f t="shared" si="127"/>
        <v>#DIV/0!</v>
      </c>
      <c r="BC164" s="410" t="e">
        <f t="shared" si="127"/>
        <v>#DIV/0!</v>
      </c>
      <c r="BD164" s="410" t="e">
        <f t="shared" si="127"/>
        <v>#DIV/0!</v>
      </c>
      <c r="BE164" s="410" t="e">
        <f t="shared" si="127"/>
        <v>#DIV/0!</v>
      </c>
      <c r="BF164" s="410" t="e">
        <f t="shared" si="127"/>
        <v>#DIV/0!</v>
      </c>
      <c r="BG164" s="410" t="e">
        <f t="shared" si="127"/>
        <v>#DIV/0!</v>
      </c>
      <c r="BH164" s="410" t="e">
        <f t="shared" si="127"/>
        <v>#DIV/0!</v>
      </c>
      <c r="BI164" s="410" t="e">
        <f t="shared" si="127"/>
        <v>#DIV/0!</v>
      </c>
      <c r="BJ164" s="410" t="e">
        <f t="shared" si="127"/>
        <v>#DIV/0!</v>
      </c>
      <c r="BK164" s="410" t="e">
        <f t="shared" si="127"/>
        <v>#DIV/0!</v>
      </c>
      <c r="BL164" s="410" t="e">
        <f t="shared" si="127"/>
        <v>#DIV/0!</v>
      </c>
      <c r="BM164" s="410" t="e">
        <f t="shared" si="127"/>
        <v>#DIV/0!</v>
      </c>
      <c r="BN164" s="410" t="e">
        <f t="shared" si="127"/>
        <v>#DIV/0!</v>
      </c>
      <c r="BO164" s="410" t="e">
        <f t="shared" si="127"/>
        <v>#DIV/0!</v>
      </c>
      <c r="BP164" s="410" t="e">
        <f t="shared" si="127"/>
        <v>#DIV/0!</v>
      </c>
      <c r="BQ164" s="410" t="e">
        <f t="shared" ref="BQ164:CF164" si="128">VLOOKUP(BQ$160, Carbon_price,4,0)*BQ156/10</f>
        <v>#DIV/0!</v>
      </c>
      <c r="BR164" s="410" t="e">
        <f t="shared" si="128"/>
        <v>#DIV/0!</v>
      </c>
      <c r="BS164" s="410" t="e">
        <f t="shared" si="128"/>
        <v>#DIV/0!</v>
      </c>
      <c r="BT164" s="410" t="e">
        <f t="shared" si="128"/>
        <v>#DIV/0!</v>
      </c>
      <c r="BU164" s="410" t="e">
        <f t="shared" si="128"/>
        <v>#DIV/0!</v>
      </c>
      <c r="BV164" s="410" t="e">
        <f t="shared" si="128"/>
        <v>#DIV/0!</v>
      </c>
      <c r="BW164" s="410" t="e">
        <f t="shared" si="128"/>
        <v>#DIV/0!</v>
      </c>
      <c r="BX164" s="410" t="e">
        <f t="shared" si="128"/>
        <v>#DIV/0!</v>
      </c>
      <c r="BY164" s="410" t="e">
        <f t="shared" si="128"/>
        <v>#DIV/0!</v>
      </c>
      <c r="BZ164" s="410" t="e">
        <f t="shared" si="128"/>
        <v>#DIV/0!</v>
      </c>
      <c r="CA164" s="410" t="e">
        <f t="shared" si="128"/>
        <v>#DIV/0!</v>
      </c>
      <c r="CB164" s="410" t="e">
        <f t="shared" si="128"/>
        <v>#DIV/0!</v>
      </c>
      <c r="CC164" s="410" t="e">
        <f t="shared" si="128"/>
        <v>#DIV/0!</v>
      </c>
      <c r="CD164" s="410" t="e">
        <f t="shared" si="128"/>
        <v>#DIV/0!</v>
      </c>
      <c r="CE164" s="410" t="e">
        <f t="shared" si="128"/>
        <v>#DIV/0!</v>
      </c>
      <c r="CF164" s="410" t="e">
        <f t="shared" si="128"/>
        <v>#DIV/0!</v>
      </c>
    </row>
    <row r="166" spans="1:84" x14ac:dyDescent="0.35">
      <c r="C166" s="391" t="s">
        <v>351</v>
      </c>
    </row>
    <row r="167" spans="1:84" x14ac:dyDescent="0.35">
      <c r="D167" s="409"/>
      <c r="E167" s="409">
        <v>2010</v>
      </c>
      <c r="F167" s="409">
        <v>2011</v>
      </c>
      <c r="G167" s="409">
        <v>2012</v>
      </c>
      <c r="H167" s="409">
        <v>2013</v>
      </c>
      <c r="I167" s="409">
        <v>2014</v>
      </c>
      <c r="J167" s="409">
        <v>2015</v>
      </c>
      <c r="K167" s="409">
        <v>2016</v>
      </c>
      <c r="L167" s="409">
        <v>2017</v>
      </c>
      <c r="M167" s="409">
        <v>2018</v>
      </c>
      <c r="N167" s="409">
        <v>2019</v>
      </c>
      <c r="O167" s="409">
        <v>2020</v>
      </c>
      <c r="P167" s="409">
        <v>2021</v>
      </c>
      <c r="Q167" s="409">
        <v>2022</v>
      </c>
      <c r="R167" s="409">
        <v>2023</v>
      </c>
      <c r="S167" s="409">
        <v>2024</v>
      </c>
      <c r="T167" s="409">
        <v>2025</v>
      </c>
      <c r="U167" s="409">
        <v>2026</v>
      </c>
      <c r="V167" s="409">
        <v>2027</v>
      </c>
      <c r="W167" s="409">
        <v>2028</v>
      </c>
      <c r="X167" s="409">
        <v>2029</v>
      </c>
      <c r="Y167" s="409">
        <v>2030</v>
      </c>
      <c r="Z167" s="409">
        <v>2031</v>
      </c>
      <c r="AA167" s="409">
        <v>2032</v>
      </c>
      <c r="AB167" s="409">
        <v>2033</v>
      </c>
      <c r="AC167" s="409">
        <v>2034</v>
      </c>
      <c r="AD167" s="409">
        <v>2035</v>
      </c>
      <c r="AE167" s="409">
        <v>2036</v>
      </c>
      <c r="AF167" s="409">
        <v>2037</v>
      </c>
      <c r="AG167" s="409">
        <v>2038</v>
      </c>
      <c r="AH167" s="409">
        <v>2039</v>
      </c>
      <c r="AI167" s="409">
        <v>2040</v>
      </c>
      <c r="AJ167" s="409">
        <v>2041</v>
      </c>
      <c r="AK167" s="409">
        <v>2042</v>
      </c>
      <c r="AL167" s="409">
        <v>2043</v>
      </c>
      <c r="AM167" s="409">
        <v>2044</v>
      </c>
      <c r="AN167" s="409">
        <v>2045</v>
      </c>
      <c r="AO167" s="409">
        <v>2046</v>
      </c>
      <c r="AP167" s="409">
        <v>2047</v>
      </c>
      <c r="AQ167" s="409">
        <v>2048</v>
      </c>
      <c r="AR167" s="409">
        <v>2049</v>
      </c>
      <c r="AS167" s="409">
        <v>2050</v>
      </c>
      <c r="AT167" s="409">
        <v>2051</v>
      </c>
      <c r="AU167" s="409">
        <v>2052</v>
      </c>
      <c r="AV167" s="409">
        <v>2053</v>
      </c>
      <c r="AW167" s="409">
        <v>2054</v>
      </c>
      <c r="AX167" s="409">
        <v>2055</v>
      </c>
      <c r="AY167" s="409">
        <v>2056</v>
      </c>
      <c r="AZ167" s="409">
        <v>2057</v>
      </c>
      <c r="BA167" s="409">
        <v>2058</v>
      </c>
      <c r="BB167" s="409">
        <v>2059</v>
      </c>
      <c r="BC167" s="409">
        <v>2060</v>
      </c>
      <c r="BD167" s="409">
        <v>2061</v>
      </c>
      <c r="BE167" s="409">
        <v>2062</v>
      </c>
      <c r="BF167" s="409">
        <v>2063</v>
      </c>
      <c r="BG167" s="409">
        <v>2064</v>
      </c>
      <c r="BH167" s="409">
        <v>2065</v>
      </c>
      <c r="BI167" s="409">
        <v>2066</v>
      </c>
      <c r="BJ167" s="409">
        <v>2067</v>
      </c>
      <c r="BK167" s="409">
        <v>2068</v>
      </c>
      <c r="BL167" s="409">
        <v>2069</v>
      </c>
      <c r="BM167" s="409">
        <v>2070</v>
      </c>
      <c r="BN167" s="409">
        <v>2071</v>
      </c>
      <c r="BO167" s="409">
        <v>2072</v>
      </c>
      <c r="BP167" s="409">
        <v>2073</v>
      </c>
      <c r="BQ167" s="409">
        <v>2074</v>
      </c>
      <c r="BR167" s="409">
        <v>2075</v>
      </c>
      <c r="BS167" s="409">
        <v>2076</v>
      </c>
      <c r="BT167" s="409">
        <v>2077</v>
      </c>
      <c r="BU167" s="409">
        <v>2078</v>
      </c>
      <c r="BV167" s="409">
        <v>2079</v>
      </c>
      <c r="BW167" s="409">
        <v>2080</v>
      </c>
      <c r="BX167" s="409">
        <v>2081</v>
      </c>
      <c r="BY167" s="409">
        <v>2082</v>
      </c>
      <c r="BZ167" s="409">
        <v>2083</v>
      </c>
      <c r="CA167" s="409">
        <v>2084</v>
      </c>
      <c r="CB167" s="409">
        <v>2085</v>
      </c>
      <c r="CC167" s="409">
        <v>2086</v>
      </c>
      <c r="CD167" s="409">
        <v>2087</v>
      </c>
      <c r="CE167" s="409">
        <v>2088</v>
      </c>
      <c r="CF167" s="409">
        <v>2089</v>
      </c>
    </row>
    <row r="168" spans="1:84" x14ac:dyDescent="0.35">
      <c r="D168" s="410" t="s">
        <v>84</v>
      </c>
      <c r="E168" s="410" t="e">
        <f>E161*$E14/100</f>
        <v>#DIV/0!</v>
      </c>
      <c r="F168" s="410" t="e">
        <f t="shared" ref="F168:AJ168" si="129">F161*$E14/100</f>
        <v>#DIV/0!</v>
      </c>
      <c r="G168" s="410" t="e">
        <f t="shared" si="129"/>
        <v>#DIV/0!</v>
      </c>
      <c r="H168" s="410" t="e">
        <f t="shared" si="129"/>
        <v>#DIV/0!</v>
      </c>
      <c r="I168" s="410" t="e">
        <f t="shared" si="129"/>
        <v>#DIV/0!</v>
      </c>
      <c r="J168" s="410" t="e">
        <f t="shared" si="129"/>
        <v>#DIV/0!</v>
      </c>
      <c r="K168" s="410" t="e">
        <f t="shared" si="129"/>
        <v>#DIV/0!</v>
      </c>
      <c r="L168" s="410" t="e">
        <f t="shared" si="129"/>
        <v>#DIV/0!</v>
      </c>
      <c r="M168" s="410" t="e">
        <f t="shared" si="129"/>
        <v>#DIV/0!</v>
      </c>
      <c r="N168" s="410" t="e">
        <f t="shared" si="129"/>
        <v>#DIV/0!</v>
      </c>
      <c r="O168" s="410" t="e">
        <f t="shared" si="129"/>
        <v>#DIV/0!</v>
      </c>
      <c r="P168" s="410" t="e">
        <f t="shared" si="129"/>
        <v>#DIV/0!</v>
      </c>
      <c r="Q168" s="410" t="e">
        <f t="shared" si="129"/>
        <v>#DIV/0!</v>
      </c>
      <c r="R168" s="410" t="e">
        <f t="shared" si="129"/>
        <v>#DIV/0!</v>
      </c>
      <c r="S168" s="410" t="e">
        <f t="shared" si="129"/>
        <v>#DIV/0!</v>
      </c>
      <c r="T168" s="410" t="e">
        <f t="shared" si="129"/>
        <v>#DIV/0!</v>
      </c>
      <c r="U168" s="410" t="e">
        <f t="shared" si="129"/>
        <v>#DIV/0!</v>
      </c>
      <c r="V168" s="410" t="e">
        <f t="shared" si="129"/>
        <v>#DIV/0!</v>
      </c>
      <c r="W168" s="410" t="e">
        <f t="shared" si="129"/>
        <v>#DIV/0!</v>
      </c>
      <c r="X168" s="410" t="e">
        <f t="shared" si="129"/>
        <v>#DIV/0!</v>
      </c>
      <c r="Y168" s="410" t="e">
        <f t="shared" si="129"/>
        <v>#DIV/0!</v>
      </c>
      <c r="Z168" s="410" t="e">
        <f t="shared" si="129"/>
        <v>#DIV/0!</v>
      </c>
      <c r="AA168" s="410" t="e">
        <f t="shared" si="129"/>
        <v>#DIV/0!</v>
      </c>
      <c r="AB168" s="410" t="e">
        <f t="shared" si="129"/>
        <v>#DIV/0!</v>
      </c>
      <c r="AC168" s="410" t="e">
        <f t="shared" si="129"/>
        <v>#DIV/0!</v>
      </c>
      <c r="AD168" s="410" t="e">
        <f t="shared" si="129"/>
        <v>#DIV/0!</v>
      </c>
      <c r="AE168" s="410" t="e">
        <f t="shared" si="129"/>
        <v>#DIV/0!</v>
      </c>
      <c r="AF168" s="410" t="e">
        <f t="shared" si="129"/>
        <v>#DIV/0!</v>
      </c>
      <c r="AG168" s="410" t="e">
        <f t="shared" si="129"/>
        <v>#DIV/0!</v>
      </c>
      <c r="AH168" s="410" t="e">
        <f t="shared" si="129"/>
        <v>#DIV/0!</v>
      </c>
      <c r="AI168" s="410" t="e">
        <f t="shared" si="129"/>
        <v>#DIV/0!</v>
      </c>
      <c r="AJ168" s="410" t="e">
        <f t="shared" si="129"/>
        <v>#DIV/0!</v>
      </c>
      <c r="AK168" s="410" t="e">
        <f t="shared" ref="AK168:BP168" si="130">AK161*$E14/100</f>
        <v>#DIV/0!</v>
      </c>
      <c r="AL168" s="410" t="e">
        <f t="shared" si="130"/>
        <v>#DIV/0!</v>
      </c>
      <c r="AM168" s="410" t="e">
        <f t="shared" si="130"/>
        <v>#DIV/0!</v>
      </c>
      <c r="AN168" s="410" t="e">
        <f t="shared" si="130"/>
        <v>#DIV/0!</v>
      </c>
      <c r="AO168" s="410" t="e">
        <f t="shared" si="130"/>
        <v>#DIV/0!</v>
      </c>
      <c r="AP168" s="410" t="e">
        <f t="shared" si="130"/>
        <v>#DIV/0!</v>
      </c>
      <c r="AQ168" s="410" t="e">
        <f t="shared" si="130"/>
        <v>#DIV/0!</v>
      </c>
      <c r="AR168" s="410" t="e">
        <f t="shared" si="130"/>
        <v>#DIV/0!</v>
      </c>
      <c r="AS168" s="410" t="e">
        <f t="shared" si="130"/>
        <v>#DIV/0!</v>
      </c>
      <c r="AT168" s="410" t="e">
        <f t="shared" si="130"/>
        <v>#DIV/0!</v>
      </c>
      <c r="AU168" s="410" t="e">
        <f t="shared" si="130"/>
        <v>#DIV/0!</v>
      </c>
      <c r="AV168" s="410" t="e">
        <f t="shared" si="130"/>
        <v>#DIV/0!</v>
      </c>
      <c r="AW168" s="410" t="e">
        <f t="shared" si="130"/>
        <v>#DIV/0!</v>
      </c>
      <c r="AX168" s="410" t="e">
        <f t="shared" si="130"/>
        <v>#DIV/0!</v>
      </c>
      <c r="AY168" s="410" t="e">
        <f t="shared" si="130"/>
        <v>#DIV/0!</v>
      </c>
      <c r="AZ168" s="410" t="e">
        <f t="shared" si="130"/>
        <v>#DIV/0!</v>
      </c>
      <c r="BA168" s="410" t="e">
        <f t="shared" si="130"/>
        <v>#DIV/0!</v>
      </c>
      <c r="BB168" s="410" t="e">
        <f t="shared" si="130"/>
        <v>#DIV/0!</v>
      </c>
      <c r="BC168" s="410" t="e">
        <f t="shared" si="130"/>
        <v>#DIV/0!</v>
      </c>
      <c r="BD168" s="410" t="e">
        <f t="shared" si="130"/>
        <v>#DIV/0!</v>
      </c>
      <c r="BE168" s="410" t="e">
        <f t="shared" si="130"/>
        <v>#DIV/0!</v>
      </c>
      <c r="BF168" s="410" t="e">
        <f t="shared" si="130"/>
        <v>#DIV/0!</v>
      </c>
      <c r="BG168" s="410" t="e">
        <f t="shared" si="130"/>
        <v>#DIV/0!</v>
      </c>
      <c r="BH168" s="410" t="e">
        <f t="shared" si="130"/>
        <v>#DIV/0!</v>
      </c>
      <c r="BI168" s="410" t="e">
        <f t="shared" si="130"/>
        <v>#DIV/0!</v>
      </c>
      <c r="BJ168" s="410" t="e">
        <f t="shared" si="130"/>
        <v>#DIV/0!</v>
      </c>
      <c r="BK168" s="410" t="e">
        <f t="shared" si="130"/>
        <v>#DIV/0!</v>
      </c>
      <c r="BL168" s="410" t="e">
        <f t="shared" si="130"/>
        <v>#DIV/0!</v>
      </c>
      <c r="BM168" s="410" t="e">
        <f t="shared" si="130"/>
        <v>#DIV/0!</v>
      </c>
      <c r="BN168" s="410" t="e">
        <f t="shared" si="130"/>
        <v>#DIV/0!</v>
      </c>
      <c r="BO168" s="410" t="e">
        <f t="shared" si="130"/>
        <v>#DIV/0!</v>
      </c>
      <c r="BP168" s="410" t="e">
        <f t="shared" si="130"/>
        <v>#DIV/0!</v>
      </c>
      <c r="BQ168" s="410" t="e">
        <f t="shared" ref="BQ168:CF168" si="131">BQ161*$E14/100</f>
        <v>#DIV/0!</v>
      </c>
      <c r="BR168" s="410" t="e">
        <f t="shared" si="131"/>
        <v>#DIV/0!</v>
      </c>
      <c r="BS168" s="410" t="e">
        <f t="shared" si="131"/>
        <v>#DIV/0!</v>
      </c>
      <c r="BT168" s="410" t="e">
        <f t="shared" si="131"/>
        <v>#DIV/0!</v>
      </c>
      <c r="BU168" s="410" t="e">
        <f t="shared" si="131"/>
        <v>#DIV/0!</v>
      </c>
      <c r="BV168" s="410" t="e">
        <f t="shared" si="131"/>
        <v>#DIV/0!</v>
      </c>
      <c r="BW168" s="410" t="e">
        <f t="shared" si="131"/>
        <v>#DIV/0!</v>
      </c>
      <c r="BX168" s="410" t="e">
        <f t="shared" si="131"/>
        <v>#DIV/0!</v>
      </c>
      <c r="BY168" s="410" t="e">
        <f t="shared" si="131"/>
        <v>#DIV/0!</v>
      </c>
      <c r="BZ168" s="410" t="e">
        <f t="shared" si="131"/>
        <v>#DIV/0!</v>
      </c>
      <c r="CA168" s="410" t="e">
        <f t="shared" si="131"/>
        <v>#DIV/0!</v>
      </c>
      <c r="CB168" s="410" t="e">
        <f t="shared" si="131"/>
        <v>#DIV/0!</v>
      </c>
      <c r="CC168" s="410" t="e">
        <f t="shared" si="131"/>
        <v>#DIV/0!</v>
      </c>
      <c r="CD168" s="410" t="e">
        <f t="shared" si="131"/>
        <v>#DIV/0!</v>
      </c>
      <c r="CE168" s="410" t="e">
        <f t="shared" si="131"/>
        <v>#DIV/0!</v>
      </c>
      <c r="CF168" s="410" t="e">
        <f t="shared" si="131"/>
        <v>#DIV/0!</v>
      </c>
    </row>
    <row r="169" spans="1:84" x14ac:dyDescent="0.35">
      <c r="D169" s="410" t="s">
        <v>86</v>
      </c>
      <c r="E169" s="410" t="e">
        <f t="shared" ref="E169:AJ169" si="132">E162*$E15/100</f>
        <v>#DIV/0!</v>
      </c>
      <c r="F169" s="410" t="e">
        <f t="shared" si="132"/>
        <v>#DIV/0!</v>
      </c>
      <c r="G169" s="410" t="e">
        <f t="shared" si="132"/>
        <v>#DIV/0!</v>
      </c>
      <c r="H169" s="410" t="e">
        <f t="shared" si="132"/>
        <v>#DIV/0!</v>
      </c>
      <c r="I169" s="410" t="e">
        <f t="shared" si="132"/>
        <v>#DIV/0!</v>
      </c>
      <c r="J169" s="410" t="e">
        <f t="shared" si="132"/>
        <v>#DIV/0!</v>
      </c>
      <c r="K169" s="410" t="e">
        <f t="shared" si="132"/>
        <v>#DIV/0!</v>
      </c>
      <c r="L169" s="410" t="e">
        <f t="shared" si="132"/>
        <v>#DIV/0!</v>
      </c>
      <c r="M169" s="410" t="e">
        <f t="shared" si="132"/>
        <v>#DIV/0!</v>
      </c>
      <c r="N169" s="410" t="e">
        <f t="shared" si="132"/>
        <v>#DIV/0!</v>
      </c>
      <c r="O169" s="410" t="e">
        <f t="shared" si="132"/>
        <v>#DIV/0!</v>
      </c>
      <c r="P169" s="410" t="e">
        <f t="shared" si="132"/>
        <v>#DIV/0!</v>
      </c>
      <c r="Q169" s="410" t="e">
        <f t="shared" si="132"/>
        <v>#DIV/0!</v>
      </c>
      <c r="R169" s="410" t="e">
        <f t="shared" si="132"/>
        <v>#DIV/0!</v>
      </c>
      <c r="S169" s="410" t="e">
        <f t="shared" si="132"/>
        <v>#DIV/0!</v>
      </c>
      <c r="T169" s="410" t="e">
        <f t="shared" si="132"/>
        <v>#DIV/0!</v>
      </c>
      <c r="U169" s="410" t="e">
        <f t="shared" si="132"/>
        <v>#DIV/0!</v>
      </c>
      <c r="V169" s="410" t="e">
        <f t="shared" si="132"/>
        <v>#DIV/0!</v>
      </c>
      <c r="W169" s="410" t="e">
        <f t="shared" si="132"/>
        <v>#DIV/0!</v>
      </c>
      <c r="X169" s="410" t="e">
        <f t="shared" si="132"/>
        <v>#DIV/0!</v>
      </c>
      <c r="Y169" s="410" t="e">
        <f t="shared" si="132"/>
        <v>#DIV/0!</v>
      </c>
      <c r="Z169" s="410" t="e">
        <f t="shared" si="132"/>
        <v>#DIV/0!</v>
      </c>
      <c r="AA169" s="410" t="e">
        <f t="shared" si="132"/>
        <v>#DIV/0!</v>
      </c>
      <c r="AB169" s="410" t="e">
        <f t="shared" si="132"/>
        <v>#DIV/0!</v>
      </c>
      <c r="AC169" s="410" t="e">
        <f t="shared" si="132"/>
        <v>#DIV/0!</v>
      </c>
      <c r="AD169" s="410" t="e">
        <f t="shared" si="132"/>
        <v>#DIV/0!</v>
      </c>
      <c r="AE169" s="410" t="e">
        <f t="shared" si="132"/>
        <v>#DIV/0!</v>
      </c>
      <c r="AF169" s="410" t="e">
        <f t="shared" si="132"/>
        <v>#DIV/0!</v>
      </c>
      <c r="AG169" s="410" t="e">
        <f t="shared" si="132"/>
        <v>#DIV/0!</v>
      </c>
      <c r="AH169" s="410" t="e">
        <f t="shared" si="132"/>
        <v>#DIV/0!</v>
      </c>
      <c r="AI169" s="410" t="e">
        <f t="shared" si="132"/>
        <v>#DIV/0!</v>
      </c>
      <c r="AJ169" s="410" t="e">
        <f t="shared" si="132"/>
        <v>#DIV/0!</v>
      </c>
      <c r="AK169" s="410" t="e">
        <f t="shared" ref="AK169:BP169" si="133">AK162*$E15/100</f>
        <v>#DIV/0!</v>
      </c>
      <c r="AL169" s="410" t="e">
        <f t="shared" si="133"/>
        <v>#DIV/0!</v>
      </c>
      <c r="AM169" s="410" t="e">
        <f t="shared" si="133"/>
        <v>#DIV/0!</v>
      </c>
      <c r="AN169" s="410" t="e">
        <f t="shared" si="133"/>
        <v>#DIV/0!</v>
      </c>
      <c r="AO169" s="410" t="e">
        <f t="shared" si="133"/>
        <v>#DIV/0!</v>
      </c>
      <c r="AP169" s="410" t="e">
        <f t="shared" si="133"/>
        <v>#DIV/0!</v>
      </c>
      <c r="AQ169" s="410" t="e">
        <f t="shared" si="133"/>
        <v>#DIV/0!</v>
      </c>
      <c r="AR169" s="410" t="e">
        <f t="shared" si="133"/>
        <v>#DIV/0!</v>
      </c>
      <c r="AS169" s="410" t="e">
        <f t="shared" si="133"/>
        <v>#DIV/0!</v>
      </c>
      <c r="AT169" s="410" t="e">
        <f t="shared" si="133"/>
        <v>#DIV/0!</v>
      </c>
      <c r="AU169" s="410" t="e">
        <f t="shared" si="133"/>
        <v>#DIV/0!</v>
      </c>
      <c r="AV169" s="410" t="e">
        <f t="shared" si="133"/>
        <v>#DIV/0!</v>
      </c>
      <c r="AW169" s="410" t="e">
        <f t="shared" si="133"/>
        <v>#DIV/0!</v>
      </c>
      <c r="AX169" s="410" t="e">
        <f t="shared" si="133"/>
        <v>#DIV/0!</v>
      </c>
      <c r="AY169" s="410" t="e">
        <f t="shared" si="133"/>
        <v>#DIV/0!</v>
      </c>
      <c r="AZ169" s="410" t="e">
        <f t="shared" si="133"/>
        <v>#DIV/0!</v>
      </c>
      <c r="BA169" s="410" t="e">
        <f t="shared" si="133"/>
        <v>#DIV/0!</v>
      </c>
      <c r="BB169" s="410" t="e">
        <f t="shared" si="133"/>
        <v>#DIV/0!</v>
      </c>
      <c r="BC169" s="410" t="e">
        <f t="shared" si="133"/>
        <v>#DIV/0!</v>
      </c>
      <c r="BD169" s="410" t="e">
        <f t="shared" si="133"/>
        <v>#DIV/0!</v>
      </c>
      <c r="BE169" s="410" t="e">
        <f t="shared" si="133"/>
        <v>#DIV/0!</v>
      </c>
      <c r="BF169" s="410" t="e">
        <f t="shared" si="133"/>
        <v>#DIV/0!</v>
      </c>
      <c r="BG169" s="410" t="e">
        <f t="shared" si="133"/>
        <v>#DIV/0!</v>
      </c>
      <c r="BH169" s="410" t="e">
        <f t="shared" si="133"/>
        <v>#DIV/0!</v>
      </c>
      <c r="BI169" s="410" t="e">
        <f t="shared" si="133"/>
        <v>#DIV/0!</v>
      </c>
      <c r="BJ169" s="410" t="e">
        <f t="shared" si="133"/>
        <v>#DIV/0!</v>
      </c>
      <c r="BK169" s="410" t="e">
        <f t="shared" si="133"/>
        <v>#DIV/0!</v>
      </c>
      <c r="BL169" s="410" t="e">
        <f t="shared" si="133"/>
        <v>#DIV/0!</v>
      </c>
      <c r="BM169" s="410" t="e">
        <f t="shared" si="133"/>
        <v>#DIV/0!</v>
      </c>
      <c r="BN169" s="410" t="e">
        <f t="shared" si="133"/>
        <v>#DIV/0!</v>
      </c>
      <c r="BO169" s="410" t="e">
        <f t="shared" si="133"/>
        <v>#DIV/0!</v>
      </c>
      <c r="BP169" s="410" t="e">
        <f t="shared" si="133"/>
        <v>#DIV/0!</v>
      </c>
      <c r="BQ169" s="410" t="e">
        <f t="shared" ref="BQ169:CF169" si="134">BQ162*$E15/100</f>
        <v>#DIV/0!</v>
      </c>
      <c r="BR169" s="410" t="e">
        <f t="shared" si="134"/>
        <v>#DIV/0!</v>
      </c>
      <c r="BS169" s="410" t="e">
        <f t="shared" si="134"/>
        <v>#DIV/0!</v>
      </c>
      <c r="BT169" s="410" t="e">
        <f t="shared" si="134"/>
        <v>#DIV/0!</v>
      </c>
      <c r="BU169" s="410" t="e">
        <f t="shared" si="134"/>
        <v>#DIV/0!</v>
      </c>
      <c r="BV169" s="410" t="e">
        <f t="shared" si="134"/>
        <v>#DIV/0!</v>
      </c>
      <c r="BW169" s="410" t="e">
        <f t="shared" si="134"/>
        <v>#DIV/0!</v>
      </c>
      <c r="BX169" s="410" t="e">
        <f t="shared" si="134"/>
        <v>#DIV/0!</v>
      </c>
      <c r="BY169" s="410" t="e">
        <f t="shared" si="134"/>
        <v>#DIV/0!</v>
      </c>
      <c r="BZ169" s="410" t="e">
        <f t="shared" si="134"/>
        <v>#DIV/0!</v>
      </c>
      <c r="CA169" s="410" t="e">
        <f t="shared" si="134"/>
        <v>#DIV/0!</v>
      </c>
      <c r="CB169" s="410" t="e">
        <f t="shared" si="134"/>
        <v>#DIV/0!</v>
      </c>
      <c r="CC169" s="410" t="e">
        <f t="shared" si="134"/>
        <v>#DIV/0!</v>
      </c>
      <c r="CD169" s="410" t="e">
        <f t="shared" si="134"/>
        <v>#DIV/0!</v>
      </c>
      <c r="CE169" s="410" t="e">
        <f t="shared" si="134"/>
        <v>#DIV/0!</v>
      </c>
      <c r="CF169" s="410" t="e">
        <f t="shared" si="134"/>
        <v>#DIV/0!</v>
      </c>
    </row>
    <row r="170" spans="1:84" x14ac:dyDescent="0.35">
      <c r="D170" s="410" t="s">
        <v>88</v>
      </c>
      <c r="E170" s="410" t="e">
        <f t="shared" ref="E170:AJ170" si="135">E163*$E16/100</f>
        <v>#DIV/0!</v>
      </c>
      <c r="F170" s="410" t="e">
        <f t="shared" si="135"/>
        <v>#DIV/0!</v>
      </c>
      <c r="G170" s="410" t="e">
        <f t="shared" si="135"/>
        <v>#DIV/0!</v>
      </c>
      <c r="H170" s="410" t="e">
        <f t="shared" si="135"/>
        <v>#DIV/0!</v>
      </c>
      <c r="I170" s="410" t="e">
        <f t="shared" si="135"/>
        <v>#DIV/0!</v>
      </c>
      <c r="J170" s="410" t="e">
        <f t="shared" si="135"/>
        <v>#DIV/0!</v>
      </c>
      <c r="K170" s="410" t="e">
        <f t="shared" si="135"/>
        <v>#DIV/0!</v>
      </c>
      <c r="L170" s="410" t="e">
        <f t="shared" si="135"/>
        <v>#DIV/0!</v>
      </c>
      <c r="M170" s="410" t="e">
        <f>M163*$E16/100</f>
        <v>#DIV/0!</v>
      </c>
      <c r="N170" s="410" t="e">
        <f t="shared" si="135"/>
        <v>#DIV/0!</v>
      </c>
      <c r="O170" s="410" t="e">
        <f t="shared" si="135"/>
        <v>#DIV/0!</v>
      </c>
      <c r="P170" s="410" t="e">
        <f t="shared" si="135"/>
        <v>#DIV/0!</v>
      </c>
      <c r="Q170" s="410" t="e">
        <f t="shared" si="135"/>
        <v>#DIV/0!</v>
      </c>
      <c r="R170" s="410" t="e">
        <f t="shared" si="135"/>
        <v>#DIV/0!</v>
      </c>
      <c r="S170" s="410" t="e">
        <f t="shared" si="135"/>
        <v>#DIV/0!</v>
      </c>
      <c r="T170" s="410" t="e">
        <f t="shared" si="135"/>
        <v>#DIV/0!</v>
      </c>
      <c r="U170" s="410" t="e">
        <f t="shared" si="135"/>
        <v>#DIV/0!</v>
      </c>
      <c r="V170" s="410" t="e">
        <f t="shared" si="135"/>
        <v>#DIV/0!</v>
      </c>
      <c r="W170" s="410" t="e">
        <f t="shared" si="135"/>
        <v>#DIV/0!</v>
      </c>
      <c r="X170" s="410" t="e">
        <f t="shared" si="135"/>
        <v>#DIV/0!</v>
      </c>
      <c r="Y170" s="410" t="e">
        <f t="shared" si="135"/>
        <v>#DIV/0!</v>
      </c>
      <c r="Z170" s="410" t="e">
        <f t="shared" si="135"/>
        <v>#DIV/0!</v>
      </c>
      <c r="AA170" s="410" t="e">
        <f t="shared" si="135"/>
        <v>#DIV/0!</v>
      </c>
      <c r="AB170" s="410" t="e">
        <f t="shared" si="135"/>
        <v>#DIV/0!</v>
      </c>
      <c r="AC170" s="410" t="e">
        <f t="shared" si="135"/>
        <v>#DIV/0!</v>
      </c>
      <c r="AD170" s="410" t="e">
        <f t="shared" si="135"/>
        <v>#DIV/0!</v>
      </c>
      <c r="AE170" s="410" t="e">
        <f t="shared" si="135"/>
        <v>#DIV/0!</v>
      </c>
      <c r="AF170" s="410" t="e">
        <f t="shared" si="135"/>
        <v>#DIV/0!</v>
      </c>
      <c r="AG170" s="410" t="e">
        <f t="shared" si="135"/>
        <v>#DIV/0!</v>
      </c>
      <c r="AH170" s="410" t="e">
        <f t="shared" si="135"/>
        <v>#DIV/0!</v>
      </c>
      <c r="AI170" s="410" t="e">
        <f t="shared" si="135"/>
        <v>#DIV/0!</v>
      </c>
      <c r="AJ170" s="410" t="e">
        <f t="shared" si="135"/>
        <v>#DIV/0!</v>
      </c>
      <c r="AK170" s="410" t="e">
        <f t="shared" ref="AK170:BP170" si="136">AK163*$E16/100</f>
        <v>#DIV/0!</v>
      </c>
      <c r="AL170" s="410" t="e">
        <f t="shared" si="136"/>
        <v>#DIV/0!</v>
      </c>
      <c r="AM170" s="410" t="e">
        <f t="shared" si="136"/>
        <v>#DIV/0!</v>
      </c>
      <c r="AN170" s="410" t="e">
        <f t="shared" si="136"/>
        <v>#DIV/0!</v>
      </c>
      <c r="AO170" s="410" t="e">
        <f t="shared" si="136"/>
        <v>#DIV/0!</v>
      </c>
      <c r="AP170" s="410" t="e">
        <f t="shared" si="136"/>
        <v>#DIV/0!</v>
      </c>
      <c r="AQ170" s="410" t="e">
        <f t="shared" si="136"/>
        <v>#DIV/0!</v>
      </c>
      <c r="AR170" s="410" t="e">
        <f t="shared" si="136"/>
        <v>#DIV/0!</v>
      </c>
      <c r="AS170" s="410" t="e">
        <f t="shared" si="136"/>
        <v>#DIV/0!</v>
      </c>
      <c r="AT170" s="410" t="e">
        <f t="shared" si="136"/>
        <v>#DIV/0!</v>
      </c>
      <c r="AU170" s="410" t="e">
        <f t="shared" si="136"/>
        <v>#DIV/0!</v>
      </c>
      <c r="AV170" s="410" t="e">
        <f t="shared" si="136"/>
        <v>#DIV/0!</v>
      </c>
      <c r="AW170" s="410" t="e">
        <f t="shared" si="136"/>
        <v>#DIV/0!</v>
      </c>
      <c r="AX170" s="410" t="e">
        <f t="shared" si="136"/>
        <v>#DIV/0!</v>
      </c>
      <c r="AY170" s="410" t="e">
        <f t="shared" si="136"/>
        <v>#DIV/0!</v>
      </c>
      <c r="AZ170" s="410" t="e">
        <f t="shared" si="136"/>
        <v>#DIV/0!</v>
      </c>
      <c r="BA170" s="410" t="e">
        <f t="shared" si="136"/>
        <v>#DIV/0!</v>
      </c>
      <c r="BB170" s="410" t="e">
        <f t="shared" si="136"/>
        <v>#DIV/0!</v>
      </c>
      <c r="BC170" s="410" t="e">
        <f t="shared" si="136"/>
        <v>#DIV/0!</v>
      </c>
      <c r="BD170" s="410" t="e">
        <f t="shared" si="136"/>
        <v>#DIV/0!</v>
      </c>
      <c r="BE170" s="410" t="e">
        <f t="shared" si="136"/>
        <v>#DIV/0!</v>
      </c>
      <c r="BF170" s="410" t="e">
        <f t="shared" si="136"/>
        <v>#DIV/0!</v>
      </c>
      <c r="BG170" s="410" t="e">
        <f t="shared" si="136"/>
        <v>#DIV/0!</v>
      </c>
      <c r="BH170" s="410" t="e">
        <f t="shared" si="136"/>
        <v>#DIV/0!</v>
      </c>
      <c r="BI170" s="410" t="e">
        <f t="shared" si="136"/>
        <v>#DIV/0!</v>
      </c>
      <c r="BJ170" s="410" t="e">
        <f t="shared" si="136"/>
        <v>#DIV/0!</v>
      </c>
      <c r="BK170" s="410" t="e">
        <f t="shared" si="136"/>
        <v>#DIV/0!</v>
      </c>
      <c r="BL170" s="410" t="e">
        <f t="shared" si="136"/>
        <v>#DIV/0!</v>
      </c>
      <c r="BM170" s="410" t="e">
        <f t="shared" si="136"/>
        <v>#DIV/0!</v>
      </c>
      <c r="BN170" s="410" t="e">
        <f t="shared" si="136"/>
        <v>#DIV/0!</v>
      </c>
      <c r="BO170" s="410" t="e">
        <f t="shared" si="136"/>
        <v>#DIV/0!</v>
      </c>
      <c r="BP170" s="410" t="e">
        <f t="shared" si="136"/>
        <v>#DIV/0!</v>
      </c>
      <c r="BQ170" s="410" t="e">
        <f t="shared" ref="BQ170:CF170" si="137">BQ163*$E16/100</f>
        <v>#DIV/0!</v>
      </c>
      <c r="BR170" s="410" t="e">
        <f t="shared" si="137"/>
        <v>#DIV/0!</v>
      </c>
      <c r="BS170" s="410" t="e">
        <f t="shared" si="137"/>
        <v>#DIV/0!</v>
      </c>
      <c r="BT170" s="410" t="e">
        <f t="shared" si="137"/>
        <v>#DIV/0!</v>
      </c>
      <c r="BU170" s="410" t="e">
        <f t="shared" si="137"/>
        <v>#DIV/0!</v>
      </c>
      <c r="BV170" s="410" t="e">
        <f t="shared" si="137"/>
        <v>#DIV/0!</v>
      </c>
      <c r="BW170" s="410" t="e">
        <f t="shared" si="137"/>
        <v>#DIV/0!</v>
      </c>
      <c r="BX170" s="410" t="e">
        <f t="shared" si="137"/>
        <v>#DIV/0!</v>
      </c>
      <c r="BY170" s="410" t="e">
        <f t="shared" si="137"/>
        <v>#DIV/0!</v>
      </c>
      <c r="BZ170" s="410" t="e">
        <f t="shared" si="137"/>
        <v>#DIV/0!</v>
      </c>
      <c r="CA170" s="410" t="e">
        <f t="shared" si="137"/>
        <v>#DIV/0!</v>
      </c>
      <c r="CB170" s="410" t="e">
        <f t="shared" si="137"/>
        <v>#DIV/0!</v>
      </c>
      <c r="CC170" s="410" t="e">
        <f t="shared" si="137"/>
        <v>#DIV/0!</v>
      </c>
      <c r="CD170" s="410" t="e">
        <f t="shared" si="137"/>
        <v>#DIV/0!</v>
      </c>
      <c r="CE170" s="410" t="e">
        <f t="shared" si="137"/>
        <v>#DIV/0!</v>
      </c>
      <c r="CF170" s="410" t="e">
        <f t="shared" si="137"/>
        <v>#DIV/0!</v>
      </c>
    </row>
    <row r="171" spans="1:84" x14ac:dyDescent="0.35">
      <c r="D171" s="410" t="s">
        <v>90</v>
      </c>
      <c r="E171" s="410" t="e">
        <f t="shared" ref="E171:AJ171" si="138">E164*$E17/100</f>
        <v>#DIV/0!</v>
      </c>
      <c r="F171" s="410" t="e">
        <f t="shared" si="138"/>
        <v>#DIV/0!</v>
      </c>
      <c r="G171" s="410" t="e">
        <f t="shared" si="138"/>
        <v>#DIV/0!</v>
      </c>
      <c r="H171" s="410" t="e">
        <f t="shared" si="138"/>
        <v>#DIV/0!</v>
      </c>
      <c r="I171" s="410" t="e">
        <f t="shared" si="138"/>
        <v>#DIV/0!</v>
      </c>
      <c r="J171" s="410" t="e">
        <f t="shared" si="138"/>
        <v>#DIV/0!</v>
      </c>
      <c r="K171" s="410" t="e">
        <f t="shared" si="138"/>
        <v>#DIV/0!</v>
      </c>
      <c r="L171" s="410" t="e">
        <f t="shared" si="138"/>
        <v>#DIV/0!</v>
      </c>
      <c r="M171" s="410" t="e">
        <f t="shared" si="138"/>
        <v>#DIV/0!</v>
      </c>
      <c r="N171" s="410" t="e">
        <f t="shared" si="138"/>
        <v>#DIV/0!</v>
      </c>
      <c r="O171" s="410" t="e">
        <f t="shared" si="138"/>
        <v>#DIV/0!</v>
      </c>
      <c r="P171" s="410" t="e">
        <f t="shared" si="138"/>
        <v>#DIV/0!</v>
      </c>
      <c r="Q171" s="410" t="e">
        <f t="shared" si="138"/>
        <v>#DIV/0!</v>
      </c>
      <c r="R171" s="410" t="e">
        <f t="shared" si="138"/>
        <v>#DIV/0!</v>
      </c>
      <c r="S171" s="410" t="e">
        <f t="shared" si="138"/>
        <v>#DIV/0!</v>
      </c>
      <c r="T171" s="410" t="e">
        <f t="shared" si="138"/>
        <v>#DIV/0!</v>
      </c>
      <c r="U171" s="410" t="e">
        <f t="shared" si="138"/>
        <v>#DIV/0!</v>
      </c>
      <c r="V171" s="410" t="e">
        <f t="shared" si="138"/>
        <v>#DIV/0!</v>
      </c>
      <c r="W171" s="410" t="e">
        <f t="shared" si="138"/>
        <v>#DIV/0!</v>
      </c>
      <c r="X171" s="410" t="e">
        <f t="shared" si="138"/>
        <v>#DIV/0!</v>
      </c>
      <c r="Y171" s="410" t="e">
        <f t="shared" si="138"/>
        <v>#DIV/0!</v>
      </c>
      <c r="Z171" s="410" t="e">
        <f t="shared" si="138"/>
        <v>#DIV/0!</v>
      </c>
      <c r="AA171" s="410" t="e">
        <f t="shared" si="138"/>
        <v>#DIV/0!</v>
      </c>
      <c r="AB171" s="410" t="e">
        <f t="shared" si="138"/>
        <v>#DIV/0!</v>
      </c>
      <c r="AC171" s="410" t="e">
        <f t="shared" si="138"/>
        <v>#DIV/0!</v>
      </c>
      <c r="AD171" s="410" t="e">
        <f t="shared" si="138"/>
        <v>#DIV/0!</v>
      </c>
      <c r="AE171" s="410" t="e">
        <f t="shared" si="138"/>
        <v>#DIV/0!</v>
      </c>
      <c r="AF171" s="410" t="e">
        <f t="shared" si="138"/>
        <v>#DIV/0!</v>
      </c>
      <c r="AG171" s="410" t="e">
        <f t="shared" si="138"/>
        <v>#DIV/0!</v>
      </c>
      <c r="AH171" s="410" t="e">
        <f t="shared" si="138"/>
        <v>#DIV/0!</v>
      </c>
      <c r="AI171" s="410" t="e">
        <f t="shared" si="138"/>
        <v>#DIV/0!</v>
      </c>
      <c r="AJ171" s="410" t="e">
        <f t="shared" si="138"/>
        <v>#DIV/0!</v>
      </c>
      <c r="AK171" s="410" t="e">
        <f t="shared" ref="AK171:BP171" si="139">AK164*$E17/100</f>
        <v>#DIV/0!</v>
      </c>
      <c r="AL171" s="410" t="e">
        <f t="shared" si="139"/>
        <v>#DIV/0!</v>
      </c>
      <c r="AM171" s="410" t="e">
        <f t="shared" si="139"/>
        <v>#DIV/0!</v>
      </c>
      <c r="AN171" s="410" t="e">
        <f t="shared" si="139"/>
        <v>#DIV/0!</v>
      </c>
      <c r="AO171" s="410" t="e">
        <f t="shared" si="139"/>
        <v>#DIV/0!</v>
      </c>
      <c r="AP171" s="410" t="e">
        <f t="shared" si="139"/>
        <v>#DIV/0!</v>
      </c>
      <c r="AQ171" s="410" t="e">
        <f t="shared" si="139"/>
        <v>#DIV/0!</v>
      </c>
      <c r="AR171" s="410" t="e">
        <f t="shared" si="139"/>
        <v>#DIV/0!</v>
      </c>
      <c r="AS171" s="410" t="e">
        <f t="shared" si="139"/>
        <v>#DIV/0!</v>
      </c>
      <c r="AT171" s="410" t="e">
        <f t="shared" si="139"/>
        <v>#DIV/0!</v>
      </c>
      <c r="AU171" s="410" t="e">
        <f t="shared" si="139"/>
        <v>#DIV/0!</v>
      </c>
      <c r="AV171" s="410" t="e">
        <f t="shared" si="139"/>
        <v>#DIV/0!</v>
      </c>
      <c r="AW171" s="410" t="e">
        <f t="shared" si="139"/>
        <v>#DIV/0!</v>
      </c>
      <c r="AX171" s="410" t="e">
        <f t="shared" si="139"/>
        <v>#DIV/0!</v>
      </c>
      <c r="AY171" s="410" t="e">
        <f t="shared" si="139"/>
        <v>#DIV/0!</v>
      </c>
      <c r="AZ171" s="410" t="e">
        <f t="shared" si="139"/>
        <v>#DIV/0!</v>
      </c>
      <c r="BA171" s="410" t="e">
        <f t="shared" si="139"/>
        <v>#DIV/0!</v>
      </c>
      <c r="BB171" s="410" t="e">
        <f t="shared" si="139"/>
        <v>#DIV/0!</v>
      </c>
      <c r="BC171" s="410" t="e">
        <f t="shared" si="139"/>
        <v>#DIV/0!</v>
      </c>
      <c r="BD171" s="410" t="e">
        <f t="shared" si="139"/>
        <v>#DIV/0!</v>
      </c>
      <c r="BE171" s="410" t="e">
        <f t="shared" si="139"/>
        <v>#DIV/0!</v>
      </c>
      <c r="BF171" s="410" t="e">
        <f t="shared" si="139"/>
        <v>#DIV/0!</v>
      </c>
      <c r="BG171" s="410" t="e">
        <f t="shared" si="139"/>
        <v>#DIV/0!</v>
      </c>
      <c r="BH171" s="410" t="e">
        <f t="shared" si="139"/>
        <v>#DIV/0!</v>
      </c>
      <c r="BI171" s="410" t="e">
        <f t="shared" si="139"/>
        <v>#DIV/0!</v>
      </c>
      <c r="BJ171" s="410" t="e">
        <f t="shared" si="139"/>
        <v>#DIV/0!</v>
      </c>
      <c r="BK171" s="410" t="e">
        <f t="shared" si="139"/>
        <v>#DIV/0!</v>
      </c>
      <c r="BL171" s="410" t="e">
        <f t="shared" si="139"/>
        <v>#DIV/0!</v>
      </c>
      <c r="BM171" s="410" t="e">
        <f t="shared" si="139"/>
        <v>#DIV/0!</v>
      </c>
      <c r="BN171" s="410" t="e">
        <f t="shared" si="139"/>
        <v>#DIV/0!</v>
      </c>
      <c r="BO171" s="410" t="e">
        <f t="shared" si="139"/>
        <v>#DIV/0!</v>
      </c>
      <c r="BP171" s="410" t="e">
        <f t="shared" si="139"/>
        <v>#DIV/0!</v>
      </c>
      <c r="BQ171" s="410" t="e">
        <f t="shared" ref="BQ171:CF171" si="140">BQ164*$E17/100</f>
        <v>#DIV/0!</v>
      </c>
      <c r="BR171" s="410" t="e">
        <f t="shared" si="140"/>
        <v>#DIV/0!</v>
      </c>
      <c r="BS171" s="410" t="e">
        <f t="shared" si="140"/>
        <v>#DIV/0!</v>
      </c>
      <c r="BT171" s="410" t="e">
        <f t="shared" si="140"/>
        <v>#DIV/0!</v>
      </c>
      <c r="BU171" s="410" t="e">
        <f t="shared" si="140"/>
        <v>#DIV/0!</v>
      </c>
      <c r="BV171" s="410" t="e">
        <f t="shared" si="140"/>
        <v>#DIV/0!</v>
      </c>
      <c r="BW171" s="410" t="e">
        <f t="shared" si="140"/>
        <v>#DIV/0!</v>
      </c>
      <c r="BX171" s="410" t="e">
        <f t="shared" si="140"/>
        <v>#DIV/0!</v>
      </c>
      <c r="BY171" s="410" t="e">
        <f t="shared" si="140"/>
        <v>#DIV/0!</v>
      </c>
      <c r="BZ171" s="410" t="e">
        <f t="shared" si="140"/>
        <v>#DIV/0!</v>
      </c>
      <c r="CA171" s="410" t="e">
        <f t="shared" si="140"/>
        <v>#DIV/0!</v>
      </c>
      <c r="CB171" s="410" t="e">
        <f t="shared" si="140"/>
        <v>#DIV/0!</v>
      </c>
      <c r="CC171" s="410" t="e">
        <f t="shared" si="140"/>
        <v>#DIV/0!</v>
      </c>
      <c r="CD171" s="410" t="e">
        <f t="shared" si="140"/>
        <v>#DIV/0!</v>
      </c>
      <c r="CE171" s="410" t="e">
        <f t="shared" si="140"/>
        <v>#DIV/0!</v>
      </c>
      <c r="CF171" s="410" t="e">
        <f t="shared" si="140"/>
        <v>#DIV/0!</v>
      </c>
    </row>
    <row r="174" spans="1:84" x14ac:dyDescent="0.35">
      <c r="B174" s="391" t="s">
        <v>352</v>
      </c>
    </row>
    <row r="175" spans="1:84" s="408" customFormat="1" x14ac:dyDescent="0.35">
      <c r="A175" s="391"/>
      <c r="B175" s="391"/>
      <c r="C175" s="391"/>
      <c r="D175" s="410"/>
      <c r="E175" s="409">
        <v>2010</v>
      </c>
      <c r="F175" s="409">
        <v>2011</v>
      </c>
      <c r="G175" s="409">
        <v>2012</v>
      </c>
      <c r="H175" s="409">
        <v>2013</v>
      </c>
      <c r="I175" s="409">
        <v>2014</v>
      </c>
      <c r="J175" s="409">
        <v>2015</v>
      </c>
      <c r="K175" s="409">
        <v>2016</v>
      </c>
      <c r="L175" s="409">
        <v>2017</v>
      </c>
      <c r="M175" s="409">
        <v>2018</v>
      </c>
      <c r="N175" s="409">
        <v>2019</v>
      </c>
      <c r="O175" s="409">
        <v>2020</v>
      </c>
      <c r="P175" s="409">
        <v>2021</v>
      </c>
      <c r="Q175" s="409">
        <v>2022</v>
      </c>
      <c r="R175" s="409">
        <v>2023</v>
      </c>
      <c r="S175" s="409">
        <v>2024</v>
      </c>
      <c r="T175" s="409">
        <v>2025</v>
      </c>
      <c r="U175" s="409">
        <v>2026</v>
      </c>
      <c r="V175" s="409">
        <v>2027</v>
      </c>
      <c r="W175" s="409">
        <v>2028</v>
      </c>
      <c r="X175" s="409">
        <v>2029</v>
      </c>
      <c r="Y175" s="409">
        <v>2030</v>
      </c>
      <c r="Z175" s="409">
        <v>2031</v>
      </c>
      <c r="AA175" s="409">
        <v>2032</v>
      </c>
      <c r="AB175" s="409">
        <v>2033</v>
      </c>
      <c r="AC175" s="409">
        <v>2034</v>
      </c>
      <c r="AD175" s="409">
        <v>2035</v>
      </c>
      <c r="AE175" s="409">
        <v>2036</v>
      </c>
      <c r="AF175" s="409">
        <v>2037</v>
      </c>
      <c r="AG175" s="409">
        <v>2038</v>
      </c>
      <c r="AH175" s="409">
        <v>2039</v>
      </c>
      <c r="AI175" s="409">
        <v>2040</v>
      </c>
      <c r="AJ175" s="409">
        <v>2041</v>
      </c>
      <c r="AK175" s="409">
        <v>2042</v>
      </c>
      <c r="AL175" s="409">
        <v>2043</v>
      </c>
      <c r="AM175" s="409">
        <v>2044</v>
      </c>
      <c r="AN175" s="409">
        <v>2045</v>
      </c>
      <c r="AO175" s="409">
        <v>2046</v>
      </c>
      <c r="AP175" s="409">
        <v>2047</v>
      </c>
      <c r="AQ175" s="409">
        <v>2048</v>
      </c>
      <c r="AR175" s="409">
        <v>2049</v>
      </c>
      <c r="AS175" s="409">
        <v>2050</v>
      </c>
      <c r="AT175" s="409">
        <v>2051</v>
      </c>
      <c r="AU175" s="409">
        <v>2052</v>
      </c>
      <c r="AV175" s="409">
        <v>2053</v>
      </c>
      <c r="AW175" s="409">
        <v>2054</v>
      </c>
      <c r="AX175" s="409">
        <v>2055</v>
      </c>
      <c r="AY175" s="409">
        <v>2056</v>
      </c>
      <c r="AZ175" s="409">
        <v>2057</v>
      </c>
      <c r="BA175" s="409">
        <v>2058</v>
      </c>
      <c r="BB175" s="409">
        <v>2059</v>
      </c>
      <c r="BC175" s="409">
        <v>2060</v>
      </c>
      <c r="BD175" s="409">
        <v>2061</v>
      </c>
      <c r="BE175" s="409">
        <v>2062</v>
      </c>
      <c r="BF175" s="409">
        <v>2063</v>
      </c>
      <c r="BG175" s="409">
        <v>2064</v>
      </c>
      <c r="BH175" s="409">
        <v>2065</v>
      </c>
      <c r="BI175" s="409">
        <v>2066</v>
      </c>
      <c r="BJ175" s="409">
        <v>2067</v>
      </c>
      <c r="BK175" s="409">
        <v>2068</v>
      </c>
      <c r="BL175" s="409">
        <v>2069</v>
      </c>
      <c r="BM175" s="409">
        <v>2070</v>
      </c>
      <c r="BN175" s="409">
        <v>2071</v>
      </c>
      <c r="BO175" s="409">
        <v>2072</v>
      </c>
      <c r="BP175" s="409">
        <v>2073</v>
      </c>
      <c r="BQ175" s="409">
        <v>2074</v>
      </c>
      <c r="BR175" s="409">
        <v>2075</v>
      </c>
      <c r="BS175" s="409">
        <v>2076</v>
      </c>
      <c r="BT175" s="409">
        <v>2077</v>
      </c>
      <c r="BU175" s="409">
        <v>2078</v>
      </c>
      <c r="BV175" s="409">
        <v>2079</v>
      </c>
      <c r="BW175" s="409">
        <v>2080</v>
      </c>
      <c r="BX175" s="409">
        <v>2081</v>
      </c>
      <c r="BY175" s="409">
        <v>2082</v>
      </c>
      <c r="BZ175" s="409">
        <v>2083</v>
      </c>
      <c r="CA175" s="409">
        <v>2084</v>
      </c>
      <c r="CB175" s="409">
        <v>2085</v>
      </c>
      <c r="CC175" s="409">
        <v>2086</v>
      </c>
      <c r="CD175" s="409">
        <v>2087</v>
      </c>
      <c r="CE175" s="409">
        <v>2088</v>
      </c>
      <c r="CF175" s="409">
        <v>2089</v>
      </c>
    </row>
    <row r="176" spans="1:84" x14ac:dyDescent="0.35">
      <c r="D176" s="963" t="s">
        <v>353</v>
      </c>
      <c r="E176" s="410">
        <f>'Table A5.4.2'!$O$31</f>
        <v>10.077827859768879</v>
      </c>
      <c r="F176" s="410">
        <f>'Table A5.4.2'!$O$31</f>
        <v>10.077827859768879</v>
      </c>
      <c r="G176" s="410">
        <f>'Table A5.4.2'!$O$31</f>
        <v>10.077827859768879</v>
      </c>
      <c r="H176" s="410">
        <f>'Table A5.4.2'!$O$31</f>
        <v>10.077827859768879</v>
      </c>
      <c r="I176" s="410">
        <f>'Table A5.4.2'!$O$31</f>
        <v>10.077827859768879</v>
      </c>
      <c r="J176" s="410">
        <f>'Table A5.4.2'!$AE$31</f>
        <v>11.347931961372806</v>
      </c>
      <c r="K176" s="410">
        <f>'Table A5.4.2'!$AE$31</f>
        <v>11.347931961372806</v>
      </c>
      <c r="L176" s="410">
        <f>'Table A5.4.2'!$AE$31</f>
        <v>11.347931961372806</v>
      </c>
      <c r="M176" s="410">
        <f>'Table A5.4.2'!$AE$31</f>
        <v>11.347931961372806</v>
      </c>
      <c r="N176" s="410">
        <f>'Table A5.4.2'!$AE$31</f>
        <v>11.347931961372806</v>
      </c>
      <c r="O176" s="410">
        <f>'Table A5.4.2'!$AU31</f>
        <v>13.777277035440923</v>
      </c>
      <c r="P176" s="410">
        <f>'Table A5.4.2'!$AU31</f>
        <v>13.777277035440923</v>
      </c>
      <c r="Q176" s="410">
        <f>'Table A5.4.2'!$AU31</f>
        <v>13.777277035440923</v>
      </c>
      <c r="R176" s="410">
        <f>'Table A5.4.2'!$AU31</f>
        <v>13.777277035440923</v>
      </c>
      <c r="S176" s="410">
        <f>'Table A5.4.2'!$AU31</f>
        <v>13.777277035440923</v>
      </c>
      <c r="T176" s="410">
        <f>'Table A5.4.2'!$BK31</f>
        <v>17.361207036528157</v>
      </c>
      <c r="U176" s="410">
        <f>'Table A5.4.2'!$BK31</f>
        <v>17.361207036528157</v>
      </c>
      <c r="V176" s="410">
        <f>'Table A5.4.2'!$BK31</f>
        <v>17.361207036528157</v>
      </c>
      <c r="W176" s="410">
        <f>'Table A5.4.2'!$BK31</f>
        <v>17.361207036528157</v>
      </c>
      <c r="X176" s="410">
        <f>'Table A5.4.2'!$BK31</f>
        <v>17.361207036528157</v>
      </c>
      <c r="Y176" s="410">
        <f>'Table A5.4.2'!$CA31</f>
        <v>20.960744793685116</v>
      </c>
      <c r="Z176" s="410">
        <f>'Table A5.4.2'!$CA31</f>
        <v>20.960744793685116</v>
      </c>
      <c r="AA176" s="410">
        <f>'Table A5.4.2'!$CA31</f>
        <v>20.960744793685116</v>
      </c>
      <c r="AB176" s="410">
        <f>'Table A5.4.2'!$CA31</f>
        <v>20.960744793685116</v>
      </c>
      <c r="AC176" s="410">
        <f>'Table A5.4.2'!$CA31</f>
        <v>20.960744793685116</v>
      </c>
      <c r="AD176" s="410">
        <f>'Table A5.4.2'!$CQ31</f>
        <v>26.155533054181049</v>
      </c>
      <c r="AE176" s="410">
        <f>'Table A5.4.2'!$CQ31</f>
        <v>26.155533054181049</v>
      </c>
      <c r="AF176" s="410">
        <f>'Table A5.4.2'!$CQ31</f>
        <v>26.155533054181049</v>
      </c>
      <c r="AG176" s="410">
        <f>'Table A5.4.2'!$CQ31</f>
        <v>26.155533054181049</v>
      </c>
      <c r="AH176" s="410">
        <f>'Table A5.4.2'!$CQ31</f>
        <v>26.155533054181049</v>
      </c>
      <c r="AI176" s="410">
        <f>'Table A5.4.2'!$CQ31</f>
        <v>26.155533054181049</v>
      </c>
      <c r="AJ176" s="410">
        <f>'Table A5.4.2'!$CQ31</f>
        <v>26.155533054181049</v>
      </c>
      <c r="AK176" s="410">
        <f>'Table A5.4.2'!$CQ31</f>
        <v>26.155533054181049</v>
      </c>
      <c r="AL176" s="410">
        <f>'Table A5.4.2'!$CQ31</f>
        <v>26.155533054181049</v>
      </c>
      <c r="AM176" s="410">
        <f>'Table A5.4.2'!$CQ31</f>
        <v>26.155533054181049</v>
      </c>
      <c r="AN176" s="410">
        <f>'Table A5.4.2'!$CQ31</f>
        <v>26.155533054181049</v>
      </c>
      <c r="AO176" s="410">
        <f>'Table A5.4.2'!$CQ31</f>
        <v>26.155533054181049</v>
      </c>
      <c r="AP176" s="410">
        <f>'Table A5.4.2'!$CQ31</f>
        <v>26.155533054181049</v>
      </c>
      <c r="AQ176" s="410">
        <f>'Table A5.4.2'!$CQ31</f>
        <v>26.155533054181049</v>
      </c>
      <c r="AR176" s="410">
        <f>'Table A5.4.2'!$CQ31</f>
        <v>26.155533054181049</v>
      </c>
      <c r="AS176" s="410">
        <f>'Table A5.4.2'!$CQ31</f>
        <v>26.155533054181049</v>
      </c>
      <c r="AT176" s="410">
        <f>'Table A5.4.2'!$CQ31</f>
        <v>26.155533054181049</v>
      </c>
      <c r="AU176" s="410">
        <f>'Table A5.4.2'!$CQ31</f>
        <v>26.155533054181049</v>
      </c>
      <c r="AV176" s="410">
        <f>'Table A5.4.2'!$CQ31</f>
        <v>26.155533054181049</v>
      </c>
      <c r="AW176" s="410">
        <f>'Table A5.4.2'!$CQ31</f>
        <v>26.155533054181049</v>
      </c>
      <c r="AX176" s="410">
        <f>'Table A5.4.2'!$CQ31</f>
        <v>26.155533054181049</v>
      </c>
      <c r="AY176" s="410">
        <f>'Table A5.4.2'!$CQ31</f>
        <v>26.155533054181049</v>
      </c>
      <c r="AZ176" s="410">
        <f>'Table A5.4.2'!$CQ31</f>
        <v>26.155533054181049</v>
      </c>
      <c r="BA176" s="410">
        <f>'Table A5.4.2'!$CQ31</f>
        <v>26.155533054181049</v>
      </c>
      <c r="BB176" s="410">
        <f>'Table A5.4.2'!$CQ31</f>
        <v>26.155533054181049</v>
      </c>
      <c r="BC176" s="410">
        <f>'Table A5.4.2'!$CQ31</f>
        <v>26.155533054181049</v>
      </c>
      <c r="BD176" s="410">
        <f>'Table A5.4.2'!$CQ31</f>
        <v>26.155533054181049</v>
      </c>
      <c r="BE176" s="410">
        <f>'Table A5.4.2'!$CQ31</f>
        <v>26.155533054181049</v>
      </c>
      <c r="BF176" s="410">
        <f>'Table A5.4.2'!$CQ31</f>
        <v>26.155533054181049</v>
      </c>
      <c r="BG176" s="410">
        <f>'Table A5.4.2'!$CQ31</f>
        <v>26.155533054181049</v>
      </c>
      <c r="BH176" s="410">
        <f>'Table A5.4.2'!$CQ31</f>
        <v>26.155533054181049</v>
      </c>
      <c r="BI176" s="410">
        <f>'Table A5.4.2'!$CQ31</f>
        <v>26.155533054181049</v>
      </c>
      <c r="BJ176" s="410">
        <f>'Table A5.4.2'!$CQ31</f>
        <v>26.155533054181049</v>
      </c>
      <c r="BK176" s="410">
        <f>'Table A5.4.2'!$CQ31</f>
        <v>26.155533054181049</v>
      </c>
      <c r="BL176" s="410">
        <f>'Table A5.4.2'!$CQ31</f>
        <v>26.155533054181049</v>
      </c>
      <c r="BM176" s="410">
        <f>'Table A5.4.2'!$CQ31</f>
        <v>26.155533054181049</v>
      </c>
      <c r="BN176" s="410">
        <f>'Table A5.4.2'!$CQ31</f>
        <v>26.155533054181049</v>
      </c>
      <c r="BO176" s="410">
        <f>'Table A5.4.2'!$CQ31</f>
        <v>26.155533054181049</v>
      </c>
      <c r="BP176" s="410">
        <f>'Table A5.4.2'!$CQ31</f>
        <v>26.155533054181049</v>
      </c>
      <c r="BQ176" s="410">
        <f>'Table A5.4.2'!$CQ31</f>
        <v>26.155533054181049</v>
      </c>
      <c r="BR176" s="410">
        <f>'Table A5.4.2'!$CQ31</f>
        <v>26.155533054181049</v>
      </c>
      <c r="BS176" s="410">
        <f>'Table A5.4.2'!$CQ31</f>
        <v>26.155533054181049</v>
      </c>
      <c r="BT176" s="410">
        <f>'Table A5.4.2'!$CQ31</f>
        <v>26.155533054181049</v>
      </c>
      <c r="BU176" s="410">
        <f>'Table A5.4.2'!$CQ31</f>
        <v>26.155533054181049</v>
      </c>
      <c r="BV176" s="410">
        <f>'Table A5.4.2'!$CQ31</f>
        <v>26.155533054181049</v>
      </c>
      <c r="BW176" s="410">
        <f>'Table A5.4.2'!$CQ31</f>
        <v>26.155533054181049</v>
      </c>
      <c r="BX176" s="410">
        <f>'Table A5.4.2'!$CQ31</f>
        <v>26.155533054181049</v>
      </c>
      <c r="BY176" s="410">
        <f>'Table A5.4.2'!$CQ31</f>
        <v>26.155533054181049</v>
      </c>
      <c r="BZ176" s="410">
        <f>'Table A5.4.2'!$CQ31</f>
        <v>26.155533054181049</v>
      </c>
      <c r="CA176" s="410">
        <f>'Table A5.4.2'!$CQ31</f>
        <v>26.155533054181049</v>
      </c>
      <c r="CB176" s="410">
        <f>'Table A5.4.2'!$CQ31</f>
        <v>26.155533054181049</v>
      </c>
      <c r="CC176" s="410">
        <f>'Table A5.4.2'!$CQ31</f>
        <v>26.155533054181049</v>
      </c>
      <c r="CD176" s="410">
        <f>'Table A5.4.2'!$CQ31</f>
        <v>26.155533054181049</v>
      </c>
      <c r="CE176" s="410">
        <f>'Table A5.4.2'!$CQ31</f>
        <v>26.155533054181049</v>
      </c>
      <c r="CF176" s="410">
        <f>'Table A5.4.2'!$CQ31</f>
        <v>26.155533054181049</v>
      </c>
    </row>
    <row r="177" spans="3:84" x14ac:dyDescent="0.35">
      <c r="D177" s="963" t="s">
        <v>354</v>
      </c>
      <c r="E177" s="410">
        <f>'Table A5.4.2'!$O$32</f>
        <v>8.2228101804739454E-2</v>
      </c>
      <c r="F177" s="410">
        <f>'Table A5.4.2'!$O$32</f>
        <v>8.2228101804739454E-2</v>
      </c>
      <c r="G177" s="410">
        <f>'Table A5.4.2'!$O$32</f>
        <v>8.2228101804739454E-2</v>
      </c>
      <c r="H177" s="410">
        <f>'Table A5.4.2'!$O$32</f>
        <v>8.2228101804739454E-2</v>
      </c>
      <c r="I177" s="410">
        <f>'Table A5.4.2'!$O$32</f>
        <v>8.2228101804739454E-2</v>
      </c>
      <c r="J177" s="410">
        <f>'Table A5.4.2'!$AE32</f>
        <v>8.8603747138570749E-2</v>
      </c>
      <c r="K177" s="410">
        <f>'Table A5.4.2'!$AE32</f>
        <v>8.8603747138570749E-2</v>
      </c>
      <c r="L177" s="410">
        <f>'Table A5.4.2'!$AE32</f>
        <v>8.8603747138570749E-2</v>
      </c>
      <c r="M177" s="410">
        <f>'Table A5.4.2'!$AE32</f>
        <v>8.8603747138570749E-2</v>
      </c>
      <c r="N177" s="410">
        <f>'Table A5.4.2'!$AE32</f>
        <v>8.8603747138570749E-2</v>
      </c>
      <c r="O177" s="410">
        <f>'Table A5.4.2'!$AU32</f>
        <v>9.6324615785420453E-2</v>
      </c>
      <c r="P177" s="410">
        <f>'Table A5.4.2'!$AU32</f>
        <v>9.6324615785420453E-2</v>
      </c>
      <c r="Q177" s="410">
        <f>'Table A5.4.2'!$AU32</f>
        <v>9.6324615785420453E-2</v>
      </c>
      <c r="R177" s="410">
        <f>'Table A5.4.2'!$AU32</f>
        <v>9.6324615785420453E-2</v>
      </c>
      <c r="S177" s="410">
        <f>'Table A5.4.2'!$AU32</f>
        <v>9.6324615785420453E-2</v>
      </c>
      <c r="T177" s="410">
        <f>'Table A5.4.2'!$BK32</f>
        <v>0.10602385989738351</v>
      </c>
      <c r="U177" s="410">
        <f>'Table A5.4.2'!$BK32</f>
        <v>0.10602385989738351</v>
      </c>
      <c r="V177" s="410">
        <f>'Table A5.4.2'!$BK32</f>
        <v>0.10602385989738351</v>
      </c>
      <c r="W177" s="410">
        <f>'Table A5.4.2'!$BK32</f>
        <v>0.10602385989738351</v>
      </c>
      <c r="X177" s="410">
        <f>'Table A5.4.2'!$BK32</f>
        <v>0.10602385989738351</v>
      </c>
      <c r="Y177" s="410">
        <f>'Table A5.4.2'!$CA32</f>
        <v>0.11800570089314552</v>
      </c>
      <c r="Z177" s="410">
        <f>'Table A5.4.2'!$CA32</f>
        <v>0.11800570089314552</v>
      </c>
      <c r="AA177" s="410">
        <f>'Table A5.4.2'!$CA32</f>
        <v>0.11800570089314552</v>
      </c>
      <c r="AB177" s="410">
        <f>'Table A5.4.2'!$CA32</f>
        <v>0.11800570089314552</v>
      </c>
      <c r="AC177" s="410">
        <f>'Table A5.4.2'!$CA32</f>
        <v>0.11800570089314552</v>
      </c>
      <c r="AD177" s="410">
        <f>'Table A5.4.2'!$CQ32</f>
        <v>0.13150330681710382</v>
      </c>
      <c r="AE177" s="410">
        <f>'Table A5.4.2'!$CQ32</f>
        <v>0.13150330681710382</v>
      </c>
      <c r="AF177" s="410">
        <f>'Table A5.4.2'!$CQ32</f>
        <v>0.13150330681710382</v>
      </c>
      <c r="AG177" s="410">
        <f>'Table A5.4.2'!$CQ32</f>
        <v>0.13150330681710382</v>
      </c>
      <c r="AH177" s="410">
        <f>'Table A5.4.2'!$CQ32</f>
        <v>0.13150330681710382</v>
      </c>
      <c r="AI177" s="410">
        <f>'Table A5.4.2'!$CQ32</f>
        <v>0.13150330681710382</v>
      </c>
      <c r="AJ177" s="410">
        <f>'Table A5.4.2'!$CQ32</f>
        <v>0.13150330681710382</v>
      </c>
      <c r="AK177" s="410">
        <f>'Table A5.4.2'!$CQ32</f>
        <v>0.13150330681710382</v>
      </c>
      <c r="AL177" s="410">
        <f>'Table A5.4.2'!$CQ32</f>
        <v>0.13150330681710382</v>
      </c>
      <c r="AM177" s="410">
        <f>'Table A5.4.2'!$CQ32</f>
        <v>0.13150330681710382</v>
      </c>
      <c r="AN177" s="410">
        <f>'Table A5.4.2'!$CQ32</f>
        <v>0.13150330681710382</v>
      </c>
      <c r="AO177" s="410">
        <f>'Table A5.4.2'!$CQ32</f>
        <v>0.13150330681710382</v>
      </c>
      <c r="AP177" s="410">
        <f>'Table A5.4.2'!$CQ32</f>
        <v>0.13150330681710382</v>
      </c>
      <c r="AQ177" s="410">
        <f>'Table A5.4.2'!$CQ32</f>
        <v>0.13150330681710382</v>
      </c>
      <c r="AR177" s="410">
        <f>'Table A5.4.2'!$CQ32</f>
        <v>0.13150330681710382</v>
      </c>
      <c r="AS177" s="410">
        <f>'Table A5.4.2'!$CQ32</f>
        <v>0.13150330681710382</v>
      </c>
      <c r="AT177" s="410">
        <f>'Table A5.4.2'!$CQ32</f>
        <v>0.13150330681710382</v>
      </c>
      <c r="AU177" s="410">
        <f>'Table A5.4.2'!$CQ32</f>
        <v>0.13150330681710382</v>
      </c>
      <c r="AV177" s="410">
        <f>'Table A5.4.2'!$CQ32</f>
        <v>0.13150330681710382</v>
      </c>
      <c r="AW177" s="410">
        <f>'Table A5.4.2'!$CQ32</f>
        <v>0.13150330681710382</v>
      </c>
      <c r="AX177" s="410">
        <f>'Table A5.4.2'!$CQ32</f>
        <v>0.13150330681710382</v>
      </c>
      <c r="AY177" s="410">
        <f>'Table A5.4.2'!$CQ32</f>
        <v>0.13150330681710382</v>
      </c>
      <c r="AZ177" s="410">
        <f>'Table A5.4.2'!$CQ32</f>
        <v>0.13150330681710382</v>
      </c>
      <c r="BA177" s="410">
        <f>'Table A5.4.2'!$CQ32</f>
        <v>0.13150330681710382</v>
      </c>
      <c r="BB177" s="410">
        <f>'Table A5.4.2'!$CQ32</f>
        <v>0.13150330681710382</v>
      </c>
      <c r="BC177" s="410">
        <f>'Table A5.4.2'!$CQ32</f>
        <v>0.13150330681710382</v>
      </c>
      <c r="BD177" s="410">
        <f>'Table A5.4.2'!$CQ32</f>
        <v>0.13150330681710382</v>
      </c>
      <c r="BE177" s="410">
        <f>'Table A5.4.2'!$CQ32</f>
        <v>0.13150330681710382</v>
      </c>
      <c r="BF177" s="410">
        <f>'Table A5.4.2'!$CQ32</f>
        <v>0.13150330681710382</v>
      </c>
      <c r="BG177" s="410">
        <f>'Table A5.4.2'!$CQ32</f>
        <v>0.13150330681710382</v>
      </c>
      <c r="BH177" s="410">
        <f>'Table A5.4.2'!$CQ32</f>
        <v>0.13150330681710382</v>
      </c>
      <c r="BI177" s="410">
        <f>'Table A5.4.2'!$CQ32</f>
        <v>0.13150330681710382</v>
      </c>
      <c r="BJ177" s="410">
        <f>'Table A5.4.2'!$CQ32</f>
        <v>0.13150330681710382</v>
      </c>
      <c r="BK177" s="410">
        <f>'Table A5.4.2'!$CQ32</f>
        <v>0.13150330681710382</v>
      </c>
      <c r="BL177" s="410">
        <f>'Table A5.4.2'!$CQ32</f>
        <v>0.13150330681710382</v>
      </c>
      <c r="BM177" s="410">
        <f>'Table A5.4.2'!$CQ32</f>
        <v>0.13150330681710382</v>
      </c>
      <c r="BN177" s="410">
        <f>'Table A5.4.2'!$CQ32</f>
        <v>0.13150330681710382</v>
      </c>
      <c r="BO177" s="410">
        <f>'Table A5.4.2'!$CQ32</f>
        <v>0.13150330681710382</v>
      </c>
      <c r="BP177" s="410">
        <f>'Table A5.4.2'!$CQ32</f>
        <v>0.13150330681710382</v>
      </c>
      <c r="BQ177" s="410">
        <f>'Table A5.4.2'!$CQ32</f>
        <v>0.13150330681710382</v>
      </c>
      <c r="BR177" s="410">
        <f>'Table A5.4.2'!$CQ32</f>
        <v>0.13150330681710382</v>
      </c>
      <c r="BS177" s="410">
        <f>'Table A5.4.2'!$CQ32</f>
        <v>0.13150330681710382</v>
      </c>
      <c r="BT177" s="410">
        <f>'Table A5.4.2'!$CQ32</f>
        <v>0.13150330681710382</v>
      </c>
      <c r="BU177" s="410">
        <f>'Table A5.4.2'!$CQ32</f>
        <v>0.13150330681710382</v>
      </c>
      <c r="BV177" s="410">
        <f>'Table A5.4.2'!$CQ32</f>
        <v>0.13150330681710382</v>
      </c>
      <c r="BW177" s="410">
        <f>'Table A5.4.2'!$CQ32</f>
        <v>0.13150330681710382</v>
      </c>
      <c r="BX177" s="410">
        <f>'Table A5.4.2'!$CQ32</f>
        <v>0.13150330681710382</v>
      </c>
      <c r="BY177" s="410">
        <f>'Table A5.4.2'!$CQ32</f>
        <v>0.13150330681710382</v>
      </c>
      <c r="BZ177" s="410">
        <f>'Table A5.4.2'!$CQ32</f>
        <v>0.13150330681710382</v>
      </c>
      <c r="CA177" s="410">
        <f>'Table A5.4.2'!$CQ32</f>
        <v>0.13150330681710382</v>
      </c>
      <c r="CB177" s="410">
        <f>'Table A5.4.2'!$CQ32</f>
        <v>0.13150330681710382</v>
      </c>
      <c r="CC177" s="410">
        <f>'Table A5.4.2'!$CQ32</f>
        <v>0.13150330681710382</v>
      </c>
      <c r="CD177" s="410">
        <f>'Table A5.4.2'!$CQ32</f>
        <v>0.13150330681710382</v>
      </c>
      <c r="CE177" s="410">
        <f>'Table A5.4.2'!$CQ32</f>
        <v>0.13150330681710382</v>
      </c>
      <c r="CF177" s="410">
        <f>'Table A5.4.2'!$CQ32</f>
        <v>0.13150330681710382</v>
      </c>
    </row>
    <row r="178" spans="3:84" x14ac:dyDescent="0.35">
      <c r="D178" s="963" t="s">
        <v>355</v>
      </c>
      <c r="E178" s="410">
        <f>'Table A5.4.2'!$O$33</f>
        <v>1.6205979727883946</v>
      </c>
      <c r="F178" s="410">
        <f>'Table A5.4.2'!$O$33</f>
        <v>1.6205979727883946</v>
      </c>
      <c r="G178" s="410">
        <f>'Table A5.4.2'!$O$33</f>
        <v>1.6205979727883946</v>
      </c>
      <c r="H178" s="410">
        <f>'Table A5.4.2'!$O$33</f>
        <v>1.6205979727883946</v>
      </c>
      <c r="I178" s="410">
        <f>'Table A5.4.2'!$O$33</f>
        <v>1.6205979727883946</v>
      </c>
      <c r="J178" s="410">
        <f>'Table A5.4.2'!$AE33</f>
        <v>1.7442405149897042</v>
      </c>
      <c r="K178" s="410">
        <f>'Table A5.4.2'!$AE33</f>
        <v>1.7442405149897042</v>
      </c>
      <c r="L178" s="410">
        <f>'Table A5.4.2'!$AE33</f>
        <v>1.7442405149897042</v>
      </c>
      <c r="M178" s="410">
        <f>'Table A5.4.2'!$AE33</f>
        <v>1.7442405149897042</v>
      </c>
      <c r="N178" s="410">
        <f>'Table A5.4.2'!$AE33</f>
        <v>1.7442405149897042</v>
      </c>
      <c r="O178" s="410">
        <f>'Table A5.4.2'!$AU33</f>
        <v>1.8926428696291893</v>
      </c>
      <c r="P178" s="410">
        <f>'Table A5.4.2'!$AU33</f>
        <v>1.8926428696291893</v>
      </c>
      <c r="Q178" s="410">
        <f>'Table A5.4.2'!$AU33</f>
        <v>1.8926428696291893</v>
      </c>
      <c r="R178" s="410">
        <f>'Table A5.4.2'!$AU33</f>
        <v>1.8926428696291893</v>
      </c>
      <c r="S178" s="410">
        <f>'Table A5.4.2'!$AU33</f>
        <v>1.8926428696291893</v>
      </c>
      <c r="T178" s="410">
        <f>'Table A5.4.2'!$BK33</f>
        <v>2.0781246064700105</v>
      </c>
      <c r="U178" s="410">
        <f>'Table A5.4.2'!$BK33</f>
        <v>2.0781246064700105</v>
      </c>
      <c r="V178" s="410">
        <f>'Table A5.4.2'!$BK33</f>
        <v>2.0781246064700105</v>
      </c>
      <c r="W178" s="410">
        <f>'Table A5.4.2'!$BK33</f>
        <v>2.0781246064700105</v>
      </c>
      <c r="X178" s="410">
        <f>'Table A5.4.2'!$BK33</f>
        <v>2.0781246064700105</v>
      </c>
      <c r="Y178" s="410">
        <f>'Table A5.4.2'!$CA33</f>
        <v>2.3108702511556389</v>
      </c>
      <c r="Z178" s="410">
        <f>'Table A5.4.2'!$CA33</f>
        <v>2.3108702511556389</v>
      </c>
      <c r="AA178" s="410">
        <f>'Table A5.4.2'!$CA33</f>
        <v>2.3108702511556389</v>
      </c>
      <c r="AB178" s="410">
        <f>'Table A5.4.2'!$CA33</f>
        <v>2.3108702511556389</v>
      </c>
      <c r="AC178" s="410">
        <f>'Table A5.4.2'!$CA33</f>
        <v>2.3108702511556389</v>
      </c>
      <c r="AD178" s="410">
        <f>'Table A5.4.2'!$CQ33</f>
        <v>2.5753237821811439</v>
      </c>
      <c r="AE178" s="410">
        <f>'Table A5.4.2'!$CQ33</f>
        <v>2.5753237821811439</v>
      </c>
      <c r="AF178" s="410">
        <f>'Table A5.4.2'!$CQ33</f>
        <v>2.5753237821811439</v>
      </c>
      <c r="AG178" s="410">
        <f>'Table A5.4.2'!$CQ33</f>
        <v>2.5753237821811439</v>
      </c>
      <c r="AH178" s="410">
        <f>'Table A5.4.2'!$CQ33</f>
        <v>2.5753237821811439</v>
      </c>
      <c r="AI178" s="410">
        <f>'Table A5.4.2'!$CQ33</f>
        <v>2.5753237821811439</v>
      </c>
      <c r="AJ178" s="410">
        <f>'Table A5.4.2'!$CQ33</f>
        <v>2.5753237821811439</v>
      </c>
      <c r="AK178" s="410">
        <f>'Table A5.4.2'!$CQ33</f>
        <v>2.5753237821811439</v>
      </c>
      <c r="AL178" s="410">
        <f>'Table A5.4.2'!$CQ33</f>
        <v>2.5753237821811439</v>
      </c>
      <c r="AM178" s="410">
        <f>'Table A5.4.2'!$CQ33</f>
        <v>2.5753237821811439</v>
      </c>
      <c r="AN178" s="410">
        <f>'Table A5.4.2'!$CQ33</f>
        <v>2.5753237821811439</v>
      </c>
      <c r="AO178" s="410">
        <f>'Table A5.4.2'!$CQ33</f>
        <v>2.5753237821811439</v>
      </c>
      <c r="AP178" s="410">
        <f>'Table A5.4.2'!$CQ33</f>
        <v>2.5753237821811439</v>
      </c>
      <c r="AQ178" s="410">
        <f>'Table A5.4.2'!$CQ33</f>
        <v>2.5753237821811439</v>
      </c>
      <c r="AR178" s="410">
        <f>'Table A5.4.2'!$CQ33</f>
        <v>2.5753237821811439</v>
      </c>
      <c r="AS178" s="410">
        <f>'Table A5.4.2'!$CQ33</f>
        <v>2.5753237821811439</v>
      </c>
      <c r="AT178" s="410">
        <f>'Table A5.4.2'!$CQ33</f>
        <v>2.5753237821811439</v>
      </c>
      <c r="AU178" s="410">
        <f>'Table A5.4.2'!$CQ33</f>
        <v>2.5753237821811439</v>
      </c>
      <c r="AV178" s="410">
        <f>'Table A5.4.2'!$CQ33</f>
        <v>2.5753237821811439</v>
      </c>
      <c r="AW178" s="410">
        <f>'Table A5.4.2'!$CQ33</f>
        <v>2.5753237821811439</v>
      </c>
      <c r="AX178" s="410">
        <f>'Table A5.4.2'!$CQ33</f>
        <v>2.5753237821811439</v>
      </c>
      <c r="AY178" s="410">
        <f>'Table A5.4.2'!$CQ33</f>
        <v>2.5753237821811439</v>
      </c>
      <c r="AZ178" s="410">
        <f>'Table A5.4.2'!$CQ33</f>
        <v>2.5753237821811439</v>
      </c>
      <c r="BA178" s="410">
        <f>'Table A5.4.2'!$CQ33</f>
        <v>2.5753237821811439</v>
      </c>
      <c r="BB178" s="410">
        <f>'Table A5.4.2'!$CQ33</f>
        <v>2.5753237821811439</v>
      </c>
      <c r="BC178" s="410">
        <f>'Table A5.4.2'!$CQ33</f>
        <v>2.5753237821811439</v>
      </c>
      <c r="BD178" s="410">
        <f>'Table A5.4.2'!$CQ33</f>
        <v>2.5753237821811439</v>
      </c>
      <c r="BE178" s="410">
        <f>'Table A5.4.2'!$CQ33</f>
        <v>2.5753237821811439</v>
      </c>
      <c r="BF178" s="410">
        <f>'Table A5.4.2'!$CQ33</f>
        <v>2.5753237821811439</v>
      </c>
      <c r="BG178" s="410">
        <f>'Table A5.4.2'!$CQ33</f>
        <v>2.5753237821811439</v>
      </c>
      <c r="BH178" s="410">
        <f>'Table A5.4.2'!$CQ33</f>
        <v>2.5753237821811439</v>
      </c>
      <c r="BI178" s="410">
        <f>'Table A5.4.2'!$CQ33</f>
        <v>2.5753237821811439</v>
      </c>
      <c r="BJ178" s="410">
        <f>'Table A5.4.2'!$CQ33</f>
        <v>2.5753237821811439</v>
      </c>
      <c r="BK178" s="410">
        <f>'Table A5.4.2'!$CQ33</f>
        <v>2.5753237821811439</v>
      </c>
      <c r="BL178" s="410">
        <f>'Table A5.4.2'!$CQ33</f>
        <v>2.5753237821811439</v>
      </c>
      <c r="BM178" s="410">
        <f>'Table A5.4.2'!$CQ33</f>
        <v>2.5753237821811439</v>
      </c>
      <c r="BN178" s="410">
        <f>'Table A5.4.2'!$CQ33</f>
        <v>2.5753237821811439</v>
      </c>
      <c r="BO178" s="410">
        <f>'Table A5.4.2'!$CQ33</f>
        <v>2.5753237821811439</v>
      </c>
      <c r="BP178" s="410">
        <f>'Table A5.4.2'!$CQ33</f>
        <v>2.5753237821811439</v>
      </c>
      <c r="BQ178" s="410">
        <f>'Table A5.4.2'!$CQ33</f>
        <v>2.5753237821811439</v>
      </c>
      <c r="BR178" s="410">
        <f>'Table A5.4.2'!$CQ33</f>
        <v>2.5753237821811439</v>
      </c>
      <c r="BS178" s="410">
        <f>'Table A5.4.2'!$CQ33</f>
        <v>2.5753237821811439</v>
      </c>
      <c r="BT178" s="410">
        <f>'Table A5.4.2'!$CQ33</f>
        <v>2.5753237821811439</v>
      </c>
      <c r="BU178" s="410">
        <f>'Table A5.4.2'!$CQ33</f>
        <v>2.5753237821811439</v>
      </c>
      <c r="BV178" s="410">
        <f>'Table A5.4.2'!$CQ33</f>
        <v>2.5753237821811439</v>
      </c>
      <c r="BW178" s="410">
        <f>'Table A5.4.2'!$CQ33</f>
        <v>2.5753237821811439</v>
      </c>
      <c r="BX178" s="410">
        <f>'Table A5.4.2'!$CQ33</f>
        <v>2.5753237821811439</v>
      </c>
      <c r="BY178" s="410">
        <f>'Table A5.4.2'!$CQ33</f>
        <v>2.5753237821811439</v>
      </c>
      <c r="BZ178" s="410">
        <f>'Table A5.4.2'!$CQ33</f>
        <v>2.5753237821811439</v>
      </c>
      <c r="CA178" s="410">
        <f>'Table A5.4.2'!$CQ33</f>
        <v>2.5753237821811439</v>
      </c>
      <c r="CB178" s="410">
        <f>'Table A5.4.2'!$CQ33</f>
        <v>2.5753237821811439</v>
      </c>
      <c r="CC178" s="410">
        <f>'Table A5.4.2'!$CQ33</f>
        <v>2.5753237821811439</v>
      </c>
      <c r="CD178" s="410">
        <f>'Table A5.4.2'!$CQ33</f>
        <v>2.5753237821811439</v>
      </c>
      <c r="CE178" s="410">
        <f>'Table A5.4.2'!$CQ33</f>
        <v>2.5753237821811439</v>
      </c>
      <c r="CF178" s="410">
        <f>'Table A5.4.2'!$CQ33</f>
        <v>2.5753237821811439</v>
      </c>
    </row>
    <row r="179" spans="3:84" ht="18.75" customHeight="1" x14ac:dyDescent="0.35">
      <c r="D179" s="963" t="s">
        <v>356</v>
      </c>
      <c r="E179" s="410">
        <f>'Table A5.4.2'!$O$34</f>
        <v>9.5915174765159886E-2</v>
      </c>
      <c r="F179" s="410">
        <f>'Table A5.4.2'!$O$34</f>
        <v>9.5915174765159886E-2</v>
      </c>
      <c r="G179" s="410">
        <f>'Table A5.4.2'!$O$34</f>
        <v>9.5915174765159886E-2</v>
      </c>
      <c r="H179" s="410">
        <f>'Table A5.4.2'!$O$34</f>
        <v>9.5915174765159886E-2</v>
      </c>
      <c r="I179" s="410">
        <f>'Table A5.4.2'!$O$34</f>
        <v>9.5915174765159886E-2</v>
      </c>
      <c r="J179" s="410">
        <f>'Table A5.4.2'!$AE34</f>
        <v>5.6869017039476971E-2</v>
      </c>
      <c r="K179" s="410">
        <f>'Table A5.4.2'!$AE34</f>
        <v>5.6869017039476971E-2</v>
      </c>
      <c r="L179" s="410">
        <f>'Table A5.4.2'!$AE34</f>
        <v>5.6869017039476971E-2</v>
      </c>
      <c r="M179" s="410">
        <f>'Table A5.4.2'!$AE34</f>
        <v>5.6869017039476971E-2</v>
      </c>
      <c r="N179" s="410">
        <f>'Table A5.4.2'!$AE34</f>
        <v>5.6869017039476971E-2</v>
      </c>
      <c r="O179" s="410">
        <f>'Table A5.4.2'!$AU34</f>
        <v>2.7655476863024192E-2</v>
      </c>
      <c r="P179" s="410">
        <f>'Table A5.4.2'!$AU34</f>
        <v>2.7655476863024192E-2</v>
      </c>
      <c r="Q179" s="410">
        <f>'Table A5.4.2'!$AU34</f>
        <v>2.7655476863024192E-2</v>
      </c>
      <c r="R179" s="410">
        <f>'Table A5.4.2'!$AU34</f>
        <v>2.7655476863024192E-2</v>
      </c>
      <c r="S179" s="410">
        <f>'Table A5.4.2'!$AU34</f>
        <v>2.7655476863024192E-2</v>
      </c>
      <c r="T179" s="410">
        <f>'Table A5.4.2'!$BK34</f>
        <v>1.7202369130913463E-2</v>
      </c>
      <c r="U179" s="410">
        <f>'Table A5.4.2'!$BK34</f>
        <v>1.7202369130913463E-2</v>
      </c>
      <c r="V179" s="410">
        <f>'Table A5.4.2'!$BK34</f>
        <v>1.7202369130913463E-2</v>
      </c>
      <c r="W179" s="410">
        <f>'Table A5.4.2'!$BK34</f>
        <v>1.7202369130913463E-2</v>
      </c>
      <c r="X179" s="410">
        <f>'Table A5.4.2'!$BK34</f>
        <v>1.7202369130913463E-2</v>
      </c>
      <c r="Y179" s="410">
        <f>'Table A5.4.2'!$CA34</f>
        <v>1.5854715928155381E-2</v>
      </c>
      <c r="Z179" s="410">
        <f>'Table A5.4.2'!$CA34</f>
        <v>1.5854715928155381E-2</v>
      </c>
      <c r="AA179" s="410">
        <f>'Table A5.4.2'!$CA34</f>
        <v>1.5854715928155381E-2</v>
      </c>
      <c r="AB179" s="410">
        <f>'Table A5.4.2'!$CA34</f>
        <v>1.5854715928155381E-2</v>
      </c>
      <c r="AC179" s="410">
        <f>'Table A5.4.2'!$CA34</f>
        <v>1.5854715928155381E-2</v>
      </c>
      <c r="AD179" s="410">
        <f>'Table A5.4.2'!$CQ34</f>
        <v>1.6392750486602107E-2</v>
      </c>
      <c r="AE179" s="410">
        <f>'Table A5.4.2'!$CQ34</f>
        <v>1.6392750486602107E-2</v>
      </c>
      <c r="AF179" s="410">
        <f>'Table A5.4.2'!$CQ34</f>
        <v>1.6392750486602107E-2</v>
      </c>
      <c r="AG179" s="410">
        <f>'Table A5.4.2'!$CQ34</f>
        <v>1.6392750486602107E-2</v>
      </c>
      <c r="AH179" s="410">
        <f>'Table A5.4.2'!$CQ34</f>
        <v>1.6392750486602107E-2</v>
      </c>
      <c r="AI179" s="410">
        <f>'Table A5.4.2'!$CQ34</f>
        <v>1.6392750486602107E-2</v>
      </c>
      <c r="AJ179" s="410">
        <f>'Table A5.4.2'!$CQ34</f>
        <v>1.6392750486602107E-2</v>
      </c>
      <c r="AK179" s="410">
        <f>'Table A5.4.2'!$CQ34</f>
        <v>1.6392750486602107E-2</v>
      </c>
      <c r="AL179" s="410">
        <f>'Table A5.4.2'!$CQ34</f>
        <v>1.6392750486602107E-2</v>
      </c>
      <c r="AM179" s="410">
        <f>'Table A5.4.2'!$CQ34</f>
        <v>1.6392750486602107E-2</v>
      </c>
      <c r="AN179" s="410">
        <f>'Table A5.4.2'!$CQ34</f>
        <v>1.6392750486602107E-2</v>
      </c>
      <c r="AO179" s="410">
        <f>'Table A5.4.2'!$CQ34</f>
        <v>1.6392750486602107E-2</v>
      </c>
      <c r="AP179" s="410">
        <f>'Table A5.4.2'!$CQ34</f>
        <v>1.6392750486602107E-2</v>
      </c>
      <c r="AQ179" s="410">
        <f>'Table A5.4.2'!$CQ34</f>
        <v>1.6392750486602107E-2</v>
      </c>
      <c r="AR179" s="410">
        <f>'Table A5.4.2'!$CQ34</f>
        <v>1.6392750486602107E-2</v>
      </c>
      <c r="AS179" s="410">
        <f>'Table A5.4.2'!$CQ34</f>
        <v>1.6392750486602107E-2</v>
      </c>
      <c r="AT179" s="410">
        <f>'Table A5.4.2'!$CQ34</f>
        <v>1.6392750486602107E-2</v>
      </c>
      <c r="AU179" s="410">
        <f>'Table A5.4.2'!$CQ34</f>
        <v>1.6392750486602107E-2</v>
      </c>
      <c r="AV179" s="410">
        <f>'Table A5.4.2'!$CQ34</f>
        <v>1.6392750486602107E-2</v>
      </c>
      <c r="AW179" s="410">
        <f>'Table A5.4.2'!$CQ34</f>
        <v>1.6392750486602107E-2</v>
      </c>
      <c r="AX179" s="410">
        <f>'Table A5.4.2'!$CQ34</f>
        <v>1.6392750486602107E-2</v>
      </c>
      <c r="AY179" s="410">
        <f>'Table A5.4.2'!$CQ34</f>
        <v>1.6392750486602107E-2</v>
      </c>
      <c r="AZ179" s="410">
        <f>'Table A5.4.2'!$CQ34</f>
        <v>1.6392750486602107E-2</v>
      </c>
      <c r="BA179" s="410">
        <f>'Table A5.4.2'!$CQ34</f>
        <v>1.6392750486602107E-2</v>
      </c>
      <c r="BB179" s="410">
        <f>'Table A5.4.2'!$CQ34</f>
        <v>1.6392750486602107E-2</v>
      </c>
      <c r="BC179" s="410">
        <f>'Table A5.4.2'!$CQ34</f>
        <v>1.6392750486602107E-2</v>
      </c>
      <c r="BD179" s="410">
        <f>'Table A5.4.2'!$CQ34</f>
        <v>1.6392750486602107E-2</v>
      </c>
      <c r="BE179" s="410">
        <f>'Table A5.4.2'!$CQ34</f>
        <v>1.6392750486602107E-2</v>
      </c>
      <c r="BF179" s="410">
        <f>'Table A5.4.2'!$CQ34</f>
        <v>1.6392750486602107E-2</v>
      </c>
      <c r="BG179" s="410">
        <f>'Table A5.4.2'!$CQ34</f>
        <v>1.6392750486602107E-2</v>
      </c>
      <c r="BH179" s="410">
        <f>'Table A5.4.2'!$CQ34</f>
        <v>1.6392750486602107E-2</v>
      </c>
      <c r="BI179" s="410">
        <f>'Table A5.4.2'!$CQ34</f>
        <v>1.6392750486602107E-2</v>
      </c>
      <c r="BJ179" s="410">
        <f>'Table A5.4.2'!$CQ34</f>
        <v>1.6392750486602107E-2</v>
      </c>
      <c r="BK179" s="410">
        <f>'Table A5.4.2'!$CQ34</f>
        <v>1.6392750486602107E-2</v>
      </c>
      <c r="BL179" s="410">
        <f>'Table A5.4.2'!$CQ34</f>
        <v>1.6392750486602107E-2</v>
      </c>
      <c r="BM179" s="410">
        <f>'Table A5.4.2'!$CQ34</f>
        <v>1.6392750486602107E-2</v>
      </c>
      <c r="BN179" s="410">
        <f>'Table A5.4.2'!$CQ34</f>
        <v>1.6392750486602107E-2</v>
      </c>
      <c r="BO179" s="410">
        <f>'Table A5.4.2'!$CQ34</f>
        <v>1.6392750486602107E-2</v>
      </c>
      <c r="BP179" s="410">
        <f>'Table A5.4.2'!$CQ34</f>
        <v>1.6392750486602107E-2</v>
      </c>
      <c r="BQ179" s="410">
        <f>'Table A5.4.2'!$CQ34</f>
        <v>1.6392750486602107E-2</v>
      </c>
      <c r="BR179" s="410">
        <f>'Table A5.4.2'!$CQ34</f>
        <v>1.6392750486602107E-2</v>
      </c>
      <c r="BS179" s="410">
        <f>'Table A5.4.2'!$CQ34</f>
        <v>1.6392750486602107E-2</v>
      </c>
      <c r="BT179" s="410">
        <f>'Table A5.4.2'!$CQ34</f>
        <v>1.6392750486602107E-2</v>
      </c>
      <c r="BU179" s="410">
        <f>'Table A5.4.2'!$CQ34</f>
        <v>1.6392750486602107E-2</v>
      </c>
      <c r="BV179" s="410">
        <f>'Table A5.4.2'!$CQ34</f>
        <v>1.6392750486602107E-2</v>
      </c>
      <c r="BW179" s="410">
        <f>'Table A5.4.2'!$CQ34</f>
        <v>1.6392750486602107E-2</v>
      </c>
      <c r="BX179" s="410">
        <f>'Table A5.4.2'!$CQ34</f>
        <v>1.6392750486602107E-2</v>
      </c>
      <c r="BY179" s="410">
        <f>'Table A5.4.2'!$CQ34</f>
        <v>1.6392750486602107E-2</v>
      </c>
      <c r="BZ179" s="410">
        <f>'Table A5.4.2'!$CQ34</f>
        <v>1.6392750486602107E-2</v>
      </c>
      <c r="CA179" s="410">
        <f>'Table A5.4.2'!$CQ34</f>
        <v>1.6392750486602107E-2</v>
      </c>
      <c r="CB179" s="410">
        <f>'Table A5.4.2'!$CQ34</f>
        <v>1.6392750486602107E-2</v>
      </c>
      <c r="CC179" s="410">
        <f>'Table A5.4.2'!$CQ34</f>
        <v>1.6392750486602107E-2</v>
      </c>
      <c r="CD179" s="410">
        <f>'Table A5.4.2'!$CQ34</f>
        <v>1.6392750486602107E-2</v>
      </c>
      <c r="CE179" s="410">
        <f>'Table A5.4.2'!$CQ34</f>
        <v>1.6392750486602107E-2</v>
      </c>
      <c r="CF179" s="410">
        <f>'Table A5.4.2'!$CQ34</f>
        <v>1.6392750486602107E-2</v>
      </c>
    </row>
    <row r="180" spans="3:84" ht="20.25" customHeight="1" x14ac:dyDescent="0.35">
      <c r="D180" s="963" t="s">
        <v>357</v>
      </c>
      <c r="E180" s="410">
        <f>'Table A5.4.2'!$O$35</f>
        <v>0.11376434094301519</v>
      </c>
      <c r="F180" s="410">
        <f>'Table A5.4.2'!$O$35</f>
        <v>0.11376434094301519</v>
      </c>
      <c r="G180" s="410">
        <f>'Table A5.4.2'!$O$35</f>
        <v>0.11376434094301519</v>
      </c>
      <c r="H180" s="410">
        <f>'Table A5.4.2'!$O$35</f>
        <v>0.11376434094301519</v>
      </c>
      <c r="I180" s="410">
        <f>'Table A5.4.2'!$O$35</f>
        <v>0.11376434094301519</v>
      </c>
      <c r="J180" s="410">
        <f>'Table A5.4.2'!$AE35</f>
        <v>0.12239929033689018</v>
      </c>
      <c r="K180" s="410">
        <f>'Table A5.4.2'!$AE35</f>
        <v>0.12239929033689018</v>
      </c>
      <c r="L180" s="410">
        <f>'Table A5.4.2'!$AE35</f>
        <v>0.12239929033689018</v>
      </c>
      <c r="M180" s="410">
        <f>'Table A5.4.2'!$AE35</f>
        <v>0.12239929033689018</v>
      </c>
      <c r="N180" s="410">
        <f>'Table A5.4.2'!$AE35</f>
        <v>0.12239929033689018</v>
      </c>
      <c r="O180" s="410">
        <f>'Table A5.4.2'!$AU35</f>
        <v>0.13282476925300471</v>
      </c>
      <c r="P180" s="410">
        <f>'Table A5.4.2'!$AU35</f>
        <v>0.13282476925300471</v>
      </c>
      <c r="Q180" s="410">
        <f>'Table A5.4.2'!$AU35</f>
        <v>0.13282476925300471</v>
      </c>
      <c r="R180" s="410">
        <f>'Table A5.4.2'!$AU35</f>
        <v>0.13282476925300471</v>
      </c>
      <c r="S180" s="410">
        <f>'Table A5.4.2'!$AU35</f>
        <v>0.13282476925300471</v>
      </c>
      <c r="T180" s="410">
        <f>'Table A5.4.2'!$BK35</f>
        <v>0.14599587058742858</v>
      </c>
      <c r="U180" s="410">
        <f>'Table A5.4.2'!$BK35</f>
        <v>0.14599587058742858</v>
      </c>
      <c r="V180" s="410">
        <f>'Table A5.4.2'!$BK35</f>
        <v>0.14599587058742858</v>
      </c>
      <c r="W180" s="410">
        <f>'Table A5.4.2'!$BK35</f>
        <v>0.14599587058742858</v>
      </c>
      <c r="X180" s="410">
        <f>'Table A5.4.2'!$BK35</f>
        <v>0.14599587058742858</v>
      </c>
      <c r="Y180" s="410">
        <f>'Table A5.4.2'!$CA35</f>
        <v>0.16239999352882989</v>
      </c>
      <c r="Z180" s="410">
        <f>'Table A5.4.2'!$CA35</f>
        <v>0.16239999352882989</v>
      </c>
      <c r="AA180" s="410">
        <f>'Table A5.4.2'!$CA35</f>
        <v>0.16239999352882989</v>
      </c>
      <c r="AB180" s="410">
        <f>'Table A5.4.2'!$CA35</f>
        <v>0.16239999352882989</v>
      </c>
      <c r="AC180" s="410">
        <f>'Table A5.4.2'!$CA35</f>
        <v>0.16239999352882989</v>
      </c>
      <c r="AD180" s="410">
        <f>'Table A5.4.2'!$CQ35</f>
        <v>0.18099576544942708</v>
      </c>
      <c r="AE180" s="410">
        <f>'Table A5.4.2'!$CQ35</f>
        <v>0.18099576544942708</v>
      </c>
      <c r="AF180" s="410">
        <f>'Table A5.4.2'!$CQ35</f>
        <v>0.18099576544942708</v>
      </c>
      <c r="AG180" s="410">
        <f>'Table A5.4.2'!$CQ35</f>
        <v>0.18099576544942708</v>
      </c>
      <c r="AH180" s="410">
        <f>'Table A5.4.2'!$CQ35</f>
        <v>0.18099576544942708</v>
      </c>
      <c r="AI180" s="410">
        <f>'Table A5.4.2'!$CQ35</f>
        <v>0.18099576544942708</v>
      </c>
      <c r="AJ180" s="410">
        <f>'Table A5.4.2'!$CQ35</f>
        <v>0.18099576544942708</v>
      </c>
      <c r="AK180" s="410">
        <f>'Table A5.4.2'!$CQ35</f>
        <v>0.18099576544942708</v>
      </c>
      <c r="AL180" s="410">
        <f>'Table A5.4.2'!$CQ35</f>
        <v>0.18099576544942708</v>
      </c>
      <c r="AM180" s="410">
        <f>'Table A5.4.2'!$CQ35</f>
        <v>0.18099576544942708</v>
      </c>
      <c r="AN180" s="410">
        <f>'Table A5.4.2'!$CQ35</f>
        <v>0.18099576544942708</v>
      </c>
      <c r="AO180" s="410">
        <f>'Table A5.4.2'!$CQ35</f>
        <v>0.18099576544942708</v>
      </c>
      <c r="AP180" s="410">
        <f>'Table A5.4.2'!$CQ35</f>
        <v>0.18099576544942708</v>
      </c>
      <c r="AQ180" s="410">
        <f>'Table A5.4.2'!$CQ35</f>
        <v>0.18099576544942708</v>
      </c>
      <c r="AR180" s="410">
        <f>'Table A5.4.2'!$CQ35</f>
        <v>0.18099576544942708</v>
      </c>
      <c r="AS180" s="410">
        <f>'Table A5.4.2'!$CQ35</f>
        <v>0.18099576544942708</v>
      </c>
      <c r="AT180" s="410">
        <f>'Table A5.4.2'!$CQ35</f>
        <v>0.18099576544942708</v>
      </c>
      <c r="AU180" s="410">
        <f>'Table A5.4.2'!$CQ35</f>
        <v>0.18099576544942708</v>
      </c>
      <c r="AV180" s="410">
        <f>'Table A5.4.2'!$CQ35</f>
        <v>0.18099576544942708</v>
      </c>
      <c r="AW180" s="410">
        <f>'Table A5.4.2'!$CQ35</f>
        <v>0.18099576544942708</v>
      </c>
      <c r="AX180" s="410">
        <f>'Table A5.4.2'!$CQ35</f>
        <v>0.18099576544942708</v>
      </c>
      <c r="AY180" s="410">
        <f>'Table A5.4.2'!$CQ35</f>
        <v>0.18099576544942708</v>
      </c>
      <c r="AZ180" s="410">
        <f>'Table A5.4.2'!$CQ35</f>
        <v>0.18099576544942708</v>
      </c>
      <c r="BA180" s="410">
        <f>'Table A5.4.2'!$CQ35</f>
        <v>0.18099576544942708</v>
      </c>
      <c r="BB180" s="410">
        <f>'Table A5.4.2'!$CQ35</f>
        <v>0.18099576544942708</v>
      </c>
      <c r="BC180" s="410">
        <f>'Table A5.4.2'!$CQ35</f>
        <v>0.18099576544942708</v>
      </c>
      <c r="BD180" s="410">
        <f>'Table A5.4.2'!$CQ35</f>
        <v>0.18099576544942708</v>
      </c>
      <c r="BE180" s="410">
        <f>'Table A5.4.2'!$CQ35</f>
        <v>0.18099576544942708</v>
      </c>
      <c r="BF180" s="410">
        <f>'Table A5.4.2'!$CQ35</f>
        <v>0.18099576544942708</v>
      </c>
      <c r="BG180" s="410">
        <f>'Table A5.4.2'!$CQ35</f>
        <v>0.18099576544942708</v>
      </c>
      <c r="BH180" s="410">
        <f>'Table A5.4.2'!$CQ35</f>
        <v>0.18099576544942708</v>
      </c>
      <c r="BI180" s="410">
        <f>'Table A5.4.2'!$CQ35</f>
        <v>0.18099576544942708</v>
      </c>
      <c r="BJ180" s="410">
        <f>'Table A5.4.2'!$CQ35</f>
        <v>0.18099576544942708</v>
      </c>
      <c r="BK180" s="410">
        <f>'Table A5.4.2'!$CQ35</f>
        <v>0.18099576544942708</v>
      </c>
      <c r="BL180" s="410">
        <f>'Table A5.4.2'!$CQ35</f>
        <v>0.18099576544942708</v>
      </c>
      <c r="BM180" s="410">
        <f>'Table A5.4.2'!$CQ35</f>
        <v>0.18099576544942708</v>
      </c>
      <c r="BN180" s="410">
        <f>'Table A5.4.2'!$CQ35</f>
        <v>0.18099576544942708</v>
      </c>
      <c r="BO180" s="410">
        <f>'Table A5.4.2'!$CQ35</f>
        <v>0.18099576544942708</v>
      </c>
      <c r="BP180" s="410">
        <f>'Table A5.4.2'!$CQ35</f>
        <v>0.18099576544942708</v>
      </c>
      <c r="BQ180" s="410">
        <f>'Table A5.4.2'!$CQ35</f>
        <v>0.18099576544942708</v>
      </c>
      <c r="BR180" s="410">
        <f>'Table A5.4.2'!$CQ35</f>
        <v>0.18099576544942708</v>
      </c>
      <c r="BS180" s="410">
        <f>'Table A5.4.2'!$CQ35</f>
        <v>0.18099576544942708</v>
      </c>
      <c r="BT180" s="410">
        <f>'Table A5.4.2'!$CQ35</f>
        <v>0.18099576544942708</v>
      </c>
      <c r="BU180" s="410">
        <f>'Table A5.4.2'!$CQ35</f>
        <v>0.18099576544942708</v>
      </c>
      <c r="BV180" s="410">
        <f>'Table A5.4.2'!$CQ35</f>
        <v>0.18099576544942708</v>
      </c>
      <c r="BW180" s="410">
        <f>'Table A5.4.2'!$CQ35</f>
        <v>0.18099576544942708</v>
      </c>
      <c r="BX180" s="410">
        <f>'Table A5.4.2'!$CQ35</f>
        <v>0.18099576544942708</v>
      </c>
      <c r="BY180" s="410">
        <f>'Table A5.4.2'!$CQ35</f>
        <v>0.18099576544942708</v>
      </c>
      <c r="BZ180" s="410">
        <f>'Table A5.4.2'!$CQ35</f>
        <v>0.18099576544942708</v>
      </c>
      <c r="CA180" s="410">
        <f>'Table A5.4.2'!$CQ35</f>
        <v>0.18099576544942708</v>
      </c>
      <c r="CB180" s="410">
        <f>'Table A5.4.2'!$CQ35</f>
        <v>0.18099576544942708</v>
      </c>
      <c r="CC180" s="410">
        <f>'Table A5.4.2'!$CQ35</f>
        <v>0.18099576544942708</v>
      </c>
      <c r="CD180" s="410">
        <f>'Table A5.4.2'!$CQ35</f>
        <v>0.18099576544942708</v>
      </c>
      <c r="CE180" s="410">
        <f>'Table A5.4.2'!$CQ35</f>
        <v>0.18099576544942708</v>
      </c>
      <c r="CF180" s="410">
        <f>'Table A5.4.2'!$CQ35</f>
        <v>0.18099576544942708</v>
      </c>
    </row>
    <row r="181" spans="3:84" x14ac:dyDescent="0.35">
      <c r="D181" s="963" t="s">
        <v>358</v>
      </c>
      <c r="E181" s="410">
        <f>LOOKUP(E175,'Latest MECs - all vehicle types'!$A$3:$A$8,'Latest MECs - all vehicle types'!$G$3:$G$8)</f>
        <v>0.8606447363271631</v>
      </c>
      <c r="F181" s="410">
        <f>LOOKUP(F175,'Latest MECs - all vehicle types'!$A$3:$A$8,'Latest MECs - all vehicle types'!$G$3:$G$8)</f>
        <v>0.8606447363271631</v>
      </c>
      <c r="G181" s="410">
        <f>LOOKUP(G175,'Latest MECs - all vehicle types'!$A$3:$A$8,'Latest MECs - all vehicle types'!$G$3:$G$8)</f>
        <v>0.8606447363271631</v>
      </c>
      <c r="H181" s="410">
        <f>LOOKUP(H175,'Latest MECs - all vehicle types'!$A$3:$A$8,'Latest MECs - all vehicle types'!$G$3:$G$8)</f>
        <v>0.8606447363271631</v>
      </c>
      <c r="I181" s="410">
        <f>LOOKUP(I175,'Latest MECs - all vehicle types'!$A$3:$A$8,'Latest MECs - all vehicle types'!$G$3:$G$8)</f>
        <v>0.8606447363271631</v>
      </c>
      <c r="J181" s="410">
        <f>LOOKUP(J175,'Latest MECs - all vehicle types'!$A$3:$A$8,'Latest MECs - all vehicle types'!$G$3:$G$8)</f>
        <v>0.81060203830864308</v>
      </c>
      <c r="K181" s="410">
        <f>LOOKUP(K175,'Latest MECs - all vehicle types'!$A$3:$A$8,'Latest MECs - all vehicle types'!$G$3:$G$8)</f>
        <v>0.81060203830864308</v>
      </c>
      <c r="L181" s="410">
        <f>LOOKUP(L175,'Latest MECs - all vehicle types'!$A$3:$A$8,'Latest MECs - all vehicle types'!$G$3:$G$8)</f>
        <v>0.81060203830864308</v>
      </c>
      <c r="M181" s="410">
        <f>LOOKUP(M175,'Latest MECs - all vehicle types'!$A$3:$A$8,'Latest MECs - all vehicle types'!$G$3:$G$8)</f>
        <v>0.81060203830864308</v>
      </c>
      <c r="N181" s="410">
        <f>LOOKUP(N175,'Latest MECs - all vehicle types'!$A$3:$A$8,'Latest MECs - all vehicle types'!$G$3:$G$8)</f>
        <v>0.81060203830864308</v>
      </c>
      <c r="O181" s="410">
        <f>LOOKUP(O175,'Latest MECs - all vehicle types'!$A$3:$A$8,'Latest MECs - all vehicle types'!$G$3:$G$8)</f>
        <v>0.72278223311631951</v>
      </c>
      <c r="P181" s="410">
        <f>LOOKUP(P175,'Latest MECs - all vehicle types'!$A$3:$A$8,'Latest MECs - all vehicle types'!$G$3:$G$8)</f>
        <v>0.72278223311631951</v>
      </c>
      <c r="Q181" s="410">
        <f>LOOKUP(Q175,'Latest MECs - all vehicle types'!$A$3:$A$8,'Latest MECs - all vehicle types'!$G$3:$G$8)</f>
        <v>0.72278223311631951</v>
      </c>
      <c r="R181" s="410">
        <f>LOOKUP(R175,'Latest MECs - all vehicle types'!$A$3:$A$8,'Latest MECs - all vehicle types'!$G$3:$G$8)</f>
        <v>0.72278223311631951</v>
      </c>
      <c r="S181" s="410">
        <f>LOOKUP(S175,'Latest MECs - all vehicle types'!$A$3:$A$8,'Latest MECs - all vehicle types'!$G$3:$G$8)</f>
        <v>0.72278223311631951</v>
      </c>
      <c r="T181" s="410">
        <f>LOOKUP(T175,'Latest MECs - all vehicle types'!$A$3:$A$8,'Latest MECs - all vehicle types'!$G$3:$G$8)</f>
        <v>0.67425016847133379</v>
      </c>
      <c r="U181" s="410">
        <f>LOOKUP(U175,'Latest MECs - all vehicle types'!$A$3:$A$8,'Latest MECs - all vehicle types'!$G$3:$G$8)</f>
        <v>0.67425016847133379</v>
      </c>
      <c r="V181" s="410">
        <f>LOOKUP(V175,'Latest MECs - all vehicle types'!$A$3:$A$8,'Latest MECs - all vehicle types'!$G$3:$G$8)</f>
        <v>0.67425016847133379</v>
      </c>
      <c r="W181" s="410">
        <f>LOOKUP(W175,'Latest MECs - all vehicle types'!$A$3:$A$8,'Latest MECs - all vehicle types'!$G$3:$G$8)</f>
        <v>0.67425016847133379</v>
      </c>
      <c r="X181" s="410">
        <f>LOOKUP(X175,'Latest MECs - all vehicle types'!$A$3:$A$8,'Latest MECs - all vehicle types'!$G$3:$G$8)</f>
        <v>0.67425016847133379</v>
      </c>
      <c r="Y181" s="410">
        <f>LOOKUP(Y175,'Latest MECs - all vehicle types'!$A$3:$A$8,'Latest MECs - all vehicle types'!$G$3:$G$8)</f>
        <v>0.6182002075597175</v>
      </c>
      <c r="Z181" s="410">
        <f>LOOKUP(Z175,'Latest MECs - all vehicle types'!$A$3:$A$8,'Latest MECs - all vehicle types'!$G$3:$G$8)</f>
        <v>0.6182002075597175</v>
      </c>
      <c r="AA181" s="410">
        <f>LOOKUP(AA175,'Latest MECs - all vehicle types'!$A$3:$A$8,'Latest MECs - all vehicle types'!$G$3:$G$8)</f>
        <v>0.6182002075597175</v>
      </c>
      <c r="AB181" s="410">
        <f>LOOKUP(AB175,'Latest MECs - all vehicle types'!$A$3:$A$8,'Latest MECs - all vehicle types'!$G$3:$G$8)</f>
        <v>0.6182002075597175</v>
      </c>
      <c r="AC181" s="410">
        <f>LOOKUP(AC175,'Latest MECs - all vehicle types'!$A$3:$A$8,'Latest MECs - all vehicle types'!$G$3:$G$8)</f>
        <v>0.6182002075597175</v>
      </c>
      <c r="AD181" s="410">
        <f>LOOKUP(AD175,'Latest MECs - all vehicle types'!$A$3:$A$8,'Latest MECs - all vehicle types'!$G$3:$G$8)</f>
        <v>0.82305550604973088</v>
      </c>
      <c r="AE181" s="410">
        <f>LOOKUP(AE175,'Latest MECs - all vehicle types'!$A$3:$A$8,'Latest MECs - all vehicle types'!$G$3:$G$8)</f>
        <v>0.82305550604973088</v>
      </c>
      <c r="AF181" s="410">
        <f>LOOKUP(AF175,'Latest MECs - all vehicle types'!$A$3:$A$8,'Latest MECs - all vehicle types'!$G$3:$G$8)</f>
        <v>0.82305550604973088</v>
      </c>
      <c r="AG181" s="410">
        <f>LOOKUP(AG175,'Latest MECs - all vehicle types'!$A$3:$A$8,'Latest MECs - all vehicle types'!$G$3:$G$8)</f>
        <v>0.82305550604973088</v>
      </c>
      <c r="AH181" s="410">
        <f>LOOKUP(AH175,'Latest MECs - all vehicle types'!$A$3:$A$8,'Latest MECs - all vehicle types'!$G$3:$G$8)</f>
        <v>0.82305550604973088</v>
      </c>
      <c r="AI181" s="410">
        <f>LOOKUP(AI175,'Latest MECs - all vehicle types'!$A$3:$A$8,'Latest MECs - all vehicle types'!$G$3:$G$8)</f>
        <v>0.82305550604973088</v>
      </c>
      <c r="AJ181" s="410">
        <f>LOOKUP(AJ175,'Latest MECs - all vehicle types'!$A$3:$A$8,'Latest MECs - all vehicle types'!$G$3:$G$8)</f>
        <v>0.82305550604973088</v>
      </c>
      <c r="AK181" s="410">
        <f>LOOKUP(AK175,'Latest MECs - all vehicle types'!$A$3:$A$8,'Latest MECs - all vehicle types'!$G$3:$G$8)</f>
        <v>0.82305550604973088</v>
      </c>
      <c r="AL181" s="410">
        <f>LOOKUP(AL175,'Latest MECs - all vehicle types'!$A$3:$A$8,'Latest MECs - all vehicle types'!$G$3:$G$8)</f>
        <v>0.82305550604973088</v>
      </c>
      <c r="AM181" s="410">
        <f>LOOKUP(AM175,'Latest MECs - all vehicle types'!$A$3:$A$8,'Latest MECs - all vehicle types'!$G$3:$G$8)</f>
        <v>0.82305550604973088</v>
      </c>
      <c r="AN181" s="410">
        <f>LOOKUP(AN175,'Latest MECs - all vehicle types'!$A$3:$A$8,'Latest MECs - all vehicle types'!$G$3:$G$8)</f>
        <v>0.82305550604973088</v>
      </c>
      <c r="AO181" s="410">
        <f>LOOKUP(AO175,'Latest MECs - all vehicle types'!$A$3:$A$8,'Latest MECs - all vehicle types'!$G$3:$G$8)</f>
        <v>0.82305550604973088</v>
      </c>
      <c r="AP181" s="410">
        <f>LOOKUP(AP175,'Latest MECs - all vehicle types'!$A$3:$A$8,'Latest MECs - all vehicle types'!$G$3:$G$8)</f>
        <v>0.82305550604973088</v>
      </c>
      <c r="AQ181" s="410">
        <f>LOOKUP(AQ175,'Latest MECs - all vehicle types'!$A$3:$A$8,'Latest MECs - all vehicle types'!$G$3:$G$8)</f>
        <v>0.82305550604973088</v>
      </c>
      <c r="AR181" s="410">
        <f>LOOKUP(AR175,'Latest MECs - all vehicle types'!$A$3:$A$8,'Latest MECs - all vehicle types'!$G$3:$G$8)</f>
        <v>0.82305550604973088</v>
      </c>
      <c r="AS181" s="410">
        <f>LOOKUP(AS175,'Latest MECs - all vehicle types'!$A$3:$A$8,'Latest MECs - all vehicle types'!$G$3:$G$8)</f>
        <v>0.82305550604973088</v>
      </c>
      <c r="AT181" s="410">
        <f>LOOKUP(AT175,'Latest MECs - all vehicle types'!$A$3:$A$8,'Latest MECs - all vehicle types'!$G$3:$G$8)</f>
        <v>0.82305550604973088</v>
      </c>
      <c r="AU181" s="410">
        <f>LOOKUP(AU175,'Latest MECs - all vehicle types'!$A$3:$A$8,'Latest MECs - all vehicle types'!$G$3:$G$8)</f>
        <v>0.82305550604973088</v>
      </c>
      <c r="AV181" s="410">
        <f>LOOKUP(AV175,'Latest MECs - all vehicle types'!$A$3:$A$8,'Latest MECs - all vehicle types'!$G$3:$G$8)</f>
        <v>0.82305550604973088</v>
      </c>
      <c r="AW181" s="410">
        <f>LOOKUP(AW175,'Latest MECs - all vehicle types'!$A$3:$A$8,'Latest MECs - all vehicle types'!$G$3:$G$8)</f>
        <v>0.82305550604973088</v>
      </c>
      <c r="AX181" s="410">
        <f>LOOKUP(AX175,'Latest MECs - all vehicle types'!$A$3:$A$8,'Latest MECs - all vehicle types'!$G$3:$G$8)</f>
        <v>0.82305550604973088</v>
      </c>
      <c r="AY181" s="410">
        <f>LOOKUP(AY175,'Latest MECs - all vehicle types'!$A$3:$A$8,'Latest MECs - all vehicle types'!$G$3:$G$8)</f>
        <v>0.82305550604973088</v>
      </c>
      <c r="AZ181" s="410">
        <f>LOOKUP(AZ175,'Latest MECs - all vehicle types'!$A$3:$A$8,'Latest MECs - all vehicle types'!$G$3:$G$8)</f>
        <v>0.82305550604973088</v>
      </c>
      <c r="BA181" s="410">
        <f>LOOKUP(BA175,'Latest MECs - all vehicle types'!$A$3:$A$8,'Latest MECs - all vehicle types'!$G$3:$G$8)</f>
        <v>0.82305550604973088</v>
      </c>
      <c r="BB181" s="410">
        <f>LOOKUP(BB175,'Latest MECs - all vehicle types'!$A$3:$A$8,'Latest MECs - all vehicle types'!$G$3:$G$8)</f>
        <v>0.82305550604973088</v>
      </c>
      <c r="BC181" s="410">
        <f>LOOKUP(BC175,'Latest MECs - all vehicle types'!$A$3:$A$8,'Latest MECs - all vehicle types'!$G$3:$G$8)</f>
        <v>0.82305550604973088</v>
      </c>
      <c r="BD181" s="410">
        <f>LOOKUP(BD175,'Latest MECs - all vehicle types'!$A$3:$A$8,'Latest MECs - all vehicle types'!$G$3:$G$8)</f>
        <v>0.82305550604973088</v>
      </c>
      <c r="BE181" s="410">
        <f>LOOKUP(BE175,'Latest MECs - all vehicle types'!$A$3:$A$8,'Latest MECs - all vehicle types'!$G$3:$G$8)</f>
        <v>0.82305550604973088</v>
      </c>
      <c r="BF181" s="410">
        <f>LOOKUP(BF175,'Latest MECs - all vehicle types'!$A$3:$A$8,'Latest MECs - all vehicle types'!$G$3:$G$8)</f>
        <v>0.82305550604973088</v>
      </c>
      <c r="BG181" s="410">
        <f>LOOKUP(BG175,'Latest MECs - all vehicle types'!$A$3:$A$8,'Latest MECs - all vehicle types'!$G$3:$G$8)</f>
        <v>0.82305550604973088</v>
      </c>
      <c r="BH181" s="410">
        <f>LOOKUP(BH175,'Latest MECs - all vehicle types'!$A$3:$A$8,'Latest MECs - all vehicle types'!$G$3:$G$8)</f>
        <v>0.82305550604973088</v>
      </c>
      <c r="BI181" s="410">
        <f>LOOKUP(BI175,'Latest MECs - all vehicle types'!$A$3:$A$8,'Latest MECs - all vehicle types'!$G$3:$G$8)</f>
        <v>0.82305550604973088</v>
      </c>
      <c r="BJ181" s="410">
        <f>LOOKUP(BJ175,'Latest MECs - all vehicle types'!$A$3:$A$8,'Latest MECs - all vehicle types'!$G$3:$G$8)</f>
        <v>0.82305550604973088</v>
      </c>
      <c r="BK181" s="410">
        <f>LOOKUP(BK175,'Latest MECs - all vehicle types'!$A$3:$A$8,'Latest MECs - all vehicle types'!$G$3:$G$8)</f>
        <v>0.82305550604973088</v>
      </c>
      <c r="BL181" s="410">
        <f>LOOKUP(BL175,'Latest MECs - all vehicle types'!$A$3:$A$8,'Latest MECs - all vehicle types'!$G$3:$G$8)</f>
        <v>0.82305550604973088</v>
      </c>
      <c r="BM181" s="410">
        <f>LOOKUP(BM175,'Latest MECs - all vehicle types'!$A$3:$A$8,'Latest MECs - all vehicle types'!$G$3:$G$8)</f>
        <v>0.82305550604973088</v>
      </c>
      <c r="BN181" s="410">
        <f>LOOKUP(BN175,'Latest MECs - all vehicle types'!$A$3:$A$8,'Latest MECs - all vehicle types'!$G$3:$G$8)</f>
        <v>0.82305550604973088</v>
      </c>
      <c r="BO181" s="410">
        <f>LOOKUP(BO175,'Latest MECs - all vehicle types'!$A$3:$A$8,'Latest MECs - all vehicle types'!$G$3:$G$8)</f>
        <v>0.82305550604973088</v>
      </c>
      <c r="BP181" s="410">
        <f>LOOKUP(BP175,'Latest MECs - all vehicle types'!$A$3:$A$8,'Latest MECs - all vehicle types'!$G$3:$G$8)</f>
        <v>0.82305550604973088</v>
      </c>
      <c r="BQ181" s="410">
        <f>LOOKUP(BQ175,'Latest MECs - all vehicle types'!$A$3:$A$8,'Latest MECs - all vehicle types'!$G$3:$G$8)</f>
        <v>0.82305550604973088</v>
      </c>
      <c r="BR181" s="410">
        <f>LOOKUP(BR175,'Latest MECs - all vehicle types'!$A$3:$A$8,'Latest MECs - all vehicle types'!$G$3:$G$8)</f>
        <v>0.82305550604973088</v>
      </c>
      <c r="BS181" s="410">
        <f>LOOKUP(BS175,'Latest MECs - all vehicle types'!$A$3:$A$8,'Latest MECs - all vehicle types'!$G$3:$G$8)</f>
        <v>0.82305550604973088</v>
      </c>
      <c r="BT181" s="410">
        <f>LOOKUP(BT175,'Latest MECs - all vehicle types'!$A$3:$A$8,'Latest MECs - all vehicle types'!$G$3:$G$8)</f>
        <v>0.82305550604973088</v>
      </c>
      <c r="BU181" s="410">
        <f>LOOKUP(BU175,'Latest MECs - all vehicle types'!$A$3:$A$8,'Latest MECs - all vehicle types'!$G$3:$G$8)</f>
        <v>0.82305550604973088</v>
      </c>
      <c r="BV181" s="410">
        <f>LOOKUP(BV175,'Latest MECs - all vehicle types'!$A$3:$A$8,'Latest MECs - all vehicle types'!$G$3:$G$8)</f>
        <v>0.82305550604973088</v>
      </c>
      <c r="BW181" s="410">
        <f>LOOKUP(BW175,'Latest MECs - all vehicle types'!$A$3:$A$8,'Latest MECs - all vehicle types'!$G$3:$G$8)</f>
        <v>0.82305550604973088</v>
      </c>
      <c r="BX181" s="410">
        <f>LOOKUP(BX175,'Latest MECs - all vehicle types'!$A$3:$A$8,'Latest MECs - all vehicle types'!$G$3:$G$8)</f>
        <v>0.82305550604973088</v>
      </c>
      <c r="BY181" s="410">
        <f>LOOKUP(BY175,'Latest MECs - all vehicle types'!$A$3:$A$8,'Latest MECs - all vehicle types'!$G$3:$G$8)</f>
        <v>0.82305550604973088</v>
      </c>
      <c r="BZ181" s="410">
        <f>LOOKUP(BZ175,'Latest MECs - all vehicle types'!$A$3:$A$8,'Latest MECs - all vehicle types'!$G$3:$G$8)</f>
        <v>0.82305550604973088</v>
      </c>
      <c r="CA181" s="410">
        <f>LOOKUP(CA175,'Latest MECs - all vehicle types'!$A$3:$A$8,'Latest MECs - all vehicle types'!$G$3:$G$8)</f>
        <v>0.82305550604973088</v>
      </c>
      <c r="CB181" s="410">
        <f>LOOKUP(CB175,'Latest MECs - all vehicle types'!$A$3:$A$8,'Latest MECs - all vehicle types'!$G$3:$G$8)</f>
        <v>0.82305550604973088</v>
      </c>
      <c r="CC181" s="410">
        <f>LOOKUP(CC175,'Latest MECs - all vehicle types'!$A$3:$A$8,'Latest MECs - all vehicle types'!$G$3:$G$8)</f>
        <v>0.82305550604973088</v>
      </c>
      <c r="CD181" s="410">
        <f>LOOKUP(CD175,'Latest MECs - all vehicle types'!$A$3:$A$8,'Latest MECs - all vehicle types'!$G$3:$G$8)</f>
        <v>0.82305550604973088</v>
      </c>
      <c r="CE181" s="410">
        <f>LOOKUP(CE175,'Latest MECs - all vehicle types'!$A$3:$A$8,'Latest MECs - all vehicle types'!$G$3:$G$8)</f>
        <v>0.82305550604973088</v>
      </c>
      <c r="CF181" s="410">
        <f>LOOKUP(CF175,'Latest MECs - all vehicle types'!$A$3:$A$8,'Latest MECs - all vehicle types'!$G$3:$G$8)</f>
        <v>0.82305550604973088</v>
      </c>
    </row>
    <row r="182" spans="3:84" x14ac:dyDescent="0.35">
      <c r="D182" s="963" t="s">
        <v>359</v>
      </c>
      <c r="E182" s="410">
        <f>'Table A5.4.2'!$O$37</f>
        <v>-4.6830433591166596</v>
      </c>
      <c r="F182" s="410">
        <f>'Table A5.4.2'!$O$37</f>
        <v>-4.6830433591166596</v>
      </c>
      <c r="G182" s="410">
        <f>'Table A5.4.2'!$O$37</f>
        <v>-4.6830433591166596</v>
      </c>
      <c r="H182" s="410">
        <f>'Table A5.4.2'!$O$37</f>
        <v>-4.6830433591166596</v>
      </c>
      <c r="I182" s="410">
        <f>'Table A5.4.2'!$O$37</f>
        <v>-4.6830433591166596</v>
      </c>
      <c r="J182" s="410">
        <f>'Table A5.4.2'!$AE37</f>
        <v>-3.9188866395802204</v>
      </c>
      <c r="K182" s="410">
        <f>'Table A5.4.2'!$AE37</f>
        <v>-3.9188866395802204</v>
      </c>
      <c r="L182" s="410">
        <f>'Table A5.4.2'!$AE37</f>
        <v>-3.9188866395802204</v>
      </c>
      <c r="M182" s="410">
        <f>'Table A5.4.2'!$AE37</f>
        <v>-3.9188866395802204</v>
      </c>
      <c r="N182" s="410">
        <f>'Table A5.4.2'!$AE37</f>
        <v>-3.9188866395802204</v>
      </c>
      <c r="O182" s="410">
        <f>'Table A5.4.2'!$AU37</f>
        <v>-3.423443935107001</v>
      </c>
      <c r="P182" s="410">
        <f>'Table A5.4.2'!$AU37</f>
        <v>-3.423443935107001</v>
      </c>
      <c r="Q182" s="410">
        <f>'Table A5.4.2'!$AU37</f>
        <v>-3.423443935107001</v>
      </c>
      <c r="R182" s="410">
        <f>'Table A5.4.2'!$AU37</f>
        <v>-3.423443935107001</v>
      </c>
      <c r="S182" s="410">
        <f>'Table A5.4.2'!$AU37</f>
        <v>-3.423443935107001</v>
      </c>
      <c r="T182" s="410">
        <f>'Table A5.4.2'!$BK37</f>
        <v>-3.024196685909101</v>
      </c>
      <c r="U182" s="410">
        <f>'Table A5.4.2'!$BK37</f>
        <v>-3.024196685909101</v>
      </c>
      <c r="V182" s="410">
        <f>'Table A5.4.2'!$BK37</f>
        <v>-3.024196685909101</v>
      </c>
      <c r="W182" s="410">
        <f>'Table A5.4.2'!$BK37</f>
        <v>-3.024196685909101</v>
      </c>
      <c r="X182" s="410">
        <f>'Table A5.4.2'!$BK37</f>
        <v>-3.024196685909101</v>
      </c>
      <c r="Y182" s="410">
        <f>'Table A5.4.2'!$CA37</f>
        <v>-2.5949970135149583</v>
      </c>
      <c r="Z182" s="410">
        <f>'Table A5.4.2'!$CA37</f>
        <v>-2.5949970135149583</v>
      </c>
      <c r="AA182" s="410">
        <f>'Table A5.4.2'!$CA37</f>
        <v>-2.5949970135149583</v>
      </c>
      <c r="AB182" s="410">
        <f>'Table A5.4.2'!$CA37</f>
        <v>-2.5949970135149583</v>
      </c>
      <c r="AC182" s="410">
        <f>'Table A5.4.2'!$CA37</f>
        <v>-2.5949970135149583</v>
      </c>
      <c r="AD182" s="410">
        <f>'Table A5.4.2'!$CQ37</f>
        <v>-2.3735386558499654</v>
      </c>
      <c r="AE182" s="410">
        <f>'Table A5.4.2'!$CQ37</f>
        <v>-2.3735386558499654</v>
      </c>
      <c r="AF182" s="410">
        <f>'Table A5.4.2'!$CQ37</f>
        <v>-2.3735386558499654</v>
      </c>
      <c r="AG182" s="410">
        <f>'Table A5.4.2'!$CQ37</f>
        <v>-2.3735386558499654</v>
      </c>
      <c r="AH182" s="410">
        <f>'Table A5.4.2'!$CQ37</f>
        <v>-2.3735386558499654</v>
      </c>
      <c r="AI182" s="410">
        <f>'Table A5.4.2'!$CQ37</f>
        <v>-2.3735386558499654</v>
      </c>
      <c r="AJ182" s="410">
        <f>'Table A5.4.2'!$CQ37</f>
        <v>-2.3735386558499654</v>
      </c>
      <c r="AK182" s="410">
        <f>'Table A5.4.2'!$CQ37</f>
        <v>-2.3735386558499654</v>
      </c>
      <c r="AL182" s="410">
        <f>'Table A5.4.2'!$CQ37</f>
        <v>-2.3735386558499654</v>
      </c>
      <c r="AM182" s="410">
        <f>'Table A5.4.2'!$CQ37</f>
        <v>-2.3735386558499654</v>
      </c>
      <c r="AN182" s="410">
        <f>'Table A5.4.2'!$CQ37</f>
        <v>-2.3735386558499654</v>
      </c>
      <c r="AO182" s="410">
        <f>'Table A5.4.2'!$CQ37</f>
        <v>-2.3735386558499654</v>
      </c>
      <c r="AP182" s="410">
        <f>'Table A5.4.2'!$CQ37</f>
        <v>-2.3735386558499654</v>
      </c>
      <c r="AQ182" s="410">
        <f>'Table A5.4.2'!$CQ37</f>
        <v>-2.3735386558499654</v>
      </c>
      <c r="AR182" s="410">
        <f>'Table A5.4.2'!$CQ37</f>
        <v>-2.3735386558499654</v>
      </c>
      <c r="AS182" s="410">
        <f>'Table A5.4.2'!$CQ37</f>
        <v>-2.3735386558499654</v>
      </c>
      <c r="AT182" s="410">
        <f>'Table A5.4.2'!$CQ37</f>
        <v>-2.3735386558499654</v>
      </c>
      <c r="AU182" s="410">
        <f>'Table A5.4.2'!$CQ37</f>
        <v>-2.3735386558499654</v>
      </c>
      <c r="AV182" s="410">
        <f>'Table A5.4.2'!$CQ37</f>
        <v>-2.3735386558499654</v>
      </c>
      <c r="AW182" s="410">
        <f>'Table A5.4.2'!$CQ37</f>
        <v>-2.3735386558499654</v>
      </c>
      <c r="AX182" s="410">
        <f>'Table A5.4.2'!$CQ37</f>
        <v>-2.3735386558499654</v>
      </c>
      <c r="AY182" s="410">
        <f>'Table A5.4.2'!$CQ37</f>
        <v>-2.3735386558499654</v>
      </c>
      <c r="AZ182" s="410">
        <f>'Table A5.4.2'!$CQ37</f>
        <v>-2.3735386558499654</v>
      </c>
      <c r="BA182" s="410">
        <f>'Table A5.4.2'!$CQ37</f>
        <v>-2.3735386558499654</v>
      </c>
      <c r="BB182" s="410">
        <f>'Table A5.4.2'!$CQ37</f>
        <v>-2.3735386558499654</v>
      </c>
      <c r="BC182" s="410">
        <f>'Table A5.4.2'!$CQ37</f>
        <v>-2.3735386558499654</v>
      </c>
      <c r="BD182" s="410">
        <f>'Table A5.4.2'!$CQ37</f>
        <v>-2.3735386558499654</v>
      </c>
      <c r="BE182" s="410">
        <f>'Table A5.4.2'!$CQ37</f>
        <v>-2.3735386558499654</v>
      </c>
      <c r="BF182" s="410">
        <f>'Table A5.4.2'!$CQ37</f>
        <v>-2.3735386558499654</v>
      </c>
      <c r="BG182" s="410">
        <f>'Table A5.4.2'!$CQ37</f>
        <v>-2.3735386558499654</v>
      </c>
      <c r="BH182" s="410">
        <f>'Table A5.4.2'!$CQ37</f>
        <v>-2.3735386558499654</v>
      </c>
      <c r="BI182" s="410">
        <f>'Table A5.4.2'!$CQ37</f>
        <v>-2.3735386558499654</v>
      </c>
      <c r="BJ182" s="410">
        <f>'Table A5.4.2'!$CQ37</f>
        <v>-2.3735386558499654</v>
      </c>
      <c r="BK182" s="410">
        <f>'Table A5.4.2'!$CQ37</f>
        <v>-2.3735386558499654</v>
      </c>
      <c r="BL182" s="410">
        <f>'Table A5.4.2'!$CQ37</f>
        <v>-2.3735386558499654</v>
      </c>
      <c r="BM182" s="410">
        <f>'Table A5.4.2'!$CQ37</f>
        <v>-2.3735386558499654</v>
      </c>
      <c r="BN182" s="410">
        <f>'Table A5.4.2'!$CQ37</f>
        <v>-2.3735386558499654</v>
      </c>
      <c r="BO182" s="410">
        <f>'Table A5.4.2'!$CQ37</f>
        <v>-2.3735386558499654</v>
      </c>
      <c r="BP182" s="410">
        <f>'Table A5.4.2'!$CQ37</f>
        <v>-2.3735386558499654</v>
      </c>
      <c r="BQ182" s="410">
        <f>'Table A5.4.2'!$CQ37</f>
        <v>-2.3735386558499654</v>
      </c>
      <c r="BR182" s="410">
        <f>'Table A5.4.2'!$CQ37</f>
        <v>-2.3735386558499654</v>
      </c>
      <c r="BS182" s="410">
        <f>'Table A5.4.2'!$CQ37</f>
        <v>-2.3735386558499654</v>
      </c>
      <c r="BT182" s="410">
        <f>'Table A5.4.2'!$CQ37</f>
        <v>-2.3735386558499654</v>
      </c>
      <c r="BU182" s="410">
        <f>'Table A5.4.2'!$CQ37</f>
        <v>-2.3735386558499654</v>
      </c>
      <c r="BV182" s="410">
        <f>'Table A5.4.2'!$CQ37</f>
        <v>-2.3735386558499654</v>
      </c>
      <c r="BW182" s="410">
        <f>'Table A5.4.2'!$CQ37</f>
        <v>-2.3735386558499654</v>
      </c>
      <c r="BX182" s="410">
        <f>'Table A5.4.2'!$CQ37</f>
        <v>-2.3735386558499654</v>
      </c>
      <c r="BY182" s="410">
        <f>'Table A5.4.2'!$CQ37</f>
        <v>-2.3735386558499654</v>
      </c>
      <c r="BZ182" s="410">
        <f>'Table A5.4.2'!$CQ37</f>
        <v>-2.3735386558499654</v>
      </c>
      <c r="CA182" s="410">
        <f>'Table A5.4.2'!$CQ37</f>
        <v>-2.3735386558499654</v>
      </c>
      <c r="CB182" s="410">
        <f>'Table A5.4.2'!$CQ37</f>
        <v>-2.3735386558499654</v>
      </c>
      <c r="CC182" s="410">
        <f>'Table A5.4.2'!$CQ37</f>
        <v>-2.3735386558499654</v>
      </c>
      <c r="CD182" s="410">
        <f>'Table A5.4.2'!$CQ37</f>
        <v>-2.3735386558499654</v>
      </c>
      <c r="CE182" s="410">
        <f>'Table A5.4.2'!$CQ37</f>
        <v>-2.3735386558499654</v>
      </c>
      <c r="CF182" s="410">
        <f>'Table A5.4.2'!$CQ37</f>
        <v>-2.3735386558499654</v>
      </c>
    </row>
    <row r="183" spans="3:84" x14ac:dyDescent="0.35">
      <c r="D183" s="963" t="s">
        <v>74</v>
      </c>
      <c r="E183" s="410">
        <f>SUM(E176:E182)</f>
        <v>8.1679348272806926</v>
      </c>
      <c r="F183" s="410">
        <f t="shared" ref="F183:BQ183" si="141">SUM(F176:F182)</f>
        <v>8.1679348272806926</v>
      </c>
      <c r="G183" s="410">
        <f t="shared" si="141"/>
        <v>8.1679348272806926</v>
      </c>
      <c r="H183" s="410">
        <f t="shared" si="141"/>
        <v>8.1679348272806926</v>
      </c>
      <c r="I183" s="410">
        <f t="shared" si="141"/>
        <v>8.1679348272806926</v>
      </c>
      <c r="J183" s="410">
        <f t="shared" si="141"/>
        <v>10.251759929605869</v>
      </c>
      <c r="K183" s="410">
        <f t="shared" si="141"/>
        <v>10.251759929605869</v>
      </c>
      <c r="L183" s="410">
        <f t="shared" si="141"/>
        <v>10.251759929605869</v>
      </c>
      <c r="M183" s="410">
        <f t="shared" si="141"/>
        <v>10.251759929605869</v>
      </c>
      <c r="N183" s="410">
        <f t="shared" si="141"/>
        <v>10.251759929605869</v>
      </c>
      <c r="O183" s="410">
        <f t="shared" si="141"/>
        <v>13.226063064980879</v>
      </c>
      <c r="P183" s="410">
        <f t="shared" si="141"/>
        <v>13.226063064980879</v>
      </c>
      <c r="Q183" s="410">
        <f t="shared" si="141"/>
        <v>13.226063064980879</v>
      </c>
      <c r="R183" s="410">
        <f t="shared" si="141"/>
        <v>13.226063064980879</v>
      </c>
      <c r="S183" s="410">
        <f t="shared" si="141"/>
        <v>13.226063064980879</v>
      </c>
      <c r="T183" s="410">
        <f t="shared" si="141"/>
        <v>17.358607225176126</v>
      </c>
      <c r="U183" s="410">
        <f t="shared" si="141"/>
        <v>17.358607225176126</v>
      </c>
      <c r="V183" s="410">
        <f t="shared" si="141"/>
        <v>17.358607225176126</v>
      </c>
      <c r="W183" s="410">
        <f t="shared" si="141"/>
        <v>17.358607225176126</v>
      </c>
      <c r="X183" s="410">
        <f t="shared" si="141"/>
        <v>17.358607225176126</v>
      </c>
      <c r="Y183" s="410">
        <f t="shared" si="141"/>
        <v>21.591078649235644</v>
      </c>
      <c r="Z183" s="410">
        <f t="shared" si="141"/>
        <v>21.591078649235644</v>
      </c>
      <c r="AA183" s="410">
        <f t="shared" si="141"/>
        <v>21.591078649235644</v>
      </c>
      <c r="AB183" s="410">
        <f t="shared" si="141"/>
        <v>21.591078649235644</v>
      </c>
      <c r="AC183" s="410">
        <f t="shared" si="141"/>
        <v>21.591078649235644</v>
      </c>
      <c r="AD183" s="410">
        <f t="shared" si="141"/>
        <v>27.509265509315092</v>
      </c>
      <c r="AE183" s="410">
        <f t="shared" si="141"/>
        <v>27.509265509315092</v>
      </c>
      <c r="AF183" s="410">
        <f t="shared" si="141"/>
        <v>27.509265509315092</v>
      </c>
      <c r="AG183" s="410">
        <f t="shared" si="141"/>
        <v>27.509265509315092</v>
      </c>
      <c r="AH183" s="410">
        <f t="shared" si="141"/>
        <v>27.509265509315092</v>
      </c>
      <c r="AI183" s="410">
        <f t="shared" si="141"/>
        <v>27.509265509315092</v>
      </c>
      <c r="AJ183" s="410">
        <f t="shared" si="141"/>
        <v>27.509265509315092</v>
      </c>
      <c r="AK183" s="410">
        <f t="shared" si="141"/>
        <v>27.509265509315092</v>
      </c>
      <c r="AL183" s="410">
        <f t="shared" si="141"/>
        <v>27.509265509315092</v>
      </c>
      <c r="AM183" s="410">
        <f t="shared" si="141"/>
        <v>27.509265509315092</v>
      </c>
      <c r="AN183" s="410">
        <f t="shared" si="141"/>
        <v>27.509265509315092</v>
      </c>
      <c r="AO183" s="410">
        <f t="shared" si="141"/>
        <v>27.509265509315092</v>
      </c>
      <c r="AP183" s="410">
        <f t="shared" si="141"/>
        <v>27.509265509315092</v>
      </c>
      <c r="AQ183" s="410">
        <f t="shared" si="141"/>
        <v>27.509265509315092</v>
      </c>
      <c r="AR183" s="410">
        <f t="shared" si="141"/>
        <v>27.509265509315092</v>
      </c>
      <c r="AS183" s="410">
        <f t="shared" si="141"/>
        <v>27.509265509315092</v>
      </c>
      <c r="AT183" s="410">
        <f t="shared" si="141"/>
        <v>27.509265509315092</v>
      </c>
      <c r="AU183" s="410">
        <f t="shared" si="141"/>
        <v>27.509265509315092</v>
      </c>
      <c r="AV183" s="410">
        <f t="shared" si="141"/>
        <v>27.509265509315092</v>
      </c>
      <c r="AW183" s="410">
        <f t="shared" si="141"/>
        <v>27.509265509315092</v>
      </c>
      <c r="AX183" s="410">
        <f t="shared" si="141"/>
        <v>27.509265509315092</v>
      </c>
      <c r="AY183" s="410">
        <f t="shared" si="141"/>
        <v>27.509265509315092</v>
      </c>
      <c r="AZ183" s="410">
        <f t="shared" si="141"/>
        <v>27.509265509315092</v>
      </c>
      <c r="BA183" s="410">
        <f t="shared" si="141"/>
        <v>27.509265509315092</v>
      </c>
      <c r="BB183" s="410">
        <f t="shared" si="141"/>
        <v>27.509265509315092</v>
      </c>
      <c r="BC183" s="410">
        <f t="shared" si="141"/>
        <v>27.509265509315092</v>
      </c>
      <c r="BD183" s="410">
        <f t="shared" si="141"/>
        <v>27.509265509315092</v>
      </c>
      <c r="BE183" s="410">
        <f t="shared" si="141"/>
        <v>27.509265509315092</v>
      </c>
      <c r="BF183" s="410">
        <f t="shared" si="141"/>
        <v>27.509265509315092</v>
      </c>
      <c r="BG183" s="410">
        <f t="shared" si="141"/>
        <v>27.509265509315092</v>
      </c>
      <c r="BH183" s="410">
        <f t="shared" si="141"/>
        <v>27.509265509315092</v>
      </c>
      <c r="BI183" s="410">
        <f t="shared" si="141"/>
        <v>27.509265509315092</v>
      </c>
      <c r="BJ183" s="410">
        <f t="shared" si="141"/>
        <v>27.509265509315092</v>
      </c>
      <c r="BK183" s="410">
        <f t="shared" si="141"/>
        <v>27.509265509315092</v>
      </c>
      <c r="BL183" s="410">
        <f t="shared" si="141"/>
        <v>27.509265509315092</v>
      </c>
      <c r="BM183" s="410">
        <f t="shared" si="141"/>
        <v>27.509265509315092</v>
      </c>
      <c r="BN183" s="410">
        <f t="shared" si="141"/>
        <v>27.509265509315092</v>
      </c>
      <c r="BO183" s="410">
        <f t="shared" si="141"/>
        <v>27.509265509315092</v>
      </c>
      <c r="BP183" s="410">
        <f t="shared" si="141"/>
        <v>27.509265509315092</v>
      </c>
      <c r="BQ183" s="410">
        <f t="shared" si="141"/>
        <v>27.509265509315092</v>
      </c>
      <c r="BR183" s="410">
        <f t="shared" ref="BR183:CF183" si="142">SUM(BR176:BR182)</f>
        <v>27.509265509315092</v>
      </c>
      <c r="BS183" s="410">
        <f t="shared" si="142"/>
        <v>27.509265509315092</v>
      </c>
      <c r="BT183" s="410">
        <f t="shared" si="142"/>
        <v>27.509265509315092</v>
      </c>
      <c r="BU183" s="410">
        <f t="shared" si="142"/>
        <v>27.509265509315092</v>
      </c>
      <c r="BV183" s="410">
        <f t="shared" si="142"/>
        <v>27.509265509315092</v>
      </c>
      <c r="BW183" s="410">
        <f t="shared" si="142"/>
        <v>27.509265509315092</v>
      </c>
      <c r="BX183" s="410">
        <f t="shared" si="142"/>
        <v>27.509265509315092</v>
      </c>
      <c r="BY183" s="410">
        <f t="shared" si="142"/>
        <v>27.509265509315092</v>
      </c>
      <c r="BZ183" s="410">
        <f t="shared" si="142"/>
        <v>27.509265509315092</v>
      </c>
      <c r="CA183" s="410">
        <f t="shared" si="142"/>
        <v>27.509265509315092</v>
      </c>
      <c r="CB183" s="410">
        <f t="shared" si="142"/>
        <v>27.509265509315092</v>
      </c>
      <c r="CC183" s="410">
        <f t="shared" si="142"/>
        <v>27.509265509315092</v>
      </c>
      <c r="CD183" s="410">
        <f t="shared" si="142"/>
        <v>27.509265509315092</v>
      </c>
      <c r="CE183" s="410">
        <f t="shared" si="142"/>
        <v>27.509265509315092</v>
      </c>
      <c r="CF183" s="410">
        <f t="shared" si="142"/>
        <v>27.509265509315092</v>
      </c>
    </row>
    <row r="184" spans="3:84" x14ac:dyDescent="0.35">
      <c r="D184" s="964"/>
      <c r="E184" s="406"/>
      <c r="F184" s="406"/>
      <c r="G184" s="406"/>
      <c r="H184" s="406"/>
      <c r="I184" s="406"/>
      <c r="J184" s="406"/>
      <c r="K184" s="406"/>
      <c r="L184" s="406"/>
      <c r="M184" s="406"/>
      <c r="N184" s="406"/>
      <c r="O184" s="406"/>
      <c r="P184" s="406"/>
      <c r="Q184" s="406"/>
      <c r="R184" s="406"/>
      <c r="S184" s="406"/>
      <c r="T184" s="406"/>
      <c r="U184" s="406"/>
      <c r="V184" s="406"/>
      <c r="W184" s="406"/>
      <c r="X184" s="406"/>
      <c r="Y184" s="406"/>
      <c r="Z184" s="406"/>
      <c r="AA184" s="406"/>
      <c r="AB184" s="406"/>
      <c r="AC184" s="406"/>
      <c r="AD184" s="406"/>
      <c r="AE184" s="406"/>
      <c r="AF184" s="406"/>
      <c r="AG184" s="406"/>
      <c r="AH184" s="406"/>
      <c r="AI184" s="406"/>
      <c r="AJ184" s="406"/>
      <c r="AK184" s="406"/>
      <c r="AL184" s="406"/>
      <c r="AM184" s="406"/>
      <c r="AN184" s="406"/>
      <c r="AO184" s="406"/>
      <c r="AP184" s="406"/>
      <c r="AQ184" s="406"/>
      <c r="AR184" s="406"/>
      <c r="AS184" s="406"/>
      <c r="AT184" s="406"/>
      <c r="AU184" s="406"/>
      <c r="AV184" s="406"/>
      <c r="AW184" s="406"/>
      <c r="AX184" s="406"/>
      <c r="AY184" s="406"/>
      <c r="AZ184" s="406"/>
      <c r="BA184" s="406"/>
      <c r="BB184" s="406"/>
      <c r="BC184" s="406"/>
      <c r="BD184" s="406"/>
      <c r="BE184" s="406"/>
      <c r="BF184" s="406"/>
      <c r="BG184" s="406"/>
      <c r="BH184" s="406"/>
      <c r="BI184" s="406"/>
      <c r="BJ184" s="406"/>
      <c r="BK184" s="406"/>
      <c r="BL184" s="406"/>
      <c r="BM184" s="406"/>
      <c r="BN184" s="406"/>
      <c r="BO184" s="406"/>
      <c r="BP184" s="406"/>
      <c r="BQ184" s="406"/>
      <c r="BR184" s="406"/>
      <c r="BS184" s="406"/>
      <c r="BT184" s="406"/>
      <c r="BU184" s="406"/>
      <c r="BV184" s="406"/>
      <c r="BW184" s="406"/>
      <c r="BX184" s="406"/>
      <c r="BY184" s="406"/>
      <c r="BZ184" s="406"/>
      <c r="CA184" s="406"/>
      <c r="CB184" s="406"/>
      <c r="CC184" s="406"/>
      <c r="CD184" s="406"/>
      <c r="CE184" s="406"/>
      <c r="CF184" s="406"/>
    </row>
    <row r="185" spans="3:84" x14ac:dyDescent="0.35">
      <c r="D185" s="966" t="s">
        <v>360</v>
      </c>
      <c r="E185" s="406"/>
      <c r="F185" s="406"/>
      <c r="G185" s="406"/>
      <c r="H185" s="406"/>
      <c r="I185" s="406"/>
      <c r="J185" s="406"/>
      <c r="K185" s="406"/>
      <c r="L185" s="406"/>
      <c r="M185" s="406"/>
      <c r="N185" s="406"/>
      <c r="O185" s="406"/>
      <c r="P185" s="406"/>
      <c r="Q185" s="406"/>
      <c r="R185" s="406"/>
      <c r="S185" s="406"/>
      <c r="T185" s="406"/>
      <c r="U185" s="406"/>
      <c r="V185" s="406"/>
      <c r="W185" s="406"/>
      <c r="X185" s="406"/>
      <c r="Y185" s="406"/>
      <c r="Z185" s="406"/>
      <c r="AA185" s="406"/>
      <c r="AB185" s="406"/>
      <c r="AC185" s="406"/>
      <c r="AD185" s="406"/>
      <c r="AE185" s="406"/>
      <c r="AF185" s="406"/>
      <c r="AG185" s="406"/>
      <c r="AH185" s="406"/>
      <c r="AI185" s="406"/>
      <c r="AJ185" s="406"/>
      <c r="AK185" s="406"/>
      <c r="AL185" s="406"/>
      <c r="AM185" s="406"/>
      <c r="AN185" s="406"/>
      <c r="AO185" s="406"/>
      <c r="AP185" s="406"/>
      <c r="AQ185" s="406"/>
      <c r="AR185" s="406"/>
      <c r="AS185" s="406"/>
      <c r="AT185" s="406"/>
      <c r="AU185" s="406"/>
      <c r="AV185" s="406"/>
      <c r="AW185" s="406"/>
      <c r="AX185" s="406"/>
      <c r="AY185" s="406"/>
      <c r="AZ185" s="406"/>
      <c r="BA185" s="406"/>
      <c r="BB185" s="406"/>
      <c r="BC185" s="406"/>
      <c r="BD185" s="406"/>
      <c r="BE185" s="406"/>
      <c r="BF185" s="406"/>
      <c r="BG185" s="406"/>
      <c r="BH185" s="406"/>
      <c r="BI185" s="406"/>
      <c r="BJ185" s="406"/>
      <c r="BK185" s="406"/>
      <c r="BL185" s="406"/>
      <c r="BM185" s="406"/>
      <c r="BN185" s="406"/>
      <c r="BO185" s="406"/>
      <c r="BP185" s="406"/>
      <c r="BQ185" s="406"/>
      <c r="BR185" s="406"/>
      <c r="BS185" s="406"/>
      <c r="BT185" s="406"/>
      <c r="BU185" s="406"/>
      <c r="BV185" s="406"/>
      <c r="BW185" s="406"/>
      <c r="BX185" s="406"/>
      <c r="BY185" s="406"/>
      <c r="BZ185" s="406"/>
      <c r="CA185" s="406"/>
      <c r="CB185" s="406"/>
      <c r="CC185" s="406"/>
      <c r="CD185" s="406"/>
      <c r="CE185" s="406"/>
      <c r="CF185" s="406"/>
    </row>
    <row r="186" spans="3:84" x14ac:dyDescent="0.35">
      <c r="D186" s="963" t="s">
        <v>86</v>
      </c>
      <c r="E186" s="410">
        <f>LOOKUP(E175,'Latest MECs - all vehicle types'!$A$3:$A$8,'Latest MECs - all vehicle types'!$G$12:$G$17)</f>
        <v>1.152973051661357</v>
      </c>
      <c r="F186" s="410">
        <f>LOOKUP(F175,'Latest MECs - all vehicle types'!$A$3:$A$8,'Latest MECs - all vehicle types'!$G$12:$G$17)</f>
        <v>1.152973051661357</v>
      </c>
      <c r="G186" s="410">
        <f>LOOKUP(G175,'Latest MECs - all vehicle types'!$A$3:$A$8,'Latest MECs - all vehicle types'!$G$12:$G$17)</f>
        <v>1.152973051661357</v>
      </c>
      <c r="H186" s="410">
        <f>LOOKUP(H175,'Latest MECs - all vehicle types'!$A$3:$A$8,'Latest MECs - all vehicle types'!$G$12:$G$17)</f>
        <v>1.152973051661357</v>
      </c>
      <c r="I186" s="410">
        <f>LOOKUP(I175,'Latest MECs - all vehicle types'!$A$3:$A$8,'Latest MECs - all vehicle types'!$G$12:$G$17)</f>
        <v>1.152973051661357</v>
      </c>
      <c r="J186" s="410">
        <f>LOOKUP(J175,'Latest MECs - all vehicle types'!$A$3:$A$8,'Latest MECs - all vehicle types'!$G$12:$G$17)</f>
        <v>1.1019308494770788</v>
      </c>
      <c r="K186" s="410">
        <f>LOOKUP(K175,'Latest MECs - all vehicle types'!$A$3:$A$8,'Latest MECs - all vehicle types'!$G$12:$G$17)</f>
        <v>1.1019308494770788</v>
      </c>
      <c r="L186" s="410">
        <f>LOOKUP(L175,'Latest MECs - all vehicle types'!$A$3:$A$8,'Latest MECs - all vehicle types'!$G$12:$G$17)</f>
        <v>1.1019308494770788</v>
      </c>
      <c r="M186" s="410">
        <f>LOOKUP(M175,'Latest MECs - all vehicle types'!$A$3:$A$8,'Latest MECs - all vehicle types'!$G$12:$G$17)</f>
        <v>1.1019308494770788</v>
      </c>
      <c r="N186" s="410">
        <f>LOOKUP(N175,'Latest MECs - all vehicle types'!$A$3:$A$8,'Latest MECs - all vehicle types'!$G$12:$G$17)</f>
        <v>1.1019308494770788</v>
      </c>
      <c r="O186" s="410">
        <f>LOOKUP(O175,'Latest MECs - all vehicle types'!$A$3:$A$8,'Latest MECs - all vehicle types'!$G$12:$G$17)</f>
        <v>1.0285348494959365</v>
      </c>
      <c r="P186" s="410">
        <f>LOOKUP(P175,'Latest MECs - all vehicle types'!$A$3:$A$8,'Latest MECs - all vehicle types'!$G$12:$G$17)</f>
        <v>1.0285348494959365</v>
      </c>
      <c r="Q186" s="410">
        <f>LOOKUP(Q175,'Latest MECs - all vehicle types'!$A$3:$A$8,'Latest MECs - all vehicle types'!$G$12:$G$17)</f>
        <v>1.0285348494959365</v>
      </c>
      <c r="R186" s="410">
        <f>LOOKUP(R175,'Latest MECs - all vehicle types'!$A$3:$A$8,'Latest MECs - all vehicle types'!$G$12:$G$17)</f>
        <v>1.0285348494959365</v>
      </c>
      <c r="S186" s="410">
        <f>LOOKUP(S175,'Latest MECs - all vehicle types'!$A$3:$A$8,'Latest MECs - all vehicle types'!$G$12:$G$17)</f>
        <v>1.0285348494959365</v>
      </c>
      <c r="T186" s="410">
        <f>LOOKUP(T175,'Latest MECs - all vehicle types'!$A$3:$A$8,'Latest MECs - all vehicle types'!$G$12:$G$17)</f>
        <v>1.0203813222430271</v>
      </c>
      <c r="U186" s="410">
        <f>LOOKUP(U175,'Latest MECs - all vehicle types'!$A$3:$A$8,'Latest MECs - all vehicle types'!$G$12:$G$17)</f>
        <v>1.0203813222430271</v>
      </c>
      <c r="V186" s="410">
        <f>LOOKUP(V175,'Latest MECs - all vehicle types'!$A$3:$A$8,'Latest MECs - all vehicle types'!$G$12:$G$17)</f>
        <v>1.0203813222430271</v>
      </c>
      <c r="W186" s="410">
        <f>LOOKUP(W175,'Latest MECs - all vehicle types'!$A$3:$A$8,'Latest MECs - all vehicle types'!$G$12:$G$17)</f>
        <v>1.0203813222430271</v>
      </c>
      <c r="X186" s="410">
        <f>LOOKUP(X175,'Latest MECs - all vehicle types'!$A$3:$A$8,'Latest MECs - all vehicle types'!$G$12:$G$17)</f>
        <v>1.0203813222430271</v>
      </c>
      <c r="Y186" s="410">
        <f>LOOKUP(Y175,'Latest MECs - all vehicle types'!$A$3:$A$8,'Latest MECs - all vehicle types'!$G$12:$G$17)</f>
        <v>0.98681293228176159</v>
      </c>
      <c r="Z186" s="410">
        <f>LOOKUP(Z175,'Latest MECs - all vehicle types'!$A$3:$A$8,'Latest MECs - all vehicle types'!$G$12:$G$17)</f>
        <v>0.98681293228176159</v>
      </c>
      <c r="AA186" s="410">
        <f>LOOKUP(AA175,'Latest MECs - all vehicle types'!$A$3:$A$8,'Latest MECs - all vehicle types'!$G$12:$G$17)</f>
        <v>0.98681293228176159</v>
      </c>
      <c r="AB186" s="410">
        <f>LOOKUP(AB175,'Latest MECs - all vehicle types'!$A$3:$A$8,'Latest MECs - all vehicle types'!$G$12:$G$17)</f>
        <v>0.98681293228176159</v>
      </c>
      <c r="AC186" s="410">
        <f>LOOKUP(AC175,'Latest MECs - all vehicle types'!$A$3:$A$8,'Latest MECs - all vehicle types'!$G$12:$G$17)</f>
        <v>0.98681293228176159</v>
      </c>
      <c r="AD186" s="410">
        <f>LOOKUP(AD175,'Latest MECs - all vehicle types'!$A$3:$A$8,'Latest MECs - all vehicle types'!$G$12:$G$17)</f>
        <v>1.3302754385562809</v>
      </c>
      <c r="AE186" s="410">
        <f>LOOKUP(AE175,'Latest MECs - all vehicle types'!$A$3:$A$8,'Latest MECs - all vehicle types'!$G$12:$G$17)</f>
        <v>1.3302754385562809</v>
      </c>
      <c r="AF186" s="410">
        <f>LOOKUP(AF175,'Latest MECs - all vehicle types'!$A$3:$A$8,'Latest MECs - all vehicle types'!$G$12:$G$17)</f>
        <v>1.3302754385562809</v>
      </c>
      <c r="AG186" s="410">
        <f>LOOKUP(AG175,'Latest MECs - all vehicle types'!$A$3:$A$8,'Latest MECs - all vehicle types'!$G$12:$G$17)</f>
        <v>1.3302754385562809</v>
      </c>
      <c r="AH186" s="410">
        <f>LOOKUP(AH175,'Latest MECs - all vehicle types'!$A$3:$A$8,'Latest MECs - all vehicle types'!$G$12:$G$17)</f>
        <v>1.3302754385562809</v>
      </c>
      <c r="AI186" s="410">
        <f>LOOKUP(AI175,'Latest MECs - all vehicle types'!$A$3:$A$8,'Latest MECs - all vehicle types'!$G$12:$G$17)</f>
        <v>1.3302754385562809</v>
      </c>
      <c r="AJ186" s="410">
        <f>LOOKUP(AJ175,'Latest MECs - all vehicle types'!$A$3:$A$8,'Latest MECs - all vehicle types'!$G$12:$G$17)</f>
        <v>1.3302754385562809</v>
      </c>
      <c r="AK186" s="410">
        <f>LOOKUP(AK175,'Latest MECs - all vehicle types'!$A$3:$A$8,'Latest MECs - all vehicle types'!$G$12:$G$17)</f>
        <v>1.3302754385562809</v>
      </c>
      <c r="AL186" s="410">
        <f>LOOKUP(AL175,'Latest MECs - all vehicle types'!$A$3:$A$8,'Latest MECs - all vehicle types'!$G$12:$G$17)</f>
        <v>1.3302754385562809</v>
      </c>
      <c r="AM186" s="410">
        <f>LOOKUP(AM175,'Latest MECs - all vehicle types'!$A$3:$A$8,'Latest MECs - all vehicle types'!$G$12:$G$17)</f>
        <v>1.3302754385562809</v>
      </c>
      <c r="AN186" s="410">
        <f>LOOKUP(AN175,'Latest MECs - all vehicle types'!$A$3:$A$8,'Latest MECs - all vehicle types'!$G$12:$G$17)</f>
        <v>1.3302754385562809</v>
      </c>
      <c r="AO186" s="410">
        <f>LOOKUP(AO175,'Latest MECs - all vehicle types'!$A$3:$A$8,'Latest MECs - all vehicle types'!$G$12:$G$17)</f>
        <v>1.3302754385562809</v>
      </c>
      <c r="AP186" s="410">
        <f>LOOKUP(AP175,'Latest MECs - all vehicle types'!$A$3:$A$8,'Latest MECs - all vehicle types'!$G$12:$G$17)</f>
        <v>1.3302754385562809</v>
      </c>
      <c r="AQ186" s="410">
        <f>LOOKUP(AQ175,'Latest MECs - all vehicle types'!$A$3:$A$8,'Latest MECs - all vehicle types'!$G$12:$G$17)</f>
        <v>1.3302754385562809</v>
      </c>
      <c r="AR186" s="410">
        <f>LOOKUP(AR175,'Latest MECs - all vehicle types'!$A$3:$A$8,'Latest MECs - all vehicle types'!$G$12:$G$17)</f>
        <v>1.3302754385562809</v>
      </c>
      <c r="AS186" s="410">
        <f>LOOKUP(AS175,'Latest MECs - all vehicle types'!$A$3:$A$8,'Latest MECs - all vehicle types'!$G$12:$G$17)</f>
        <v>1.3302754385562809</v>
      </c>
      <c r="AT186" s="410">
        <f>LOOKUP(AT175,'Latest MECs - all vehicle types'!$A$3:$A$8,'Latest MECs - all vehicle types'!$G$12:$G$17)</f>
        <v>1.3302754385562809</v>
      </c>
      <c r="AU186" s="410">
        <f>LOOKUP(AU175,'Latest MECs - all vehicle types'!$A$3:$A$8,'Latest MECs - all vehicle types'!$G$12:$G$17)</f>
        <v>1.3302754385562809</v>
      </c>
      <c r="AV186" s="410">
        <f>LOOKUP(AV175,'Latest MECs - all vehicle types'!$A$3:$A$8,'Latest MECs - all vehicle types'!$G$12:$G$17)</f>
        <v>1.3302754385562809</v>
      </c>
      <c r="AW186" s="410">
        <f>LOOKUP(AW175,'Latest MECs - all vehicle types'!$A$3:$A$8,'Latest MECs - all vehicle types'!$G$12:$G$17)</f>
        <v>1.3302754385562809</v>
      </c>
      <c r="AX186" s="410">
        <f>LOOKUP(AX175,'Latest MECs - all vehicle types'!$A$3:$A$8,'Latest MECs - all vehicle types'!$G$12:$G$17)</f>
        <v>1.3302754385562809</v>
      </c>
      <c r="AY186" s="410">
        <f>LOOKUP(AY175,'Latest MECs - all vehicle types'!$A$3:$A$8,'Latest MECs - all vehicle types'!$G$12:$G$17)</f>
        <v>1.3302754385562809</v>
      </c>
      <c r="AZ186" s="410">
        <f>LOOKUP(AZ175,'Latest MECs - all vehicle types'!$A$3:$A$8,'Latest MECs - all vehicle types'!$G$12:$G$17)</f>
        <v>1.3302754385562809</v>
      </c>
      <c r="BA186" s="410">
        <f>LOOKUP(BA175,'Latest MECs - all vehicle types'!$A$3:$A$8,'Latest MECs - all vehicle types'!$G$12:$G$17)</f>
        <v>1.3302754385562809</v>
      </c>
      <c r="BB186" s="410">
        <f>LOOKUP(BB175,'Latest MECs - all vehicle types'!$A$3:$A$8,'Latest MECs - all vehicle types'!$G$12:$G$17)</f>
        <v>1.3302754385562809</v>
      </c>
      <c r="BC186" s="410">
        <f>LOOKUP(BC175,'Latest MECs - all vehicle types'!$A$3:$A$8,'Latest MECs - all vehicle types'!$G$12:$G$17)</f>
        <v>1.3302754385562809</v>
      </c>
      <c r="BD186" s="410">
        <f>LOOKUP(BD175,'Latest MECs - all vehicle types'!$A$3:$A$8,'Latest MECs - all vehicle types'!$G$12:$G$17)</f>
        <v>1.3302754385562809</v>
      </c>
      <c r="BE186" s="410">
        <f>LOOKUP(BE175,'Latest MECs - all vehicle types'!$A$3:$A$8,'Latest MECs - all vehicle types'!$G$12:$G$17)</f>
        <v>1.3302754385562809</v>
      </c>
      <c r="BF186" s="410">
        <f>LOOKUP(BF175,'Latest MECs - all vehicle types'!$A$3:$A$8,'Latest MECs - all vehicle types'!$G$12:$G$17)</f>
        <v>1.3302754385562809</v>
      </c>
      <c r="BG186" s="410">
        <f>LOOKUP(BG175,'Latest MECs - all vehicle types'!$A$3:$A$8,'Latest MECs - all vehicle types'!$G$12:$G$17)</f>
        <v>1.3302754385562809</v>
      </c>
      <c r="BH186" s="410">
        <f>LOOKUP(BH175,'Latest MECs - all vehicle types'!$A$3:$A$8,'Latest MECs - all vehicle types'!$G$12:$G$17)</f>
        <v>1.3302754385562809</v>
      </c>
      <c r="BI186" s="410">
        <f>LOOKUP(BI175,'Latest MECs - all vehicle types'!$A$3:$A$8,'Latest MECs - all vehicle types'!$G$12:$G$17)</f>
        <v>1.3302754385562809</v>
      </c>
      <c r="BJ186" s="410">
        <f>LOOKUP(BJ175,'Latest MECs - all vehicle types'!$A$3:$A$8,'Latest MECs - all vehicle types'!$G$12:$G$17)</f>
        <v>1.3302754385562809</v>
      </c>
      <c r="BK186" s="410">
        <f>LOOKUP(BK175,'Latest MECs - all vehicle types'!$A$3:$A$8,'Latest MECs - all vehicle types'!$G$12:$G$17)</f>
        <v>1.3302754385562809</v>
      </c>
      <c r="BL186" s="410">
        <f>LOOKUP(BL175,'Latest MECs - all vehicle types'!$A$3:$A$8,'Latest MECs - all vehicle types'!$G$12:$G$17)</f>
        <v>1.3302754385562809</v>
      </c>
      <c r="BM186" s="410">
        <f>LOOKUP(BM175,'Latest MECs - all vehicle types'!$A$3:$A$8,'Latest MECs - all vehicle types'!$G$12:$G$17)</f>
        <v>1.3302754385562809</v>
      </c>
      <c r="BN186" s="410">
        <f>LOOKUP(BN175,'Latest MECs - all vehicle types'!$A$3:$A$8,'Latest MECs - all vehicle types'!$G$12:$G$17)</f>
        <v>1.3302754385562809</v>
      </c>
      <c r="BO186" s="410">
        <f>LOOKUP(BO175,'Latest MECs - all vehicle types'!$A$3:$A$8,'Latest MECs - all vehicle types'!$G$12:$G$17)</f>
        <v>1.3302754385562809</v>
      </c>
      <c r="BP186" s="410">
        <f>LOOKUP(BP175,'Latest MECs - all vehicle types'!$A$3:$A$8,'Latest MECs - all vehicle types'!$G$12:$G$17)</f>
        <v>1.3302754385562809</v>
      </c>
      <c r="BQ186" s="410">
        <f>LOOKUP(BQ175,'Latest MECs - all vehicle types'!$A$3:$A$8,'Latest MECs - all vehicle types'!$G$12:$G$17)</f>
        <v>1.3302754385562809</v>
      </c>
      <c r="BR186" s="410">
        <f>LOOKUP(BR175,'Latest MECs - all vehicle types'!$A$3:$A$8,'Latest MECs - all vehicle types'!$G$12:$G$17)</f>
        <v>1.3302754385562809</v>
      </c>
      <c r="BS186" s="410">
        <f>LOOKUP(BS175,'Latest MECs - all vehicle types'!$A$3:$A$8,'Latest MECs - all vehicle types'!$G$12:$G$17)</f>
        <v>1.3302754385562809</v>
      </c>
      <c r="BT186" s="410">
        <f>LOOKUP(BT175,'Latest MECs - all vehicle types'!$A$3:$A$8,'Latest MECs - all vehicle types'!$G$12:$G$17)</f>
        <v>1.3302754385562809</v>
      </c>
      <c r="BU186" s="410">
        <f>LOOKUP(BU175,'Latest MECs - all vehicle types'!$A$3:$A$8,'Latest MECs - all vehicle types'!$G$12:$G$17)</f>
        <v>1.3302754385562809</v>
      </c>
      <c r="BV186" s="410">
        <f>LOOKUP(BV175,'Latest MECs - all vehicle types'!$A$3:$A$8,'Latest MECs - all vehicle types'!$G$12:$G$17)</f>
        <v>1.3302754385562809</v>
      </c>
      <c r="BW186" s="410">
        <f>LOOKUP(BW175,'Latest MECs - all vehicle types'!$A$3:$A$8,'Latest MECs - all vehicle types'!$G$12:$G$17)</f>
        <v>1.3302754385562809</v>
      </c>
      <c r="BX186" s="410">
        <f>LOOKUP(BX175,'Latest MECs - all vehicle types'!$A$3:$A$8,'Latest MECs - all vehicle types'!$G$12:$G$17)</f>
        <v>1.3302754385562809</v>
      </c>
      <c r="BY186" s="410">
        <f>LOOKUP(BY175,'Latest MECs - all vehicle types'!$A$3:$A$8,'Latest MECs - all vehicle types'!$G$12:$G$17)</f>
        <v>1.3302754385562809</v>
      </c>
      <c r="BZ186" s="410">
        <f>LOOKUP(BZ175,'Latest MECs - all vehicle types'!$A$3:$A$8,'Latest MECs - all vehicle types'!$G$12:$G$17)</f>
        <v>1.3302754385562809</v>
      </c>
      <c r="CA186" s="410">
        <f>LOOKUP(CA175,'Latest MECs - all vehicle types'!$A$3:$A$8,'Latest MECs - all vehicle types'!$G$12:$G$17)</f>
        <v>1.3302754385562809</v>
      </c>
      <c r="CB186" s="410">
        <f>LOOKUP(CB175,'Latest MECs - all vehicle types'!$A$3:$A$8,'Latest MECs - all vehicle types'!$G$12:$G$17)</f>
        <v>1.3302754385562809</v>
      </c>
      <c r="CC186" s="410">
        <f>LOOKUP(CC175,'Latest MECs - all vehicle types'!$A$3:$A$8,'Latest MECs - all vehicle types'!$G$12:$G$17)</f>
        <v>1.3302754385562809</v>
      </c>
      <c r="CD186" s="410">
        <f>LOOKUP(CD175,'Latest MECs - all vehicle types'!$A$3:$A$8,'Latest MECs - all vehicle types'!$G$12:$G$17)</f>
        <v>1.3302754385562809</v>
      </c>
      <c r="CE186" s="410">
        <f>LOOKUP(CE175,'Latest MECs - all vehicle types'!$A$3:$A$8,'Latest MECs - all vehicle types'!$G$12:$G$17)</f>
        <v>1.3302754385562809</v>
      </c>
      <c r="CF186" s="410">
        <f>LOOKUP(CF175,'Latest MECs - all vehicle types'!$A$3:$A$8,'Latest MECs - all vehicle types'!$G$12:$G$17)</f>
        <v>1.3302754385562809</v>
      </c>
    </row>
    <row r="187" spans="3:84" x14ac:dyDescent="0.35">
      <c r="D187" s="963" t="s">
        <v>88</v>
      </c>
      <c r="E187" s="410">
        <f>LOOKUP(E175,'Latest MECs - all vehicle types'!$A$3:$A$8,'Latest MECs - all vehicle types'!$G$21:$G$26)*'HGV classes'!$B$2+LOOKUP(E175,'Latest MECs - all vehicle types'!$A$3:$A$8,'Latest MECs - all vehicle types'!$G$30:$G$35)*'HGV classes'!$B$3</f>
        <v>4.0117088903861964</v>
      </c>
      <c r="F187" s="410">
        <f>LOOKUP(F175,'Latest MECs - all vehicle types'!$A$3:$A$8,'Latest MECs - all vehicle types'!$G$21:$G$26)*'HGV classes'!$B$2+LOOKUP(F175,'Latest MECs - all vehicle types'!$A$3:$A$8,'Latest MECs - all vehicle types'!$G$30:$G$35)*'HGV classes'!$B$3</f>
        <v>4.0117088903861964</v>
      </c>
      <c r="G187" s="410">
        <f>LOOKUP(G175,'Latest MECs - all vehicle types'!$A$3:$A$8,'Latest MECs - all vehicle types'!$G$21:$G$26)*'HGV classes'!$B$2+LOOKUP(G175,'Latest MECs - all vehicle types'!$A$3:$A$8,'Latest MECs - all vehicle types'!$G$30:$G$35)*'HGV classes'!$B$3</f>
        <v>4.0117088903861964</v>
      </c>
      <c r="H187" s="410">
        <f>LOOKUP(H175,'Latest MECs - all vehicle types'!$A$3:$A$8,'Latest MECs - all vehicle types'!$G$21:$G$26)*'HGV classes'!$B$2+LOOKUP(H175,'Latest MECs - all vehicle types'!$A$3:$A$8,'Latest MECs - all vehicle types'!$G$30:$G$35)*'HGV classes'!$B$3</f>
        <v>4.0117088903861964</v>
      </c>
      <c r="I187" s="410">
        <f>LOOKUP(I175,'Latest MECs - all vehicle types'!$A$3:$A$8,'Latest MECs - all vehicle types'!$G$21:$G$26)*'HGV classes'!$B$2+LOOKUP(I175,'Latest MECs - all vehicle types'!$A$3:$A$8,'Latest MECs - all vehicle types'!$G$30:$G$35)*'HGV classes'!$B$3</f>
        <v>4.0117088903861964</v>
      </c>
      <c r="J187" s="410">
        <f>LOOKUP(J175,'Latest MECs - all vehicle types'!$A$3:$A$8,'Latest MECs - all vehicle types'!$G$21:$G$26)*'HGV classes'!$B$2+LOOKUP(J175,'Latest MECs - all vehicle types'!$A$3:$A$8,'Latest MECs - all vehicle types'!$G$30:$G$35)*'HGV classes'!$B$3</f>
        <v>4.0558428822058952</v>
      </c>
      <c r="K187" s="410">
        <f>LOOKUP(K175,'Latest MECs - all vehicle types'!$A$3:$A$8,'Latest MECs - all vehicle types'!$G$21:$G$26)*'HGV classes'!$B$2+LOOKUP(K175,'Latest MECs - all vehicle types'!$A$3:$A$8,'Latest MECs - all vehicle types'!$G$30:$G$35)*'HGV classes'!$B$3</f>
        <v>4.0558428822058952</v>
      </c>
      <c r="L187" s="410">
        <f>LOOKUP(L175,'Latest MECs - all vehicle types'!$A$3:$A$8,'Latest MECs - all vehicle types'!$G$21:$G$26)*'HGV classes'!$B$2+LOOKUP(L175,'Latest MECs - all vehicle types'!$A$3:$A$8,'Latest MECs - all vehicle types'!$G$30:$G$35)*'HGV classes'!$B$3</f>
        <v>4.0558428822058952</v>
      </c>
      <c r="M187" s="410">
        <f>LOOKUP(M175,'Latest MECs - all vehicle types'!$A$3:$A$8,'Latest MECs - all vehicle types'!$G$21:$G$26)*'HGV classes'!$B$2+LOOKUP(M175,'Latest MECs - all vehicle types'!$A$3:$A$8,'Latest MECs - all vehicle types'!$G$30:$G$35)*'HGV classes'!$B$3</f>
        <v>4.0558428822058952</v>
      </c>
      <c r="N187" s="410">
        <f>LOOKUP(N175,'Latest MECs - all vehicle types'!$A$3:$A$8,'Latest MECs - all vehicle types'!$G$21:$G$26)*'HGV classes'!$B$2+LOOKUP(N175,'Latest MECs - all vehicle types'!$A$3:$A$8,'Latest MECs - all vehicle types'!$G$30:$G$35)*'HGV classes'!$B$3</f>
        <v>4.0558428822058952</v>
      </c>
      <c r="O187" s="410">
        <f>LOOKUP(O175,'Latest MECs - all vehicle types'!$A$3:$A$8,'Latest MECs - all vehicle types'!$G$21:$G$26)*'HGV classes'!$B$2+LOOKUP(O175,'Latest MECs - all vehicle types'!$A$3:$A$8,'Latest MECs - all vehicle types'!$G$30:$G$35)*'HGV classes'!$B$3</f>
        <v>4.156348575205703</v>
      </c>
      <c r="P187" s="410">
        <f>LOOKUP(P175,'Latest MECs - all vehicle types'!$A$3:$A$8,'Latest MECs - all vehicle types'!$G$21:$G$26)*'HGV classes'!$B$2+LOOKUP(P175,'Latest MECs - all vehicle types'!$A$3:$A$8,'Latest MECs - all vehicle types'!$G$30:$G$35)*'HGV classes'!$B$3</f>
        <v>4.156348575205703</v>
      </c>
      <c r="Q187" s="410">
        <f>LOOKUP(Q175,'Latest MECs - all vehicle types'!$A$3:$A$8,'Latest MECs - all vehicle types'!$G$21:$G$26)*'HGV classes'!$B$2+LOOKUP(Q175,'Latest MECs - all vehicle types'!$A$3:$A$8,'Latest MECs - all vehicle types'!$G$30:$G$35)*'HGV classes'!$B$3</f>
        <v>4.156348575205703</v>
      </c>
      <c r="R187" s="410">
        <f>LOOKUP(R175,'Latest MECs - all vehicle types'!$A$3:$A$8,'Latest MECs - all vehicle types'!$G$21:$G$26)*'HGV classes'!$B$2+LOOKUP(R175,'Latest MECs - all vehicle types'!$A$3:$A$8,'Latest MECs - all vehicle types'!$G$30:$G$35)*'HGV classes'!$B$3</f>
        <v>4.156348575205703</v>
      </c>
      <c r="S187" s="410">
        <f>LOOKUP(S175,'Latest MECs - all vehicle types'!$A$3:$A$8,'Latest MECs - all vehicle types'!$G$21:$G$26)*'HGV classes'!$B$2+LOOKUP(S175,'Latest MECs - all vehicle types'!$A$3:$A$8,'Latest MECs - all vehicle types'!$G$30:$G$35)*'HGV classes'!$B$3</f>
        <v>4.156348575205703</v>
      </c>
      <c r="T187" s="410">
        <f>LOOKUP(T175,'Latest MECs - all vehicle types'!$A$3:$A$8,'Latest MECs - all vehicle types'!$G$21:$G$26)*'HGV classes'!$B$2+LOOKUP(T175,'Latest MECs - all vehicle types'!$A$3:$A$8,'Latest MECs - all vehicle types'!$G$30:$G$35)*'HGV classes'!$B$3</f>
        <v>4.5590188476430633</v>
      </c>
      <c r="U187" s="410">
        <f>LOOKUP(U175,'Latest MECs - all vehicle types'!$A$3:$A$8,'Latest MECs - all vehicle types'!$G$21:$G$26)*'HGV classes'!$B$2+LOOKUP(U175,'Latest MECs - all vehicle types'!$A$3:$A$8,'Latest MECs - all vehicle types'!$G$30:$G$35)*'HGV classes'!$B$3</f>
        <v>4.5590188476430633</v>
      </c>
      <c r="V187" s="410">
        <f>LOOKUP(V175,'Latest MECs - all vehicle types'!$A$3:$A$8,'Latest MECs - all vehicle types'!$G$21:$G$26)*'HGV classes'!$B$2+LOOKUP(V175,'Latest MECs - all vehicle types'!$A$3:$A$8,'Latest MECs - all vehicle types'!$G$30:$G$35)*'HGV classes'!$B$3</f>
        <v>4.5590188476430633</v>
      </c>
      <c r="W187" s="410">
        <f>LOOKUP(W175,'Latest MECs - all vehicle types'!$A$3:$A$8,'Latest MECs - all vehicle types'!$G$21:$G$26)*'HGV classes'!$B$2+LOOKUP(W175,'Latest MECs - all vehicle types'!$A$3:$A$8,'Latest MECs - all vehicle types'!$G$30:$G$35)*'HGV classes'!$B$3</f>
        <v>4.5590188476430633</v>
      </c>
      <c r="X187" s="410">
        <f>LOOKUP(X175,'Latest MECs - all vehicle types'!$A$3:$A$8,'Latest MECs - all vehicle types'!$G$21:$G$26)*'HGV classes'!$B$2+LOOKUP(X175,'Latest MECs - all vehicle types'!$A$3:$A$8,'Latest MECs - all vehicle types'!$G$30:$G$35)*'HGV classes'!$B$3</f>
        <v>4.5590188476430633</v>
      </c>
      <c r="Y187" s="410">
        <f>LOOKUP(Y175,'Latest MECs - all vehicle types'!$A$3:$A$8,'Latest MECs - all vehicle types'!$G$21:$G$26)*'HGV classes'!$B$2+LOOKUP(Y175,'Latest MECs - all vehicle types'!$A$3:$A$8,'Latest MECs - all vehicle types'!$G$30:$G$35)*'HGV classes'!$B$3</f>
        <v>4.8737346101971033</v>
      </c>
      <c r="Z187" s="410">
        <f>LOOKUP(Z175,'Latest MECs - all vehicle types'!$A$3:$A$8,'Latest MECs - all vehicle types'!$G$21:$G$26)*'HGV classes'!$B$2+LOOKUP(Z175,'Latest MECs - all vehicle types'!$A$3:$A$8,'Latest MECs - all vehicle types'!$G$30:$G$35)*'HGV classes'!$B$3</f>
        <v>4.8737346101971033</v>
      </c>
      <c r="AA187" s="410">
        <f>LOOKUP(AA175,'Latest MECs - all vehicle types'!$A$3:$A$8,'Latest MECs - all vehicle types'!$G$21:$G$26)*'HGV classes'!$B$2+LOOKUP(AA175,'Latest MECs - all vehicle types'!$A$3:$A$8,'Latest MECs - all vehicle types'!$G$30:$G$35)*'HGV classes'!$B$3</f>
        <v>4.8737346101971033</v>
      </c>
      <c r="AB187" s="410">
        <f>LOOKUP(AB175,'Latest MECs - all vehicle types'!$A$3:$A$8,'Latest MECs - all vehicle types'!$G$21:$G$26)*'HGV classes'!$B$2+LOOKUP(AB175,'Latest MECs - all vehicle types'!$A$3:$A$8,'Latest MECs - all vehicle types'!$G$30:$G$35)*'HGV classes'!$B$3</f>
        <v>4.8737346101971033</v>
      </c>
      <c r="AC187" s="410">
        <f>LOOKUP(AC175,'Latest MECs - all vehicle types'!$A$3:$A$8,'Latest MECs - all vehicle types'!$G$21:$G$26)*'HGV classes'!$B$2+LOOKUP(AC175,'Latest MECs - all vehicle types'!$A$3:$A$8,'Latest MECs - all vehicle types'!$G$30:$G$35)*'HGV classes'!$B$3</f>
        <v>4.8737346101971033</v>
      </c>
      <c r="AD187" s="410">
        <f>LOOKUP(AD175,'Latest MECs - all vehicle types'!$A$3:$A$8,'Latest MECs - all vehicle types'!$G$21:$G$26)*'HGV classes'!$B$2+LOOKUP(AD175,'Latest MECs - all vehicle types'!$A$3:$A$8,'Latest MECs - all vehicle types'!$G$30:$G$35)*'HGV classes'!$B$3</f>
        <v>6.988820681393852</v>
      </c>
      <c r="AE187" s="410">
        <f>LOOKUP(AE175,'Latest MECs - all vehicle types'!$A$3:$A$8,'Latest MECs - all vehicle types'!$G$21:$G$26)*'HGV classes'!$B$2+LOOKUP(AE175,'Latest MECs - all vehicle types'!$A$3:$A$8,'Latest MECs - all vehicle types'!$G$30:$G$35)*'HGV classes'!$B$3</f>
        <v>6.988820681393852</v>
      </c>
      <c r="AF187" s="410">
        <f>LOOKUP(AF175,'Latest MECs - all vehicle types'!$A$3:$A$8,'Latest MECs - all vehicle types'!$G$21:$G$26)*'HGV classes'!$B$2+LOOKUP(AF175,'Latest MECs - all vehicle types'!$A$3:$A$8,'Latest MECs - all vehicle types'!$G$30:$G$35)*'HGV classes'!$B$3</f>
        <v>6.988820681393852</v>
      </c>
      <c r="AG187" s="410">
        <f>LOOKUP(AG175,'Latest MECs - all vehicle types'!$A$3:$A$8,'Latest MECs - all vehicle types'!$G$21:$G$26)*'HGV classes'!$B$2+LOOKUP(AG175,'Latest MECs - all vehicle types'!$A$3:$A$8,'Latest MECs - all vehicle types'!$G$30:$G$35)*'HGV classes'!$B$3</f>
        <v>6.988820681393852</v>
      </c>
      <c r="AH187" s="410">
        <f>LOOKUP(AH175,'Latest MECs - all vehicle types'!$A$3:$A$8,'Latest MECs - all vehicle types'!$G$21:$G$26)*'HGV classes'!$B$2+LOOKUP(AH175,'Latest MECs - all vehicle types'!$A$3:$A$8,'Latest MECs - all vehicle types'!$G$30:$G$35)*'HGV classes'!$B$3</f>
        <v>6.988820681393852</v>
      </c>
      <c r="AI187" s="410">
        <f>LOOKUP(AI175,'Latest MECs - all vehicle types'!$A$3:$A$8,'Latest MECs - all vehicle types'!$G$21:$G$26)*'HGV classes'!$B$2+LOOKUP(AI175,'Latest MECs - all vehicle types'!$A$3:$A$8,'Latest MECs - all vehicle types'!$G$30:$G$35)*'HGV classes'!$B$3</f>
        <v>6.988820681393852</v>
      </c>
      <c r="AJ187" s="410">
        <f>LOOKUP(AJ175,'Latest MECs - all vehicle types'!$A$3:$A$8,'Latest MECs - all vehicle types'!$G$21:$G$26)*'HGV classes'!$B$2+LOOKUP(AJ175,'Latest MECs - all vehicle types'!$A$3:$A$8,'Latest MECs - all vehicle types'!$G$30:$G$35)*'HGV classes'!$B$3</f>
        <v>6.988820681393852</v>
      </c>
      <c r="AK187" s="410">
        <f>LOOKUP(AK175,'Latest MECs - all vehicle types'!$A$3:$A$8,'Latest MECs - all vehicle types'!$G$21:$G$26)*'HGV classes'!$B$2+LOOKUP(AK175,'Latest MECs - all vehicle types'!$A$3:$A$8,'Latest MECs - all vehicle types'!$G$30:$G$35)*'HGV classes'!$B$3</f>
        <v>6.988820681393852</v>
      </c>
      <c r="AL187" s="410">
        <f>LOOKUP(AL175,'Latest MECs - all vehicle types'!$A$3:$A$8,'Latest MECs - all vehicle types'!$G$21:$G$26)*'HGV classes'!$B$2+LOOKUP(AL175,'Latest MECs - all vehicle types'!$A$3:$A$8,'Latest MECs - all vehicle types'!$G$30:$G$35)*'HGV classes'!$B$3</f>
        <v>6.988820681393852</v>
      </c>
      <c r="AM187" s="410">
        <f>LOOKUP(AM175,'Latest MECs - all vehicle types'!$A$3:$A$8,'Latest MECs - all vehicle types'!$G$21:$G$26)*'HGV classes'!$B$2+LOOKUP(AM175,'Latest MECs - all vehicle types'!$A$3:$A$8,'Latest MECs - all vehicle types'!$G$30:$G$35)*'HGV classes'!$B$3</f>
        <v>6.988820681393852</v>
      </c>
      <c r="AN187" s="410">
        <f>LOOKUP(AN175,'Latest MECs - all vehicle types'!$A$3:$A$8,'Latest MECs - all vehicle types'!$G$21:$G$26)*'HGV classes'!$B$2+LOOKUP(AN175,'Latest MECs - all vehicle types'!$A$3:$A$8,'Latest MECs - all vehicle types'!$G$30:$G$35)*'HGV classes'!$B$3</f>
        <v>6.988820681393852</v>
      </c>
      <c r="AO187" s="410">
        <f>LOOKUP(AO175,'Latest MECs - all vehicle types'!$A$3:$A$8,'Latest MECs - all vehicle types'!$G$21:$G$26)*'HGV classes'!$B$2+LOOKUP(AO175,'Latest MECs - all vehicle types'!$A$3:$A$8,'Latest MECs - all vehicle types'!$G$30:$G$35)*'HGV classes'!$B$3</f>
        <v>6.988820681393852</v>
      </c>
      <c r="AP187" s="410">
        <f>LOOKUP(AP175,'Latest MECs - all vehicle types'!$A$3:$A$8,'Latest MECs - all vehicle types'!$G$21:$G$26)*'HGV classes'!$B$2+LOOKUP(AP175,'Latest MECs - all vehicle types'!$A$3:$A$8,'Latest MECs - all vehicle types'!$G$30:$G$35)*'HGV classes'!$B$3</f>
        <v>6.988820681393852</v>
      </c>
      <c r="AQ187" s="410">
        <f>LOOKUP(AQ175,'Latest MECs - all vehicle types'!$A$3:$A$8,'Latest MECs - all vehicle types'!$G$21:$G$26)*'HGV classes'!$B$2+LOOKUP(AQ175,'Latest MECs - all vehicle types'!$A$3:$A$8,'Latest MECs - all vehicle types'!$G$30:$G$35)*'HGV classes'!$B$3</f>
        <v>6.988820681393852</v>
      </c>
      <c r="AR187" s="410">
        <f>LOOKUP(AR175,'Latest MECs - all vehicle types'!$A$3:$A$8,'Latest MECs - all vehicle types'!$G$21:$G$26)*'HGV classes'!$B$2+LOOKUP(AR175,'Latest MECs - all vehicle types'!$A$3:$A$8,'Latest MECs - all vehicle types'!$G$30:$G$35)*'HGV classes'!$B$3</f>
        <v>6.988820681393852</v>
      </c>
      <c r="AS187" s="410">
        <f>LOOKUP(AS175,'Latest MECs - all vehicle types'!$A$3:$A$8,'Latest MECs - all vehicle types'!$G$21:$G$26)*'HGV classes'!$B$2+LOOKUP(AS175,'Latest MECs - all vehicle types'!$A$3:$A$8,'Latest MECs - all vehicle types'!$G$30:$G$35)*'HGV classes'!$B$3</f>
        <v>6.988820681393852</v>
      </c>
      <c r="AT187" s="410">
        <f>LOOKUP(AT175,'Latest MECs - all vehicle types'!$A$3:$A$8,'Latest MECs - all vehicle types'!$G$21:$G$26)*'HGV classes'!$B$2+LOOKUP(AT175,'Latest MECs - all vehicle types'!$A$3:$A$8,'Latest MECs - all vehicle types'!$G$30:$G$35)*'HGV classes'!$B$3</f>
        <v>6.988820681393852</v>
      </c>
      <c r="AU187" s="410">
        <f>LOOKUP(AU175,'Latest MECs - all vehicle types'!$A$3:$A$8,'Latest MECs - all vehicle types'!$G$21:$G$26)*'HGV classes'!$B$2+LOOKUP(AU175,'Latest MECs - all vehicle types'!$A$3:$A$8,'Latest MECs - all vehicle types'!$G$30:$G$35)*'HGV classes'!$B$3</f>
        <v>6.988820681393852</v>
      </c>
      <c r="AV187" s="410">
        <f>LOOKUP(AV175,'Latest MECs - all vehicle types'!$A$3:$A$8,'Latest MECs - all vehicle types'!$G$21:$G$26)*'HGV classes'!$B$2+LOOKUP(AV175,'Latest MECs - all vehicle types'!$A$3:$A$8,'Latest MECs - all vehicle types'!$G$30:$G$35)*'HGV classes'!$B$3</f>
        <v>6.988820681393852</v>
      </c>
      <c r="AW187" s="410">
        <f>LOOKUP(AW175,'Latest MECs - all vehicle types'!$A$3:$A$8,'Latest MECs - all vehicle types'!$G$21:$G$26)*'HGV classes'!$B$2+LOOKUP(AW175,'Latest MECs - all vehicle types'!$A$3:$A$8,'Latest MECs - all vehicle types'!$G$30:$G$35)*'HGV classes'!$B$3</f>
        <v>6.988820681393852</v>
      </c>
      <c r="AX187" s="410">
        <f>LOOKUP(AX175,'Latest MECs - all vehicle types'!$A$3:$A$8,'Latest MECs - all vehicle types'!$G$21:$G$26)*'HGV classes'!$B$2+LOOKUP(AX175,'Latest MECs - all vehicle types'!$A$3:$A$8,'Latest MECs - all vehicle types'!$G$30:$G$35)*'HGV classes'!$B$3</f>
        <v>6.988820681393852</v>
      </c>
      <c r="AY187" s="410">
        <f>LOOKUP(AY175,'Latest MECs - all vehicle types'!$A$3:$A$8,'Latest MECs - all vehicle types'!$G$21:$G$26)*'HGV classes'!$B$2+LOOKUP(AY175,'Latest MECs - all vehicle types'!$A$3:$A$8,'Latest MECs - all vehicle types'!$G$30:$G$35)*'HGV classes'!$B$3</f>
        <v>6.988820681393852</v>
      </c>
      <c r="AZ187" s="410">
        <f>LOOKUP(AZ175,'Latest MECs - all vehicle types'!$A$3:$A$8,'Latest MECs - all vehicle types'!$G$21:$G$26)*'HGV classes'!$B$2+LOOKUP(AZ175,'Latest MECs - all vehicle types'!$A$3:$A$8,'Latest MECs - all vehicle types'!$G$30:$G$35)*'HGV classes'!$B$3</f>
        <v>6.988820681393852</v>
      </c>
      <c r="BA187" s="410">
        <f>LOOKUP(BA175,'Latest MECs - all vehicle types'!$A$3:$A$8,'Latest MECs - all vehicle types'!$G$21:$G$26)*'HGV classes'!$B$2+LOOKUP(BA175,'Latest MECs - all vehicle types'!$A$3:$A$8,'Latest MECs - all vehicle types'!$G$30:$G$35)*'HGV classes'!$B$3</f>
        <v>6.988820681393852</v>
      </c>
      <c r="BB187" s="410">
        <f>LOOKUP(BB175,'Latest MECs - all vehicle types'!$A$3:$A$8,'Latest MECs - all vehicle types'!$G$21:$G$26)*'HGV classes'!$B$2+LOOKUP(BB175,'Latest MECs - all vehicle types'!$A$3:$A$8,'Latest MECs - all vehicle types'!$G$30:$G$35)*'HGV classes'!$B$3</f>
        <v>6.988820681393852</v>
      </c>
      <c r="BC187" s="410">
        <f>LOOKUP(BC175,'Latest MECs - all vehicle types'!$A$3:$A$8,'Latest MECs - all vehicle types'!$G$21:$G$26)*'HGV classes'!$B$2+LOOKUP(BC175,'Latest MECs - all vehicle types'!$A$3:$A$8,'Latest MECs - all vehicle types'!$G$30:$G$35)*'HGV classes'!$B$3</f>
        <v>6.988820681393852</v>
      </c>
      <c r="BD187" s="410">
        <f>LOOKUP(BD175,'Latest MECs - all vehicle types'!$A$3:$A$8,'Latest MECs - all vehicle types'!$G$21:$G$26)*'HGV classes'!$B$2+LOOKUP(BD175,'Latest MECs - all vehicle types'!$A$3:$A$8,'Latest MECs - all vehicle types'!$G$30:$G$35)*'HGV classes'!$B$3</f>
        <v>6.988820681393852</v>
      </c>
      <c r="BE187" s="410">
        <f>LOOKUP(BE175,'Latest MECs - all vehicle types'!$A$3:$A$8,'Latest MECs - all vehicle types'!$G$21:$G$26)*'HGV classes'!$B$2+LOOKUP(BE175,'Latest MECs - all vehicle types'!$A$3:$A$8,'Latest MECs - all vehicle types'!$G$30:$G$35)*'HGV classes'!$B$3</f>
        <v>6.988820681393852</v>
      </c>
      <c r="BF187" s="410">
        <f>LOOKUP(BF175,'Latest MECs - all vehicle types'!$A$3:$A$8,'Latest MECs - all vehicle types'!$G$21:$G$26)*'HGV classes'!$B$2+LOOKUP(BF175,'Latest MECs - all vehicle types'!$A$3:$A$8,'Latest MECs - all vehicle types'!$G$30:$G$35)*'HGV classes'!$B$3</f>
        <v>6.988820681393852</v>
      </c>
      <c r="BG187" s="410">
        <f>LOOKUP(BG175,'Latest MECs - all vehicle types'!$A$3:$A$8,'Latest MECs - all vehicle types'!$G$21:$G$26)*'HGV classes'!$B$2+LOOKUP(BG175,'Latest MECs - all vehicle types'!$A$3:$A$8,'Latest MECs - all vehicle types'!$G$30:$G$35)*'HGV classes'!$B$3</f>
        <v>6.988820681393852</v>
      </c>
      <c r="BH187" s="410">
        <f>LOOKUP(BH175,'Latest MECs - all vehicle types'!$A$3:$A$8,'Latest MECs - all vehicle types'!$G$21:$G$26)*'HGV classes'!$B$2+LOOKUP(BH175,'Latest MECs - all vehicle types'!$A$3:$A$8,'Latest MECs - all vehicle types'!$G$30:$G$35)*'HGV classes'!$B$3</f>
        <v>6.988820681393852</v>
      </c>
      <c r="BI187" s="410">
        <f>LOOKUP(BI175,'Latest MECs - all vehicle types'!$A$3:$A$8,'Latest MECs - all vehicle types'!$G$21:$G$26)*'HGV classes'!$B$2+LOOKUP(BI175,'Latest MECs - all vehicle types'!$A$3:$A$8,'Latest MECs - all vehicle types'!$G$30:$G$35)*'HGV classes'!$B$3</f>
        <v>6.988820681393852</v>
      </c>
      <c r="BJ187" s="410">
        <f>LOOKUP(BJ175,'Latest MECs - all vehicle types'!$A$3:$A$8,'Latest MECs - all vehicle types'!$G$21:$G$26)*'HGV classes'!$B$2+LOOKUP(BJ175,'Latest MECs - all vehicle types'!$A$3:$A$8,'Latest MECs - all vehicle types'!$G$30:$G$35)*'HGV classes'!$B$3</f>
        <v>6.988820681393852</v>
      </c>
      <c r="BK187" s="410">
        <f>LOOKUP(BK175,'Latest MECs - all vehicle types'!$A$3:$A$8,'Latest MECs - all vehicle types'!$G$21:$G$26)*'HGV classes'!$B$2+LOOKUP(BK175,'Latest MECs - all vehicle types'!$A$3:$A$8,'Latest MECs - all vehicle types'!$G$30:$G$35)*'HGV classes'!$B$3</f>
        <v>6.988820681393852</v>
      </c>
      <c r="BL187" s="410">
        <f>LOOKUP(BL175,'Latest MECs - all vehicle types'!$A$3:$A$8,'Latest MECs - all vehicle types'!$G$21:$G$26)*'HGV classes'!$B$2+LOOKUP(BL175,'Latest MECs - all vehicle types'!$A$3:$A$8,'Latest MECs - all vehicle types'!$G$30:$G$35)*'HGV classes'!$B$3</f>
        <v>6.988820681393852</v>
      </c>
      <c r="BM187" s="410">
        <f>LOOKUP(BM175,'Latest MECs - all vehicle types'!$A$3:$A$8,'Latest MECs - all vehicle types'!$G$21:$G$26)*'HGV classes'!$B$2+LOOKUP(BM175,'Latest MECs - all vehicle types'!$A$3:$A$8,'Latest MECs - all vehicle types'!$G$30:$G$35)*'HGV classes'!$B$3</f>
        <v>6.988820681393852</v>
      </c>
      <c r="BN187" s="410">
        <f>LOOKUP(BN175,'Latest MECs - all vehicle types'!$A$3:$A$8,'Latest MECs - all vehicle types'!$G$21:$G$26)*'HGV classes'!$B$2+LOOKUP(BN175,'Latest MECs - all vehicle types'!$A$3:$A$8,'Latest MECs - all vehicle types'!$G$30:$G$35)*'HGV classes'!$B$3</f>
        <v>6.988820681393852</v>
      </c>
      <c r="BO187" s="410">
        <f>LOOKUP(BO175,'Latest MECs - all vehicle types'!$A$3:$A$8,'Latest MECs - all vehicle types'!$G$21:$G$26)*'HGV classes'!$B$2+LOOKUP(BO175,'Latest MECs - all vehicle types'!$A$3:$A$8,'Latest MECs - all vehicle types'!$G$30:$G$35)*'HGV classes'!$B$3</f>
        <v>6.988820681393852</v>
      </c>
      <c r="BP187" s="410">
        <f>LOOKUP(BP175,'Latest MECs - all vehicle types'!$A$3:$A$8,'Latest MECs - all vehicle types'!$G$21:$G$26)*'HGV classes'!$B$2+LOOKUP(BP175,'Latest MECs - all vehicle types'!$A$3:$A$8,'Latest MECs - all vehicle types'!$G$30:$G$35)*'HGV classes'!$B$3</f>
        <v>6.988820681393852</v>
      </c>
      <c r="BQ187" s="410">
        <f>LOOKUP(BQ175,'Latest MECs - all vehicle types'!$A$3:$A$8,'Latest MECs - all vehicle types'!$G$21:$G$26)*'HGV classes'!$B$2+LOOKUP(BQ175,'Latest MECs - all vehicle types'!$A$3:$A$8,'Latest MECs - all vehicle types'!$G$30:$G$35)*'HGV classes'!$B$3</f>
        <v>6.988820681393852</v>
      </c>
      <c r="BR187" s="410">
        <f>LOOKUP(BR175,'Latest MECs - all vehicle types'!$A$3:$A$8,'Latest MECs - all vehicle types'!$G$21:$G$26)*'HGV classes'!$B$2+LOOKUP(BR175,'Latest MECs - all vehicle types'!$A$3:$A$8,'Latest MECs - all vehicle types'!$G$30:$G$35)*'HGV classes'!$B$3</f>
        <v>6.988820681393852</v>
      </c>
      <c r="BS187" s="410">
        <f>LOOKUP(BS175,'Latest MECs - all vehicle types'!$A$3:$A$8,'Latest MECs - all vehicle types'!$G$21:$G$26)*'HGV classes'!$B$2+LOOKUP(BS175,'Latest MECs - all vehicle types'!$A$3:$A$8,'Latest MECs - all vehicle types'!$G$30:$G$35)*'HGV classes'!$B$3</f>
        <v>6.988820681393852</v>
      </c>
      <c r="BT187" s="410">
        <f>LOOKUP(BT175,'Latest MECs - all vehicle types'!$A$3:$A$8,'Latest MECs - all vehicle types'!$G$21:$G$26)*'HGV classes'!$B$2+LOOKUP(BT175,'Latest MECs - all vehicle types'!$A$3:$A$8,'Latest MECs - all vehicle types'!$G$30:$G$35)*'HGV classes'!$B$3</f>
        <v>6.988820681393852</v>
      </c>
      <c r="BU187" s="410">
        <f>LOOKUP(BU175,'Latest MECs - all vehicle types'!$A$3:$A$8,'Latest MECs - all vehicle types'!$G$21:$G$26)*'HGV classes'!$B$2+LOOKUP(BU175,'Latest MECs - all vehicle types'!$A$3:$A$8,'Latest MECs - all vehicle types'!$G$30:$G$35)*'HGV classes'!$B$3</f>
        <v>6.988820681393852</v>
      </c>
      <c r="BV187" s="410">
        <f>LOOKUP(BV175,'Latest MECs - all vehicle types'!$A$3:$A$8,'Latest MECs - all vehicle types'!$G$21:$G$26)*'HGV classes'!$B$2+LOOKUP(BV175,'Latest MECs - all vehicle types'!$A$3:$A$8,'Latest MECs - all vehicle types'!$G$30:$G$35)*'HGV classes'!$B$3</f>
        <v>6.988820681393852</v>
      </c>
      <c r="BW187" s="410">
        <f>LOOKUP(BW175,'Latest MECs - all vehicle types'!$A$3:$A$8,'Latest MECs - all vehicle types'!$G$21:$G$26)*'HGV classes'!$B$2+LOOKUP(BW175,'Latest MECs - all vehicle types'!$A$3:$A$8,'Latest MECs - all vehicle types'!$G$30:$G$35)*'HGV classes'!$B$3</f>
        <v>6.988820681393852</v>
      </c>
      <c r="BX187" s="410">
        <f>LOOKUP(BX175,'Latest MECs - all vehicle types'!$A$3:$A$8,'Latest MECs - all vehicle types'!$G$21:$G$26)*'HGV classes'!$B$2+LOOKUP(BX175,'Latest MECs - all vehicle types'!$A$3:$A$8,'Latest MECs - all vehicle types'!$G$30:$G$35)*'HGV classes'!$B$3</f>
        <v>6.988820681393852</v>
      </c>
      <c r="BY187" s="410">
        <f>LOOKUP(BY175,'Latest MECs - all vehicle types'!$A$3:$A$8,'Latest MECs - all vehicle types'!$G$21:$G$26)*'HGV classes'!$B$2+LOOKUP(BY175,'Latest MECs - all vehicle types'!$A$3:$A$8,'Latest MECs - all vehicle types'!$G$30:$G$35)*'HGV classes'!$B$3</f>
        <v>6.988820681393852</v>
      </c>
      <c r="BZ187" s="410">
        <f>LOOKUP(BZ175,'Latest MECs - all vehicle types'!$A$3:$A$8,'Latest MECs - all vehicle types'!$G$21:$G$26)*'HGV classes'!$B$2+LOOKUP(BZ175,'Latest MECs - all vehicle types'!$A$3:$A$8,'Latest MECs - all vehicle types'!$G$30:$G$35)*'HGV classes'!$B$3</f>
        <v>6.988820681393852</v>
      </c>
      <c r="CA187" s="410">
        <f>LOOKUP(CA175,'Latest MECs - all vehicle types'!$A$3:$A$8,'Latest MECs - all vehicle types'!$G$21:$G$26)*'HGV classes'!$B$2+LOOKUP(CA175,'Latest MECs - all vehicle types'!$A$3:$A$8,'Latest MECs - all vehicle types'!$G$30:$G$35)*'HGV classes'!$B$3</f>
        <v>6.988820681393852</v>
      </c>
      <c r="CB187" s="410">
        <f>LOOKUP(CB175,'Latest MECs - all vehicle types'!$A$3:$A$8,'Latest MECs - all vehicle types'!$G$21:$G$26)*'HGV classes'!$B$2+LOOKUP(CB175,'Latest MECs - all vehicle types'!$A$3:$A$8,'Latest MECs - all vehicle types'!$G$30:$G$35)*'HGV classes'!$B$3</f>
        <v>6.988820681393852</v>
      </c>
      <c r="CC187" s="410">
        <f>LOOKUP(CC175,'Latest MECs - all vehicle types'!$A$3:$A$8,'Latest MECs - all vehicle types'!$G$21:$G$26)*'HGV classes'!$B$2+LOOKUP(CC175,'Latest MECs - all vehicle types'!$A$3:$A$8,'Latest MECs - all vehicle types'!$G$30:$G$35)*'HGV classes'!$B$3</f>
        <v>6.988820681393852</v>
      </c>
      <c r="CD187" s="410">
        <f>LOOKUP(CD175,'Latest MECs - all vehicle types'!$A$3:$A$8,'Latest MECs - all vehicle types'!$G$21:$G$26)*'HGV classes'!$B$2+LOOKUP(CD175,'Latest MECs - all vehicle types'!$A$3:$A$8,'Latest MECs - all vehicle types'!$G$30:$G$35)*'HGV classes'!$B$3</f>
        <v>6.988820681393852</v>
      </c>
      <c r="CE187" s="410">
        <f>LOOKUP(CE175,'Latest MECs - all vehicle types'!$A$3:$A$8,'Latest MECs - all vehicle types'!$G$21:$G$26)*'HGV classes'!$B$2+LOOKUP(CE175,'Latest MECs - all vehicle types'!$A$3:$A$8,'Latest MECs - all vehicle types'!$G$30:$G$35)*'HGV classes'!$B$3</f>
        <v>6.988820681393852</v>
      </c>
      <c r="CF187" s="410">
        <f>LOOKUP(CF175,'Latest MECs - all vehicle types'!$A$3:$A$8,'Latest MECs - all vehicle types'!$G$21:$G$26)*'HGV classes'!$B$2+LOOKUP(CF175,'Latest MECs - all vehicle types'!$A$3:$A$8,'Latest MECs - all vehicle types'!$G$30:$G$35)*'HGV classes'!$B$3</f>
        <v>6.988820681393852</v>
      </c>
    </row>
    <row r="188" spans="3:84" x14ac:dyDescent="0.35">
      <c r="D188" s="963" t="s">
        <v>90</v>
      </c>
      <c r="E188" s="410">
        <f>LOOKUP(E175,'Latest MECs - all vehicle types'!$A$3:$A$8,'Latest MECs - all vehicle types'!$G$39:$G$44)</f>
        <v>3.3291358229003185</v>
      </c>
      <c r="F188" s="410">
        <f>LOOKUP(F175,'Latest MECs - all vehicle types'!$A$3:$A$8,'Latest MECs - all vehicle types'!$G$39:$G$44)</f>
        <v>3.3291358229003185</v>
      </c>
      <c r="G188" s="410">
        <f>LOOKUP(G175,'Latest MECs - all vehicle types'!$A$3:$A$8,'Latest MECs - all vehicle types'!$G$39:$G$44)</f>
        <v>3.3291358229003185</v>
      </c>
      <c r="H188" s="410">
        <f>LOOKUP(H175,'Latest MECs - all vehicle types'!$A$3:$A$8,'Latest MECs - all vehicle types'!$G$39:$G$44)</f>
        <v>3.3291358229003185</v>
      </c>
      <c r="I188" s="410">
        <f>LOOKUP(I175,'Latest MECs - all vehicle types'!$A$3:$A$8,'Latest MECs - all vehicle types'!$G$39:$G$44)</f>
        <v>3.3291358229003185</v>
      </c>
      <c r="J188" s="410">
        <f>LOOKUP(J175,'Latest MECs - all vehicle types'!$A$3:$A$8,'Latest MECs - all vehicle types'!$G$39:$G$44)</f>
        <v>3.5625210269563645</v>
      </c>
      <c r="K188" s="410">
        <f>LOOKUP(K175,'Latest MECs - all vehicle types'!$A$3:$A$8,'Latest MECs - all vehicle types'!$G$39:$G$44)</f>
        <v>3.5625210269563645</v>
      </c>
      <c r="L188" s="410">
        <f>LOOKUP(L175,'Latest MECs - all vehicle types'!$A$3:$A$8,'Latest MECs - all vehicle types'!$G$39:$G$44)</f>
        <v>3.5625210269563645</v>
      </c>
      <c r="M188" s="410">
        <f>LOOKUP(M175,'Latest MECs - all vehicle types'!$A$3:$A$8,'Latest MECs - all vehicle types'!$G$39:$G$44)</f>
        <v>3.5625210269563645</v>
      </c>
      <c r="N188" s="410">
        <f>LOOKUP(N175,'Latest MECs - all vehicle types'!$A$3:$A$8,'Latest MECs - all vehicle types'!$G$39:$G$44)</f>
        <v>3.5625210269563645</v>
      </c>
      <c r="O188" s="410">
        <f>LOOKUP(O175,'Latest MECs - all vehicle types'!$A$3:$A$8,'Latest MECs - all vehicle types'!$G$39:$G$44)</f>
        <v>3.6385795074473926</v>
      </c>
      <c r="P188" s="410">
        <f>LOOKUP(P175,'Latest MECs - all vehicle types'!$A$3:$A$8,'Latest MECs - all vehicle types'!$G$39:$G$44)</f>
        <v>3.6385795074473926</v>
      </c>
      <c r="Q188" s="410">
        <f>LOOKUP(Q175,'Latest MECs - all vehicle types'!$A$3:$A$8,'Latest MECs - all vehicle types'!$G$39:$G$44)</f>
        <v>3.6385795074473926</v>
      </c>
      <c r="R188" s="410">
        <f>LOOKUP(R175,'Latest MECs - all vehicle types'!$A$3:$A$8,'Latest MECs - all vehicle types'!$G$39:$G$44)</f>
        <v>3.6385795074473926</v>
      </c>
      <c r="S188" s="410">
        <f>LOOKUP(S175,'Latest MECs - all vehicle types'!$A$3:$A$8,'Latest MECs - all vehicle types'!$G$39:$G$44)</f>
        <v>3.6385795074473926</v>
      </c>
      <c r="T188" s="410">
        <f>LOOKUP(T175,'Latest MECs - all vehicle types'!$A$3:$A$8,'Latest MECs - all vehicle types'!$G$39:$G$44)</f>
        <v>3.9199122892308198</v>
      </c>
      <c r="U188" s="410">
        <f>LOOKUP(U175,'Latest MECs - all vehicle types'!$A$3:$A$8,'Latest MECs - all vehicle types'!$G$39:$G$44)</f>
        <v>3.9199122892308198</v>
      </c>
      <c r="V188" s="410">
        <f>LOOKUP(V175,'Latest MECs - all vehicle types'!$A$3:$A$8,'Latest MECs - all vehicle types'!$G$39:$G$44)</f>
        <v>3.9199122892308198</v>
      </c>
      <c r="W188" s="410">
        <f>LOOKUP(W175,'Latest MECs - all vehicle types'!$A$3:$A$8,'Latest MECs - all vehicle types'!$G$39:$G$44)</f>
        <v>3.9199122892308198</v>
      </c>
      <c r="X188" s="410">
        <f>LOOKUP(X175,'Latest MECs - all vehicle types'!$A$3:$A$8,'Latest MECs - all vehicle types'!$G$39:$G$44)</f>
        <v>3.9199122892308198</v>
      </c>
      <c r="Y188" s="410">
        <f>LOOKUP(Y175,'Latest MECs - all vehicle types'!$A$3:$A$8,'Latest MECs - all vehicle types'!$G$39:$G$44)</f>
        <v>4.1381649946143728</v>
      </c>
      <c r="Z188" s="410">
        <f>LOOKUP(Z175,'Latest MECs - all vehicle types'!$A$3:$A$8,'Latest MECs - all vehicle types'!$G$39:$G$44)</f>
        <v>4.1381649946143728</v>
      </c>
      <c r="AA188" s="410">
        <f>LOOKUP(AA175,'Latest MECs - all vehicle types'!$A$3:$A$8,'Latest MECs - all vehicle types'!$G$39:$G$44)</f>
        <v>4.1381649946143728</v>
      </c>
      <c r="AB188" s="410">
        <f>LOOKUP(AB175,'Latest MECs - all vehicle types'!$A$3:$A$8,'Latest MECs - all vehicle types'!$G$39:$G$44)</f>
        <v>4.1381649946143728</v>
      </c>
      <c r="AC188" s="410">
        <f>LOOKUP(AC175,'Latest MECs - all vehicle types'!$A$3:$A$8,'Latest MECs - all vehicle types'!$G$39:$G$44)</f>
        <v>4.1381649946143728</v>
      </c>
      <c r="AD188" s="410">
        <f>LOOKUP(AD175,'Latest MECs - all vehicle types'!$A$3:$A$8,'Latest MECs - all vehicle types'!$G$39:$G$44)</f>
        <v>6.1392207849438742</v>
      </c>
      <c r="AE188" s="410">
        <f>LOOKUP(AE175,'Latest MECs - all vehicle types'!$A$3:$A$8,'Latest MECs - all vehicle types'!$G$39:$G$44)</f>
        <v>6.1392207849438742</v>
      </c>
      <c r="AF188" s="410">
        <f>LOOKUP(AF175,'Latest MECs - all vehicle types'!$A$3:$A$8,'Latest MECs - all vehicle types'!$G$39:$G$44)</f>
        <v>6.1392207849438742</v>
      </c>
      <c r="AG188" s="410">
        <f>LOOKUP(AG175,'Latest MECs - all vehicle types'!$A$3:$A$8,'Latest MECs - all vehicle types'!$G$39:$G$44)</f>
        <v>6.1392207849438742</v>
      </c>
      <c r="AH188" s="410">
        <f>LOOKUP(AH175,'Latest MECs - all vehicle types'!$A$3:$A$8,'Latest MECs - all vehicle types'!$G$39:$G$44)</f>
        <v>6.1392207849438742</v>
      </c>
      <c r="AI188" s="410">
        <f>LOOKUP(AI175,'Latest MECs - all vehicle types'!$A$3:$A$8,'Latest MECs - all vehicle types'!$G$39:$G$44)</f>
        <v>6.1392207849438742</v>
      </c>
      <c r="AJ188" s="410">
        <f>LOOKUP(AJ175,'Latest MECs - all vehicle types'!$A$3:$A$8,'Latest MECs - all vehicle types'!$G$39:$G$44)</f>
        <v>6.1392207849438742</v>
      </c>
      <c r="AK188" s="410">
        <f>LOOKUP(AK175,'Latest MECs - all vehicle types'!$A$3:$A$8,'Latest MECs - all vehicle types'!$G$39:$G$44)</f>
        <v>6.1392207849438742</v>
      </c>
      <c r="AL188" s="410">
        <f>LOOKUP(AL175,'Latest MECs - all vehicle types'!$A$3:$A$8,'Latest MECs - all vehicle types'!$G$39:$G$44)</f>
        <v>6.1392207849438742</v>
      </c>
      <c r="AM188" s="410">
        <f>LOOKUP(AM175,'Latest MECs - all vehicle types'!$A$3:$A$8,'Latest MECs - all vehicle types'!$G$39:$G$44)</f>
        <v>6.1392207849438742</v>
      </c>
      <c r="AN188" s="410">
        <f>LOOKUP(AN175,'Latest MECs - all vehicle types'!$A$3:$A$8,'Latest MECs - all vehicle types'!$G$39:$G$44)</f>
        <v>6.1392207849438742</v>
      </c>
      <c r="AO188" s="410">
        <f>LOOKUP(AO175,'Latest MECs - all vehicle types'!$A$3:$A$8,'Latest MECs - all vehicle types'!$G$39:$G$44)</f>
        <v>6.1392207849438742</v>
      </c>
      <c r="AP188" s="410">
        <f>LOOKUP(AP175,'Latest MECs - all vehicle types'!$A$3:$A$8,'Latest MECs - all vehicle types'!$G$39:$G$44)</f>
        <v>6.1392207849438742</v>
      </c>
      <c r="AQ188" s="410">
        <f>LOOKUP(AQ175,'Latest MECs - all vehicle types'!$A$3:$A$8,'Latest MECs - all vehicle types'!$G$39:$G$44)</f>
        <v>6.1392207849438742</v>
      </c>
      <c r="AR188" s="410">
        <f>LOOKUP(AR175,'Latest MECs - all vehicle types'!$A$3:$A$8,'Latest MECs - all vehicle types'!$G$39:$G$44)</f>
        <v>6.1392207849438742</v>
      </c>
      <c r="AS188" s="410">
        <f>LOOKUP(AS175,'Latest MECs - all vehicle types'!$A$3:$A$8,'Latest MECs - all vehicle types'!$G$39:$G$44)</f>
        <v>6.1392207849438742</v>
      </c>
      <c r="AT188" s="410">
        <f>LOOKUP(AT175,'Latest MECs - all vehicle types'!$A$3:$A$8,'Latest MECs - all vehicle types'!$G$39:$G$44)</f>
        <v>6.1392207849438742</v>
      </c>
      <c r="AU188" s="410">
        <f>LOOKUP(AU175,'Latest MECs - all vehicle types'!$A$3:$A$8,'Latest MECs - all vehicle types'!$G$39:$G$44)</f>
        <v>6.1392207849438742</v>
      </c>
      <c r="AV188" s="410">
        <f>LOOKUP(AV175,'Latest MECs - all vehicle types'!$A$3:$A$8,'Latest MECs - all vehicle types'!$G$39:$G$44)</f>
        <v>6.1392207849438742</v>
      </c>
      <c r="AW188" s="410">
        <f>LOOKUP(AW175,'Latest MECs - all vehicle types'!$A$3:$A$8,'Latest MECs - all vehicle types'!$G$39:$G$44)</f>
        <v>6.1392207849438742</v>
      </c>
      <c r="AX188" s="410">
        <f>LOOKUP(AX175,'Latest MECs - all vehicle types'!$A$3:$A$8,'Latest MECs - all vehicle types'!$G$39:$G$44)</f>
        <v>6.1392207849438742</v>
      </c>
      <c r="AY188" s="410">
        <f>LOOKUP(AY175,'Latest MECs - all vehicle types'!$A$3:$A$8,'Latest MECs - all vehicle types'!$G$39:$G$44)</f>
        <v>6.1392207849438742</v>
      </c>
      <c r="AZ188" s="410">
        <f>LOOKUP(AZ175,'Latest MECs - all vehicle types'!$A$3:$A$8,'Latest MECs - all vehicle types'!$G$39:$G$44)</f>
        <v>6.1392207849438742</v>
      </c>
      <c r="BA188" s="410">
        <f>LOOKUP(BA175,'Latest MECs - all vehicle types'!$A$3:$A$8,'Latest MECs - all vehicle types'!$G$39:$G$44)</f>
        <v>6.1392207849438742</v>
      </c>
      <c r="BB188" s="410">
        <f>LOOKUP(BB175,'Latest MECs - all vehicle types'!$A$3:$A$8,'Latest MECs - all vehicle types'!$G$39:$G$44)</f>
        <v>6.1392207849438742</v>
      </c>
      <c r="BC188" s="410">
        <f>LOOKUP(BC175,'Latest MECs - all vehicle types'!$A$3:$A$8,'Latest MECs - all vehicle types'!$G$39:$G$44)</f>
        <v>6.1392207849438742</v>
      </c>
      <c r="BD188" s="410">
        <f>LOOKUP(BD175,'Latest MECs - all vehicle types'!$A$3:$A$8,'Latest MECs - all vehicle types'!$G$39:$G$44)</f>
        <v>6.1392207849438742</v>
      </c>
      <c r="BE188" s="410">
        <f>LOOKUP(BE175,'Latest MECs - all vehicle types'!$A$3:$A$8,'Latest MECs - all vehicle types'!$G$39:$G$44)</f>
        <v>6.1392207849438742</v>
      </c>
      <c r="BF188" s="410">
        <f>LOOKUP(BF175,'Latest MECs - all vehicle types'!$A$3:$A$8,'Latest MECs - all vehicle types'!$G$39:$G$44)</f>
        <v>6.1392207849438742</v>
      </c>
      <c r="BG188" s="410">
        <f>LOOKUP(BG175,'Latest MECs - all vehicle types'!$A$3:$A$8,'Latest MECs - all vehicle types'!$G$39:$G$44)</f>
        <v>6.1392207849438742</v>
      </c>
      <c r="BH188" s="410">
        <f>LOOKUP(BH175,'Latest MECs - all vehicle types'!$A$3:$A$8,'Latest MECs - all vehicle types'!$G$39:$G$44)</f>
        <v>6.1392207849438742</v>
      </c>
      <c r="BI188" s="410">
        <f>LOOKUP(BI175,'Latest MECs - all vehicle types'!$A$3:$A$8,'Latest MECs - all vehicle types'!$G$39:$G$44)</f>
        <v>6.1392207849438742</v>
      </c>
      <c r="BJ188" s="410">
        <f>LOOKUP(BJ175,'Latest MECs - all vehicle types'!$A$3:$A$8,'Latest MECs - all vehicle types'!$G$39:$G$44)</f>
        <v>6.1392207849438742</v>
      </c>
      <c r="BK188" s="410">
        <f>LOOKUP(BK175,'Latest MECs - all vehicle types'!$A$3:$A$8,'Latest MECs - all vehicle types'!$G$39:$G$44)</f>
        <v>6.1392207849438742</v>
      </c>
      <c r="BL188" s="410">
        <f>LOOKUP(BL175,'Latest MECs - all vehicle types'!$A$3:$A$8,'Latest MECs - all vehicle types'!$G$39:$G$44)</f>
        <v>6.1392207849438742</v>
      </c>
      <c r="BM188" s="410">
        <f>LOOKUP(BM175,'Latest MECs - all vehicle types'!$A$3:$A$8,'Latest MECs - all vehicle types'!$G$39:$G$44)</f>
        <v>6.1392207849438742</v>
      </c>
      <c r="BN188" s="410">
        <f>LOOKUP(BN175,'Latest MECs - all vehicle types'!$A$3:$A$8,'Latest MECs - all vehicle types'!$G$39:$G$44)</f>
        <v>6.1392207849438742</v>
      </c>
      <c r="BO188" s="410">
        <f>LOOKUP(BO175,'Latest MECs - all vehicle types'!$A$3:$A$8,'Latest MECs - all vehicle types'!$G$39:$G$44)</f>
        <v>6.1392207849438742</v>
      </c>
      <c r="BP188" s="410">
        <f>LOOKUP(BP175,'Latest MECs - all vehicle types'!$A$3:$A$8,'Latest MECs - all vehicle types'!$G$39:$G$44)</f>
        <v>6.1392207849438742</v>
      </c>
      <c r="BQ188" s="410">
        <f>LOOKUP(BQ175,'Latest MECs - all vehicle types'!$A$3:$A$8,'Latest MECs - all vehicle types'!$G$39:$G$44)</f>
        <v>6.1392207849438742</v>
      </c>
      <c r="BR188" s="410">
        <f>LOOKUP(BR175,'Latest MECs - all vehicle types'!$A$3:$A$8,'Latest MECs - all vehicle types'!$G$39:$G$44)</f>
        <v>6.1392207849438742</v>
      </c>
      <c r="BS188" s="410">
        <f>LOOKUP(BS175,'Latest MECs - all vehicle types'!$A$3:$A$8,'Latest MECs - all vehicle types'!$G$39:$G$44)</f>
        <v>6.1392207849438742</v>
      </c>
      <c r="BT188" s="410">
        <f>LOOKUP(BT175,'Latest MECs - all vehicle types'!$A$3:$A$8,'Latest MECs - all vehicle types'!$G$39:$G$44)</f>
        <v>6.1392207849438742</v>
      </c>
      <c r="BU188" s="410">
        <f>LOOKUP(BU175,'Latest MECs - all vehicle types'!$A$3:$A$8,'Latest MECs - all vehicle types'!$G$39:$G$44)</f>
        <v>6.1392207849438742</v>
      </c>
      <c r="BV188" s="410">
        <f>LOOKUP(BV175,'Latest MECs - all vehicle types'!$A$3:$A$8,'Latest MECs - all vehicle types'!$G$39:$G$44)</f>
        <v>6.1392207849438742</v>
      </c>
      <c r="BW188" s="410">
        <f>LOOKUP(BW175,'Latest MECs - all vehicle types'!$A$3:$A$8,'Latest MECs - all vehicle types'!$G$39:$G$44)</f>
        <v>6.1392207849438742</v>
      </c>
      <c r="BX188" s="410">
        <f>LOOKUP(BX175,'Latest MECs - all vehicle types'!$A$3:$A$8,'Latest MECs - all vehicle types'!$G$39:$G$44)</f>
        <v>6.1392207849438742</v>
      </c>
      <c r="BY188" s="410">
        <f>LOOKUP(BY175,'Latest MECs - all vehicle types'!$A$3:$A$8,'Latest MECs - all vehicle types'!$G$39:$G$44)</f>
        <v>6.1392207849438742</v>
      </c>
      <c r="BZ188" s="410">
        <f>LOOKUP(BZ175,'Latest MECs - all vehicle types'!$A$3:$A$8,'Latest MECs - all vehicle types'!$G$39:$G$44)</f>
        <v>6.1392207849438742</v>
      </c>
      <c r="CA188" s="410">
        <f>LOOKUP(CA175,'Latest MECs - all vehicle types'!$A$3:$A$8,'Latest MECs - all vehicle types'!$G$39:$G$44)</f>
        <v>6.1392207849438742</v>
      </c>
      <c r="CB188" s="410">
        <f>LOOKUP(CB175,'Latest MECs - all vehicle types'!$A$3:$A$8,'Latest MECs - all vehicle types'!$G$39:$G$44)</f>
        <v>6.1392207849438742</v>
      </c>
      <c r="CC188" s="410">
        <f>LOOKUP(CC175,'Latest MECs - all vehicle types'!$A$3:$A$8,'Latest MECs - all vehicle types'!$G$39:$G$44)</f>
        <v>6.1392207849438742</v>
      </c>
      <c r="CD188" s="410">
        <f>LOOKUP(CD175,'Latest MECs - all vehicle types'!$A$3:$A$8,'Latest MECs - all vehicle types'!$G$39:$G$44)</f>
        <v>6.1392207849438742</v>
      </c>
      <c r="CE188" s="410">
        <f>LOOKUP(CE175,'Latest MECs - all vehicle types'!$A$3:$A$8,'Latest MECs - all vehicle types'!$G$39:$G$44)</f>
        <v>6.1392207849438742</v>
      </c>
      <c r="CF188" s="410">
        <f>LOOKUP(CF175,'Latest MECs - all vehicle types'!$A$3:$A$8,'Latest MECs - all vehicle types'!$G$39:$G$44)</f>
        <v>6.1392207849438742</v>
      </c>
    </row>
    <row r="189" spans="3:84" x14ac:dyDescent="0.35">
      <c r="E189" s="406"/>
      <c r="F189" s="406"/>
      <c r="G189" s="406"/>
      <c r="H189" s="406"/>
      <c r="I189" s="406"/>
      <c r="J189" s="406"/>
      <c r="K189" s="406"/>
      <c r="L189" s="406"/>
      <c r="M189" s="406"/>
      <c r="N189" s="406"/>
      <c r="O189" s="406"/>
      <c r="P189" s="406"/>
      <c r="Q189" s="406"/>
      <c r="R189" s="406"/>
      <c r="S189" s="406"/>
      <c r="T189" s="406"/>
      <c r="U189" s="406"/>
      <c r="V189" s="406"/>
      <c r="W189" s="406"/>
      <c r="X189" s="406"/>
      <c r="Y189" s="406"/>
      <c r="Z189" s="406"/>
      <c r="AA189" s="406"/>
      <c r="AB189" s="406"/>
      <c r="AC189" s="406"/>
      <c r="AD189" s="406"/>
      <c r="AE189" s="406"/>
      <c r="AF189" s="406"/>
      <c r="AG189" s="406"/>
      <c r="AH189" s="406"/>
      <c r="AI189" s="406"/>
      <c r="AJ189" s="406"/>
      <c r="AK189" s="406"/>
      <c r="AL189" s="406"/>
      <c r="AM189" s="406"/>
      <c r="AN189" s="406"/>
      <c r="AO189" s="406"/>
      <c r="AP189" s="406"/>
      <c r="AQ189" s="406"/>
      <c r="AR189" s="406"/>
      <c r="AS189" s="406"/>
      <c r="AT189" s="406"/>
      <c r="AU189" s="406"/>
      <c r="AV189" s="406"/>
      <c r="AW189" s="406"/>
      <c r="AX189" s="406"/>
      <c r="AY189" s="406"/>
      <c r="AZ189" s="406"/>
      <c r="BA189" s="406"/>
      <c r="BB189" s="406"/>
      <c r="BC189" s="406"/>
      <c r="BD189" s="406"/>
      <c r="BE189" s="406"/>
      <c r="BF189" s="406"/>
      <c r="BG189" s="406"/>
      <c r="BH189" s="406"/>
      <c r="BI189" s="406"/>
      <c r="BJ189" s="406"/>
      <c r="BK189" s="406"/>
      <c r="BL189" s="406"/>
      <c r="BM189" s="406"/>
      <c r="BN189" s="406"/>
      <c r="BO189" s="406"/>
      <c r="BP189" s="406"/>
      <c r="BQ189" s="406"/>
      <c r="BR189" s="406"/>
      <c r="BS189" s="406"/>
      <c r="BT189" s="406"/>
      <c r="BU189" s="406"/>
      <c r="BV189" s="406"/>
      <c r="BW189" s="406"/>
      <c r="BX189" s="406"/>
      <c r="BY189" s="406"/>
      <c r="BZ189" s="406"/>
      <c r="CA189" s="406"/>
      <c r="CB189" s="406"/>
      <c r="CC189" s="406"/>
      <c r="CD189" s="406"/>
      <c r="CE189" s="406"/>
      <c r="CF189" s="406"/>
    </row>
    <row r="190" spans="3:84" x14ac:dyDescent="0.35">
      <c r="J190" s="970"/>
    </row>
    <row r="191" spans="3:84" x14ac:dyDescent="0.35">
      <c r="C191" s="391" t="s">
        <v>361</v>
      </c>
    </row>
    <row r="192" spans="3:84" x14ac:dyDescent="0.35">
      <c r="D192" s="409"/>
      <c r="E192" s="409">
        <v>2010</v>
      </c>
      <c r="F192" s="409">
        <v>2011</v>
      </c>
      <c r="G192" s="409">
        <v>2012</v>
      </c>
      <c r="H192" s="409">
        <v>2013</v>
      </c>
      <c r="I192" s="409">
        <v>2014</v>
      </c>
      <c r="J192" s="409">
        <v>2015</v>
      </c>
      <c r="K192" s="409">
        <v>2016</v>
      </c>
      <c r="L192" s="409">
        <v>2017</v>
      </c>
      <c r="M192" s="409">
        <v>2018</v>
      </c>
      <c r="N192" s="409">
        <v>2019</v>
      </c>
      <c r="O192" s="409">
        <v>2020</v>
      </c>
      <c r="P192" s="409">
        <v>2021</v>
      </c>
      <c r="Q192" s="409">
        <v>2022</v>
      </c>
      <c r="R192" s="409">
        <v>2023</v>
      </c>
      <c r="S192" s="409">
        <v>2024</v>
      </c>
      <c r="T192" s="409">
        <v>2025</v>
      </c>
      <c r="U192" s="409">
        <v>2026</v>
      </c>
      <c r="V192" s="409">
        <v>2027</v>
      </c>
      <c r="W192" s="409">
        <v>2028</v>
      </c>
      <c r="X192" s="409">
        <v>2029</v>
      </c>
      <c r="Y192" s="409">
        <v>2030</v>
      </c>
      <c r="Z192" s="409">
        <v>2031</v>
      </c>
      <c r="AA192" s="409">
        <v>2032</v>
      </c>
      <c r="AB192" s="409">
        <v>2033</v>
      </c>
      <c r="AC192" s="409">
        <v>2034</v>
      </c>
      <c r="AD192" s="409">
        <v>2035</v>
      </c>
      <c r="AE192" s="409">
        <v>2036</v>
      </c>
      <c r="AF192" s="409">
        <v>2037</v>
      </c>
      <c r="AG192" s="409">
        <v>2038</v>
      </c>
      <c r="AH192" s="409">
        <v>2039</v>
      </c>
      <c r="AI192" s="409">
        <v>2040</v>
      </c>
      <c r="AJ192" s="409">
        <v>2041</v>
      </c>
      <c r="AK192" s="409">
        <v>2042</v>
      </c>
      <c r="AL192" s="409">
        <v>2043</v>
      </c>
      <c r="AM192" s="409">
        <v>2044</v>
      </c>
      <c r="AN192" s="409">
        <v>2045</v>
      </c>
      <c r="AO192" s="409">
        <v>2046</v>
      </c>
      <c r="AP192" s="409">
        <v>2047</v>
      </c>
      <c r="AQ192" s="409">
        <v>2048</v>
      </c>
      <c r="AR192" s="409">
        <v>2049</v>
      </c>
      <c r="AS192" s="409">
        <v>2050</v>
      </c>
      <c r="AT192" s="409">
        <v>2051</v>
      </c>
      <c r="AU192" s="409">
        <v>2052</v>
      </c>
      <c r="AV192" s="409">
        <v>2053</v>
      </c>
      <c r="AW192" s="409">
        <v>2054</v>
      </c>
      <c r="AX192" s="409">
        <v>2055</v>
      </c>
      <c r="AY192" s="409">
        <v>2056</v>
      </c>
      <c r="AZ192" s="409">
        <v>2057</v>
      </c>
      <c r="BA192" s="409">
        <v>2058</v>
      </c>
      <c r="BB192" s="409">
        <v>2059</v>
      </c>
      <c r="BC192" s="409">
        <v>2060</v>
      </c>
      <c r="BD192" s="409">
        <v>2061</v>
      </c>
      <c r="BE192" s="409">
        <v>2062</v>
      </c>
      <c r="BF192" s="409">
        <v>2063</v>
      </c>
      <c r="BG192" s="409">
        <v>2064</v>
      </c>
      <c r="BH192" s="409">
        <v>2065</v>
      </c>
      <c r="BI192" s="409">
        <v>2066</v>
      </c>
      <c r="BJ192" s="409">
        <v>2067</v>
      </c>
      <c r="BK192" s="409">
        <v>2068</v>
      </c>
      <c r="BL192" s="409">
        <v>2069</v>
      </c>
      <c r="BM192" s="409">
        <v>2070</v>
      </c>
      <c r="BN192" s="409">
        <v>2071</v>
      </c>
      <c r="BO192" s="409">
        <v>2072</v>
      </c>
      <c r="BP192" s="409">
        <v>2073</v>
      </c>
      <c r="BQ192" s="409">
        <v>2074</v>
      </c>
      <c r="BR192" s="409">
        <v>2075</v>
      </c>
      <c r="BS192" s="409">
        <v>2076</v>
      </c>
      <c r="BT192" s="409">
        <v>2077</v>
      </c>
      <c r="BU192" s="409">
        <v>2078</v>
      </c>
      <c r="BV192" s="409">
        <v>2079</v>
      </c>
      <c r="BW192" s="409">
        <v>2080</v>
      </c>
      <c r="BX192" s="409">
        <v>2081</v>
      </c>
      <c r="BY192" s="409">
        <v>2082</v>
      </c>
      <c r="BZ192" s="409">
        <v>2083</v>
      </c>
      <c r="CA192" s="409">
        <v>2084</v>
      </c>
      <c r="CB192" s="409">
        <v>2085</v>
      </c>
      <c r="CC192" s="409">
        <v>2086</v>
      </c>
      <c r="CD192" s="409">
        <v>2087</v>
      </c>
      <c r="CE192" s="409">
        <v>2088</v>
      </c>
      <c r="CF192" s="409">
        <v>2089</v>
      </c>
    </row>
    <row r="193" spans="2:84" x14ac:dyDescent="0.35">
      <c r="D193" s="410" t="s">
        <v>84</v>
      </c>
      <c r="E193" s="410">
        <f t="shared" ref="E193:AJ193" si="143">$E14*$E$11*E$183/100</f>
        <v>0</v>
      </c>
      <c r="F193" s="410">
        <f t="shared" si="143"/>
        <v>0</v>
      </c>
      <c r="G193" s="410">
        <f t="shared" si="143"/>
        <v>0</v>
      </c>
      <c r="H193" s="410">
        <f t="shared" si="143"/>
        <v>0</v>
      </c>
      <c r="I193" s="410">
        <f t="shared" si="143"/>
        <v>0</v>
      </c>
      <c r="J193" s="410">
        <f t="shared" si="143"/>
        <v>0</v>
      </c>
      <c r="K193" s="410">
        <f t="shared" si="143"/>
        <v>0</v>
      </c>
      <c r="L193" s="410">
        <f t="shared" si="143"/>
        <v>0</v>
      </c>
      <c r="M193" s="410">
        <f t="shared" si="143"/>
        <v>0</v>
      </c>
      <c r="N193" s="410">
        <f t="shared" si="143"/>
        <v>0</v>
      </c>
      <c r="O193" s="410">
        <f t="shared" si="143"/>
        <v>0</v>
      </c>
      <c r="P193" s="410">
        <f t="shared" si="143"/>
        <v>0</v>
      </c>
      <c r="Q193" s="410">
        <f t="shared" si="143"/>
        <v>0</v>
      </c>
      <c r="R193" s="410">
        <f t="shared" si="143"/>
        <v>0</v>
      </c>
      <c r="S193" s="410">
        <f t="shared" si="143"/>
        <v>0</v>
      </c>
      <c r="T193" s="410">
        <f t="shared" si="143"/>
        <v>0</v>
      </c>
      <c r="U193" s="410">
        <f t="shared" si="143"/>
        <v>0</v>
      </c>
      <c r="V193" s="410">
        <f t="shared" si="143"/>
        <v>0</v>
      </c>
      <c r="W193" s="410">
        <f t="shared" si="143"/>
        <v>0</v>
      </c>
      <c r="X193" s="410">
        <f t="shared" si="143"/>
        <v>0</v>
      </c>
      <c r="Y193" s="410">
        <f t="shared" si="143"/>
        <v>0</v>
      </c>
      <c r="Z193" s="410">
        <f t="shared" si="143"/>
        <v>0</v>
      </c>
      <c r="AA193" s="410">
        <f t="shared" si="143"/>
        <v>0</v>
      </c>
      <c r="AB193" s="410">
        <f t="shared" si="143"/>
        <v>0</v>
      </c>
      <c r="AC193" s="410">
        <f t="shared" si="143"/>
        <v>0</v>
      </c>
      <c r="AD193" s="410">
        <f t="shared" si="143"/>
        <v>0</v>
      </c>
      <c r="AE193" s="410">
        <f t="shared" si="143"/>
        <v>0</v>
      </c>
      <c r="AF193" s="410">
        <f t="shared" si="143"/>
        <v>0</v>
      </c>
      <c r="AG193" s="410">
        <f t="shared" si="143"/>
        <v>0</v>
      </c>
      <c r="AH193" s="410">
        <f t="shared" si="143"/>
        <v>0</v>
      </c>
      <c r="AI193" s="410">
        <f t="shared" si="143"/>
        <v>0</v>
      </c>
      <c r="AJ193" s="410">
        <f t="shared" si="143"/>
        <v>0</v>
      </c>
      <c r="AK193" s="410">
        <f t="shared" ref="AK193:BP193" si="144">$E14*$E$11*AK$183/100</f>
        <v>0</v>
      </c>
      <c r="AL193" s="410">
        <f t="shared" si="144"/>
        <v>0</v>
      </c>
      <c r="AM193" s="410">
        <f t="shared" si="144"/>
        <v>0</v>
      </c>
      <c r="AN193" s="410">
        <f t="shared" si="144"/>
        <v>0</v>
      </c>
      <c r="AO193" s="410">
        <f t="shared" si="144"/>
        <v>0</v>
      </c>
      <c r="AP193" s="410">
        <f t="shared" si="144"/>
        <v>0</v>
      </c>
      <c r="AQ193" s="410">
        <f t="shared" si="144"/>
        <v>0</v>
      </c>
      <c r="AR193" s="410">
        <f t="shared" si="144"/>
        <v>0</v>
      </c>
      <c r="AS193" s="410">
        <f t="shared" si="144"/>
        <v>0</v>
      </c>
      <c r="AT193" s="410">
        <f t="shared" si="144"/>
        <v>0</v>
      </c>
      <c r="AU193" s="410">
        <f t="shared" si="144"/>
        <v>0</v>
      </c>
      <c r="AV193" s="410">
        <f t="shared" si="144"/>
        <v>0</v>
      </c>
      <c r="AW193" s="410">
        <f t="shared" si="144"/>
        <v>0</v>
      </c>
      <c r="AX193" s="410">
        <f t="shared" si="144"/>
        <v>0</v>
      </c>
      <c r="AY193" s="410">
        <f t="shared" si="144"/>
        <v>0</v>
      </c>
      <c r="AZ193" s="410">
        <f t="shared" si="144"/>
        <v>0</v>
      </c>
      <c r="BA193" s="410">
        <f t="shared" si="144"/>
        <v>0</v>
      </c>
      <c r="BB193" s="410">
        <f t="shared" si="144"/>
        <v>0</v>
      </c>
      <c r="BC193" s="410">
        <f t="shared" si="144"/>
        <v>0</v>
      </c>
      <c r="BD193" s="410">
        <f t="shared" si="144"/>
        <v>0</v>
      </c>
      <c r="BE193" s="410">
        <f t="shared" si="144"/>
        <v>0</v>
      </c>
      <c r="BF193" s="410">
        <f t="shared" si="144"/>
        <v>0</v>
      </c>
      <c r="BG193" s="410">
        <f t="shared" si="144"/>
        <v>0</v>
      </c>
      <c r="BH193" s="410">
        <f t="shared" si="144"/>
        <v>0</v>
      </c>
      <c r="BI193" s="410">
        <f t="shared" si="144"/>
        <v>0</v>
      </c>
      <c r="BJ193" s="410">
        <f t="shared" si="144"/>
        <v>0</v>
      </c>
      <c r="BK193" s="410">
        <f t="shared" si="144"/>
        <v>0</v>
      </c>
      <c r="BL193" s="410">
        <f t="shared" si="144"/>
        <v>0</v>
      </c>
      <c r="BM193" s="410">
        <f t="shared" si="144"/>
        <v>0</v>
      </c>
      <c r="BN193" s="410">
        <f t="shared" si="144"/>
        <v>0</v>
      </c>
      <c r="BO193" s="410">
        <f t="shared" si="144"/>
        <v>0</v>
      </c>
      <c r="BP193" s="410">
        <f t="shared" si="144"/>
        <v>0</v>
      </c>
      <c r="BQ193" s="410">
        <f t="shared" ref="BQ193:CF193" si="145">$E14*$E$11*BQ$183/100</f>
        <v>0</v>
      </c>
      <c r="BR193" s="410">
        <f t="shared" si="145"/>
        <v>0</v>
      </c>
      <c r="BS193" s="410">
        <f t="shared" si="145"/>
        <v>0</v>
      </c>
      <c r="BT193" s="410">
        <f t="shared" si="145"/>
        <v>0</v>
      </c>
      <c r="BU193" s="410">
        <f t="shared" si="145"/>
        <v>0</v>
      </c>
      <c r="BV193" s="410">
        <f t="shared" si="145"/>
        <v>0</v>
      </c>
      <c r="BW193" s="410">
        <f t="shared" si="145"/>
        <v>0</v>
      </c>
      <c r="BX193" s="410">
        <f t="shared" si="145"/>
        <v>0</v>
      </c>
      <c r="BY193" s="410">
        <f t="shared" si="145"/>
        <v>0</v>
      </c>
      <c r="BZ193" s="410">
        <f t="shared" si="145"/>
        <v>0</v>
      </c>
      <c r="CA193" s="410">
        <f t="shared" si="145"/>
        <v>0</v>
      </c>
      <c r="CB193" s="410">
        <f t="shared" si="145"/>
        <v>0</v>
      </c>
      <c r="CC193" s="410">
        <f t="shared" si="145"/>
        <v>0</v>
      </c>
      <c r="CD193" s="410">
        <f t="shared" si="145"/>
        <v>0</v>
      </c>
      <c r="CE193" s="410">
        <f t="shared" si="145"/>
        <v>0</v>
      </c>
      <c r="CF193" s="410">
        <f t="shared" si="145"/>
        <v>0</v>
      </c>
    </row>
    <row r="194" spans="2:84" x14ac:dyDescent="0.35">
      <c r="D194" s="410" t="s">
        <v>86</v>
      </c>
      <c r="E194" s="410">
        <f t="shared" ref="E194:AJ194" si="146">$E15*$E$11*E$183/100</f>
        <v>0</v>
      </c>
      <c r="F194" s="410">
        <f t="shared" si="146"/>
        <v>0</v>
      </c>
      <c r="G194" s="410">
        <f t="shared" si="146"/>
        <v>0</v>
      </c>
      <c r="H194" s="410">
        <f t="shared" si="146"/>
        <v>0</v>
      </c>
      <c r="I194" s="410">
        <f t="shared" si="146"/>
        <v>0</v>
      </c>
      <c r="J194" s="410">
        <f t="shared" si="146"/>
        <v>0</v>
      </c>
      <c r="K194" s="410">
        <f t="shared" si="146"/>
        <v>0</v>
      </c>
      <c r="L194" s="410">
        <f t="shared" si="146"/>
        <v>0</v>
      </c>
      <c r="M194" s="410">
        <f t="shared" si="146"/>
        <v>0</v>
      </c>
      <c r="N194" s="410">
        <f t="shared" si="146"/>
        <v>0</v>
      </c>
      <c r="O194" s="410">
        <f t="shared" si="146"/>
        <v>0</v>
      </c>
      <c r="P194" s="410">
        <f t="shared" si="146"/>
        <v>0</v>
      </c>
      <c r="Q194" s="410">
        <f t="shared" si="146"/>
        <v>0</v>
      </c>
      <c r="R194" s="410">
        <f t="shared" si="146"/>
        <v>0</v>
      </c>
      <c r="S194" s="410">
        <f t="shared" si="146"/>
        <v>0</v>
      </c>
      <c r="T194" s="410">
        <f t="shared" si="146"/>
        <v>0</v>
      </c>
      <c r="U194" s="410">
        <f t="shared" si="146"/>
        <v>0</v>
      </c>
      <c r="V194" s="410">
        <f t="shared" si="146"/>
        <v>0</v>
      </c>
      <c r="W194" s="410">
        <f t="shared" si="146"/>
        <v>0</v>
      </c>
      <c r="X194" s="410">
        <f t="shared" si="146"/>
        <v>0</v>
      </c>
      <c r="Y194" s="410">
        <f t="shared" si="146"/>
        <v>0</v>
      </c>
      <c r="Z194" s="410">
        <f t="shared" si="146"/>
        <v>0</v>
      </c>
      <c r="AA194" s="410">
        <f t="shared" si="146"/>
        <v>0</v>
      </c>
      <c r="AB194" s="410">
        <f t="shared" si="146"/>
        <v>0</v>
      </c>
      <c r="AC194" s="410">
        <f t="shared" si="146"/>
        <v>0</v>
      </c>
      <c r="AD194" s="410">
        <f t="shared" si="146"/>
        <v>0</v>
      </c>
      <c r="AE194" s="410">
        <f t="shared" si="146"/>
        <v>0</v>
      </c>
      <c r="AF194" s="410">
        <f t="shared" si="146"/>
        <v>0</v>
      </c>
      <c r="AG194" s="410">
        <f t="shared" si="146"/>
        <v>0</v>
      </c>
      <c r="AH194" s="410">
        <f t="shared" si="146"/>
        <v>0</v>
      </c>
      <c r="AI194" s="410">
        <f t="shared" si="146"/>
        <v>0</v>
      </c>
      <c r="AJ194" s="410">
        <f t="shared" si="146"/>
        <v>0</v>
      </c>
      <c r="AK194" s="410">
        <f t="shared" ref="AK194:BP194" si="147">$E15*$E$11*AK$183/100</f>
        <v>0</v>
      </c>
      <c r="AL194" s="410">
        <f t="shared" si="147"/>
        <v>0</v>
      </c>
      <c r="AM194" s="410">
        <f t="shared" si="147"/>
        <v>0</v>
      </c>
      <c r="AN194" s="410">
        <f t="shared" si="147"/>
        <v>0</v>
      </c>
      <c r="AO194" s="410">
        <f t="shared" si="147"/>
        <v>0</v>
      </c>
      <c r="AP194" s="410">
        <f t="shared" si="147"/>
        <v>0</v>
      </c>
      <c r="AQ194" s="410">
        <f t="shared" si="147"/>
        <v>0</v>
      </c>
      <c r="AR194" s="410">
        <f t="shared" si="147"/>
        <v>0</v>
      </c>
      <c r="AS194" s="410">
        <f t="shared" si="147"/>
        <v>0</v>
      </c>
      <c r="AT194" s="410">
        <f t="shared" si="147"/>
        <v>0</v>
      </c>
      <c r="AU194" s="410">
        <f t="shared" si="147"/>
        <v>0</v>
      </c>
      <c r="AV194" s="410">
        <f t="shared" si="147"/>
        <v>0</v>
      </c>
      <c r="AW194" s="410">
        <f t="shared" si="147"/>
        <v>0</v>
      </c>
      <c r="AX194" s="410">
        <f t="shared" si="147"/>
        <v>0</v>
      </c>
      <c r="AY194" s="410">
        <f t="shared" si="147"/>
        <v>0</v>
      </c>
      <c r="AZ194" s="410">
        <f t="shared" si="147"/>
        <v>0</v>
      </c>
      <c r="BA194" s="410">
        <f t="shared" si="147"/>
        <v>0</v>
      </c>
      <c r="BB194" s="410">
        <f t="shared" si="147"/>
        <v>0</v>
      </c>
      <c r="BC194" s="410">
        <f t="shared" si="147"/>
        <v>0</v>
      </c>
      <c r="BD194" s="410">
        <f t="shared" si="147"/>
        <v>0</v>
      </c>
      <c r="BE194" s="410">
        <f t="shared" si="147"/>
        <v>0</v>
      </c>
      <c r="BF194" s="410">
        <f t="shared" si="147"/>
        <v>0</v>
      </c>
      <c r="BG194" s="410">
        <f t="shared" si="147"/>
        <v>0</v>
      </c>
      <c r="BH194" s="410">
        <f t="shared" si="147"/>
        <v>0</v>
      </c>
      <c r="BI194" s="410">
        <f t="shared" si="147"/>
        <v>0</v>
      </c>
      <c r="BJ194" s="410">
        <f t="shared" si="147"/>
        <v>0</v>
      </c>
      <c r="BK194" s="410">
        <f t="shared" si="147"/>
        <v>0</v>
      </c>
      <c r="BL194" s="410">
        <f t="shared" si="147"/>
        <v>0</v>
      </c>
      <c r="BM194" s="410">
        <f t="shared" si="147"/>
        <v>0</v>
      </c>
      <c r="BN194" s="410">
        <f t="shared" si="147"/>
        <v>0</v>
      </c>
      <c r="BO194" s="410">
        <f t="shared" si="147"/>
        <v>0</v>
      </c>
      <c r="BP194" s="410">
        <f t="shared" si="147"/>
        <v>0</v>
      </c>
      <c r="BQ194" s="410">
        <f t="shared" ref="BQ194:CF194" si="148">$E15*$E$11*BQ$183/100</f>
        <v>0</v>
      </c>
      <c r="BR194" s="410">
        <f t="shared" si="148"/>
        <v>0</v>
      </c>
      <c r="BS194" s="410">
        <f t="shared" si="148"/>
        <v>0</v>
      </c>
      <c r="BT194" s="410">
        <f t="shared" si="148"/>
        <v>0</v>
      </c>
      <c r="BU194" s="410">
        <f t="shared" si="148"/>
        <v>0</v>
      </c>
      <c r="BV194" s="410">
        <f t="shared" si="148"/>
        <v>0</v>
      </c>
      <c r="BW194" s="410">
        <f t="shared" si="148"/>
        <v>0</v>
      </c>
      <c r="BX194" s="410">
        <f t="shared" si="148"/>
        <v>0</v>
      </c>
      <c r="BY194" s="410">
        <f t="shared" si="148"/>
        <v>0</v>
      </c>
      <c r="BZ194" s="410">
        <f t="shared" si="148"/>
        <v>0</v>
      </c>
      <c r="CA194" s="410">
        <f t="shared" si="148"/>
        <v>0</v>
      </c>
      <c r="CB194" s="410">
        <f t="shared" si="148"/>
        <v>0</v>
      </c>
      <c r="CC194" s="410">
        <f t="shared" si="148"/>
        <v>0</v>
      </c>
      <c r="CD194" s="410">
        <f t="shared" si="148"/>
        <v>0</v>
      </c>
      <c r="CE194" s="410">
        <f t="shared" si="148"/>
        <v>0</v>
      </c>
      <c r="CF194" s="410">
        <f t="shared" si="148"/>
        <v>0</v>
      </c>
    </row>
    <row r="195" spans="2:84" x14ac:dyDescent="0.35">
      <c r="D195" s="410" t="s">
        <v>88</v>
      </c>
      <c r="E195" s="410">
        <f t="shared" ref="E195:AJ195" si="149">$E16*$E$11*E$183/100</f>
        <v>0</v>
      </c>
      <c r="F195" s="410">
        <f t="shared" si="149"/>
        <v>0</v>
      </c>
      <c r="G195" s="410">
        <f t="shared" si="149"/>
        <v>0</v>
      </c>
      <c r="H195" s="410">
        <f t="shared" si="149"/>
        <v>0</v>
      </c>
      <c r="I195" s="410">
        <f t="shared" si="149"/>
        <v>0</v>
      </c>
      <c r="J195" s="410">
        <f t="shared" si="149"/>
        <v>0</v>
      </c>
      <c r="K195" s="410">
        <f t="shared" si="149"/>
        <v>0</v>
      </c>
      <c r="L195" s="410">
        <f t="shared" si="149"/>
        <v>0</v>
      </c>
      <c r="M195" s="410">
        <f t="shared" si="149"/>
        <v>0</v>
      </c>
      <c r="N195" s="410">
        <f t="shared" si="149"/>
        <v>0</v>
      </c>
      <c r="O195" s="410">
        <f t="shared" si="149"/>
        <v>0</v>
      </c>
      <c r="P195" s="410">
        <f t="shared" si="149"/>
        <v>0</v>
      </c>
      <c r="Q195" s="410">
        <f t="shared" si="149"/>
        <v>0</v>
      </c>
      <c r="R195" s="410">
        <f t="shared" si="149"/>
        <v>0</v>
      </c>
      <c r="S195" s="410">
        <f t="shared" si="149"/>
        <v>0</v>
      </c>
      <c r="T195" s="410">
        <f t="shared" si="149"/>
        <v>0</v>
      </c>
      <c r="U195" s="410">
        <f t="shared" si="149"/>
        <v>0</v>
      </c>
      <c r="V195" s="410">
        <f t="shared" si="149"/>
        <v>0</v>
      </c>
      <c r="W195" s="410">
        <f t="shared" si="149"/>
        <v>0</v>
      </c>
      <c r="X195" s="410">
        <f t="shared" si="149"/>
        <v>0</v>
      </c>
      <c r="Y195" s="410">
        <f t="shared" si="149"/>
        <v>0</v>
      </c>
      <c r="Z195" s="410">
        <f t="shared" si="149"/>
        <v>0</v>
      </c>
      <c r="AA195" s="410">
        <f t="shared" si="149"/>
        <v>0</v>
      </c>
      <c r="AB195" s="410">
        <f t="shared" si="149"/>
        <v>0</v>
      </c>
      <c r="AC195" s="410">
        <f t="shared" si="149"/>
        <v>0</v>
      </c>
      <c r="AD195" s="410">
        <f t="shared" si="149"/>
        <v>0</v>
      </c>
      <c r="AE195" s="410">
        <f t="shared" si="149"/>
        <v>0</v>
      </c>
      <c r="AF195" s="410">
        <f t="shared" si="149"/>
        <v>0</v>
      </c>
      <c r="AG195" s="410">
        <f t="shared" si="149"/>
        <v>0</v>
      </c>
      <c r="AH195" s="410">
        <f t="shared" si="149"/>
        <v>0</v>
      </c>
      <c r="AI195" s="410">
        <f t="shared" si="149"/>
        <v>0</v>
      </c>
      <c r="AJ195" s="410">
        <f t="shared" si="149"/>
        <v>0</v>
      </c>
      <c r="AK195" s="410">
        <f t="shared" ref="AK195:BP195" si="150">$E16*$E$11*AK$183/100</f>
        <v>0</v>
      </c>
      <c r="AL195" s="410">
        <f t="shared" si="150"/>
        <v>0</v>
      </c>
      <c r="AM195" s="410">
        <f t="shared" si="150"/>
        <v>0</v>
      </c>
      <c r="AN195" s="410">
        <f t="shared" si="150"/>
        <v>0</v>
      </c>
      <c r="AO195" s="410">
        <f t="shared" si="150"/>
        <v>0</v>
      </c>
      <c r="AP195" s="410">
        <f t="shared" si="150"/>
        <v>0</v>
      </c>
      <c r="AQ195" s="410">
        <f t="shared" si="150"/>
        <v>0</v>
      </c>
      <c r="AR195" s="410">
        <f t="shared" si="150"/>
        <v>0</v>
      </c>
      <c r="AS195" s="410">
        <f t="shared" si="150"/>
        <v>0</v>
      </c>
      <c r="AT195" s="410">
        <f t="shared" si="150"/>
        <v>0</v>
      </c>
      <c r="AU195" s="410">
        <f t="shared" si="150"/>
        <v>0</v>
      </c>
      <c r="AV195" s="410">
        <f t="shared" si="150"/>
        <v>0</v>
      </c>
      <c r="AW195" s="410">
        <f t="shared" si="150"/>
        <v>0</v>
      </c>
      <c r="AX195" s="410">
        <f t="shared" si="150"/>
        <v>0</v>
      </c>
      <c r="AY195" s="410">
        <f t="shared" si="150"/>
        <v>0</v>
      </c>
      <c r="AZ195" s="410">
        <f t="shared" si="150"/>
        <v>0</v>
      </c>
      <c r="BA195" s="410">
        <f t="shared" si="150"/>
        <v>0</v>
      </c>
      <c r="BB195" s="410">
        <f t="shared" si="150"/>
        <v>0</v>
      </c>
      <c r="BC195" s="410">
        <f t="shared" si="150"/>
        <v>0</v>
      </c>
      <c r="BD195" s="410">
        <f t="shared" si="150"/>
        <v>0</v>
      </c>
      <c r="BE195" s="410">
        <f t="shared" si="150"/>
        <v>0</v>
      </c>
      <c r="BF195" s="410">
        <f t="shared" si="150"/>
        <v>0</v>
      </c>
      <c r="BG195" s="410">
        <f t="shared" si="150"/>
        <v>0</v>
      </c>
      <c r="BH195" s="410">
        <f t="shared" si="150"/>
        <v>0</v>
      </c>
      <c r="BI195" s="410">
        <f t="shared" si="150"/>
        <v>0</v>
      </c>
      <c r="BJ195" s="410">
        <f t="shared" si="150"/>
        <v>0</v>
      </c>
      <c r="BK195" s="410">
        <f t="shared" si="150"/>
        <v>0</v>
      </c>
      <c r="BL195" s="410">
        <f t="shared" si="150"/>
        <v>0</v>
      </c>
      <c r="BM195" s="410">
        <f t="shared" si="150"/>
        <v>0</v>
      </c>
      <c r="BN195" s="410">
        <f t="shared" si="150"/>
        <v>0</v>
      </c>
      <c r="BO195" s="410">
        <f t="shared" si="150"/>
        <v>0</v>
      </c>
      <c r="BP195" s="410">
        <f t="shared" si="150"/>
        <v>0</v>
      </c>
      <c r="BQ195" s="410">
        <f t="shared" ref="BQ195:CF195" si="151">$E16*$E$11*BQ$183/100</f>
        <v>0</v>
      </c>
      <c r="BR195" s="410">
        <f t="shared" si="151"/>
        <v>0</v>
      </c>
      <c r="BS195" s="410">
        <f t="shared" si="151"/>
        <v>0</v>
      </c>
      <c r="BT195" s="410">
        <f t="shared" si="151"/>
        <v>0</v>
      </c>
      <c r="BU195" s="410">
        <f t="shared" si="151"/>
        <v>0</v>
      </c>
      <c r="BV195" s="410">
        <f t="shared" si="151"/>
        <v>0</v>
      </c>
      <c r="BW195" s="410">
        <f t="shared" si="151"/>
        <v>0</v>
      </c>
      <c r="BX195" s="410">
        <f t="shared" si="151"/>
        <v>0</v>
      </c>
      <c r="BY195" s="410">
        <f t="shared" si="151"/>
        <v>0</v>
      </c>
      <c r="BZ195" s="410">
        <f t="shared" si="151"/>
        <v>0</v>
      </c>
      <c r="CA195" s="410">
        <f t="shared" si="151"/>
        <v>0</v>
      </c>
      <c r="CB195" s="410">
        <f t="shared" si="151"/>
        <v>0</v>
      </c>
      <c r="CC195" s="410">
        <f t="shared" si="151"/>
        <v>0</v>
      </c>
      <c r="CD195" s="410">
        <f t="shared" si="151"/>
        <v>0</v>
      </c>
      <c r="CE195" s="410">
        <f t="shared" si="151"/>
        <v>0</v>
      </c>
      <c r="CF195" s="410">
        <f t="shared" si="151"/>
        <v>0</v>
      </c>
    </row>
    <row r="196" spans="2:84" x14ac:dyDescent="0.35">
      <c r="D196" s="410" t="s">
        <v>90</v>
      </c>
      <c r="E196" s="410">
        <f t="shared" ref="E196:AJ196" si="152">$E17*$E$11*E$183/100</f>
        <v>0</v>
      </c>
      <c r="F196" s="410">
        <f t="shared" si="152"/>
        <v>0</v>
      </c>
      <c r="G196" s="410">
        <f t="shared" si="152"/>
        <v>0</v>
      </c>
      <c r="H196" s="410">
        <f t="shared" si="152"/>
        <v>0</v>
      </c>
      <c r="I196" s="410">
        <f t="shared" si="152"/>
        <v>0</v>
      </c>
      <c r="J196" s="410">
        <f t="shared" si="152"/>
        <v>0</v>
      </c>
      <c r="K196" s="410">
        <f t="shared" si="152"/>
        <v>0</v>
      </c>
      <c r="L196" s="410">
        <f t="shared" si="152"/>
        <v>0</v>
      </c>
      <c r="M196" s="410">
        <f t="shared" si="152"/>
        <v>0</v>
      </c>
      <c r="N196" s="410">
        <f t="shared" si="152"/>
        <v>0</v>
      </c>
      <c r="O196" s="410">
        <f t="shared" si="152"/>
        <v>0</v>
      </c>
      <c r="P196" s="410">
        <f t="shared" si="152"/>
        <v>0</v>
      </c>
      <c r="Q196" s="410">
        <f t="shared" si="152"/>
        <v>0</v>
      </c>
      <c r="R196" s="410">
        <f t="shared" si="152"/>
        <v>0</v>
      </c>
      <c r="S196" s="410">
        <f t="shared" si="152"/>
        <v>0</v>
      </c>
      <c r="T196" s="410">
        <f t="shared" si="152"/>
        <v>0</v>
      </c>
      <c r="U196" s="410">
        <f t="shared" si="152"/>
        <v>0</v>
      </c>
      <c r="V196" s="410">
        <f t="shared" si="152"/>
        <v>0</v>
      </c>
      <c r="W196" s="410">
        <f t="shared" si="152"/>
        <v>0</v>
      </c>
      <c r="X196" s="410">
        <f t="shared" si="152"/>
        <v>0</v>
      </c>
      <c r="Y196" s="410">
        <f t="shared" si="152"/>
        <v>0</v>
      </c>
      <c r="Z196" s="410">
        <f t="shared" si="152"/>
        <v>0</v>
      </c>
      <c r="AA196" s="410">
        <f t="shared" si="152"/>
        <v>0</v>
      </c>
      <c r="AB196" s="410">
        <f t="shared" si="152"/>
        <v>0</v>
      </c>
      <c r="AC196" s="410">
        <f t="shared" si="152"/>
        <v>0</v>
      </c>
      <c r="AD196" s="410">
        <f t="shared" si="152"/>
        <v>0</v>
      </c>
      <c r="AE196" s="410">
        <f t="shared" si="152"/>
        <v>0</v>
      </c>
      <c r="AF196" s="410">
        <f t="shared" si="152"/>
        <v>0</v>
      </c>
      <c r="AG196" s="410">
        <f t="shared" si="152"/>
        <v>0</v>
      </c>
      <c r="AH196" s="410">
        <f t="shared" si="152"/>
        <v>0</v>
      </c>
      <c r="AI196" s="410">
        <f t="shared" si="152"/>
        <v>0</v>
      </c>
      <c r="AJ196" s="410">
        <f t="shared" si="152"/>
        <v>0</v>
      </c>
      <c r="AK196" s="410">
        <f t="shared" ref="AK196:BP196" si="153">$E17*$E$11*AK$183/100</f>
        <v>0</v>
      </c>
      <c r="AL196" s="410">
        <f t="shared" si="153"/>
        <v>0</v>
      </c>
      <c r="AM196" s="410">
        <f t="shared" si="153"/>
        <v>0</v>
      </c>
      <c r="AN196" s="410">
        <f t="shared" si="153"/>
        <v>0</v>
      </c>
      <c r="AO196" s="410">
        <f t="shared" si="153"/>
        <v>0</v>
      </c>
      <c r="AP196" s="410">
        <f t="shared" si="153"/>
        <v>0</v>
      </c>
      <c r="AQ196" s="410">
        <f t="shared" si="153"/>
        <v>0</v>
      </c>
      <c r="AR196" s="410">
        <f t="shared" si="153"/>
        <v>0</v>
      </c>
      <c r="AS196" s="410">
        <f t="shared" si="153"/>
        <v>0</v>
      </c>
      <c r="AT196" s="410">
        <f t="shared" si="153"/>
        <v>0</v>
      </c>
      <c r="AU196" s="410">
        <f t="shared" si="153"/>
        <v>0</v>
      </c>
      <c r="AV196" s="410">
        <f t="shared" si="153"/>
        <v>0</v>
      </c>
      <c r="AW196" s="410">
        <f t="shared" si="153"/>
        <v>0</v>
      </c>
      <c r="AX196" s="410">
        <f t="shared" si="153"/>
        <v>0</v>
      </c>
      <c r="AY196" s="410">
        <f t="shared" si="153"/>
        <v>0</v>
      </c>
      <c r="AZ196" s="410">
        <f t="shared" si="153"/>
        <v>0</v>
      </c>
      <c r="BA196" s="410">
        <f t="shared" si="153"/>
        <v>0</v>
      </c>
      <c r="BB196" s="410">
        <f t="shared" si="153"/>
        <v>0</v>
      </c>
      <c r="BC196" s="410">
        <f t="shared" si="153"/>
        <v>0</v>
      </c>
      <c r="BD196" s="410">
        <f t="shared" si="153"/>
        <v>0</v>
      </c>
      <c r="BE196" s="410">
        <f t="shared" si="153"/>
        <v>0</v>
      </c>
      <c r="BF196" s="410">
        <f t="shared" si="153"/>
        <v>0</v>
      </c>
      <c r="BG196" s="410">
        <f t="shared" si="153"/>
        <v>0</v>
      </c>
      <c r="BH196" s="410">
        <f t="shared" si="153"/>
        <v>0</v>
      </c>
      <c r="BI196" s="410">
        <f t="shared" si="153"/>
        <v>0</v>
      </c>
      <c r="BJ196" s="410">
        <f t="shared" si="153"/>
        <v>0</v>
      </c>
      <c r="BK196" s="410">
        <f t="shared" si="153"/>
        <v>0</v>
      </c>
      <c r="BL196" s="410">
        <f t="shared" si="153"/>
        <v>0</v>
      </c>
      <c r="BM196" s="410">
        <f t="shared" si="153"/>
        <v>0</v>
      </c>
      <c r="BN196" s="410">
        <f t="shared" si="153"/>
        <v>0</v>
      </c>
      <c r="BO196" s="410">
        <f t="shared" si="153"/>
        <v>0</v>
      </c>
      <c r="BP196" s="410">
        <f t="shared" si="153"/>
        <v>0</v>
      </c>
      <c r="BQ196" s="410">
        <f t="shared" ref="BQ196:CF196" si="154">$E17*$E$11*BQ$183/100</f>
        <v>0</v>
      </c>
      <c r="BR196" s="410">
        <f t="shared" si="154"/>
        <v>0</v>
      </c>
      <c r="BS196" s="410">
        <f t="shared" si="154"/>
        <v>0</v>
      </c>
      <c r="BT196" s="410">
        <f t="shared" si="154"/>
        <v>0</v>
      </c>
      <c r="BU196" s="410">
        <f t="shared" si="154"/>
        <v>0</v>
      </c>
      <c r="BV196" s="410">
        <f t="shared" si="154"/>
        <v>0</v>
      </c>
      <c r="BW196" s="410">
        <f t="shared" si="154"/>
        <v>0</v>
      </c>
      <c r="BX196" s="410">
        <f t="shared" si="154"/>
        <v>0</v>
      </c>
      <c r="BY196" s="410">
        <f t="shared" si="154"/>
        <v>0</v>
      </c>
      <c r="BZ196" s="410">
        <f t="shared" si="154"/>
        <v>0</v>
      </c>
      <c r="CA196" s="410">
        <f t="shared" si="154"/>
        <v>0</v>
      </c>
      <c r="CB196" s="410">
        <f t="shared" si="154"/>
        <v>0</v>
      </c>
      <c r="CC196" s="410">
        <f t="shared" si="154"/>
        <v>0</v>
      </c>
      <c r="CD196" s="410">
        <f t="shared" si="154"/>
        <v>0</v>
      </c>
      <c r="CE196" s="410">
        <f t="shared" si="154"/>
        <v>0</v>
      </c>
      <c r="CF196" s="410">
        <f t="shared" si="154"/>
        <v>0</v>
      </c>
    </row>
    <row r="198" spans="2:84" x14ac:dyDescent="0.35">
      <c r="B198" s="391" t="s">
        <v>362</v>
      </c>
    </row>
    <row r="199" spans="2:84" x14ac:dyDescent="0.35">
      <c r="C199" s="391" t="s">
        <v>363</v>
      </c>
    </row>
    <row r="200" spans="2:84" x14ac:dyDescent="0.35">
      <c r="D200" s="409"/>
      <c r="E200" s="409">
        <v>2010</v>
      </c>
      <c r="F200" s="409">
        <v>2011</v>
      </c>
      <c r="G200" s="409">
        <v>2012</v>
      </c>
      <c r="H200" s="409">
        <v>2013</v>
      </c>
      <c r="I200" s="409">
        <v>2014</v>
      </c>
      <c r="J200" s="409">
        <v>2015</v>
      </c>
      <c r="K200" s="409">
        <v>2016</v>
      </c>
      <c r="L200" s="409">
        <v>2017</v>
      </c>
      <c r="M200" s="409">
        <v>2018</v>
      </c>
      <c r="N200" s="409">
        <v>2019</v>
      </c>
      <c r="O200" s="409">
        <v>2020</v>
      </c>
      <c r="P200" s="409">
        <v>2021</v>
      </c>
      <c r="Q200" s="409">
        <v>2022</v>
      </c>
      <c r="R200" s="409">
        <v>2023</v>
      </c>
      <c r="S200" s="409">
        <v>2024</v>
      </c>
      <c r="T200" s="409">
        <v>2025</v>
      </c>
      <c r="U200" s="409">
        <v>2026</v>
      </c>
      <c r="V200" s="409">
        <v>2027</v>
      </c>
      <c r="W200" s="409">
        <v>2028</v>
      </c>
      <c r="X200" s="409">
        <v>2029</v>
      </c>
      <c r="Y200" s="409">
        <v>2030</v>
      </c>
      <c r="Z200" s="409">
        <v>2031</v>
      </c>
      <c r="AA200" s="409">
        <v>2032</v>
      </c>
      <c r="AB200" s="409">
        <v>2033</v>
      </c>
      <c r="AC200" s="409">
        <v>2034</v>
      </c>
      <c r="AD200" s="409">
        <v>2035</v>
      </c>
      <c r="AE200" s="409">
        <v>2036</v>
      </c>
      <c r="AF200" s="409">
        <v>2037</v>
      </c>
      <c r="AG200" s="409">
        <v>2038</v>
      </c>
      <c r="AH200" s="409">
        <v>2039</v>
      </c>
      <c r="AI200" s="409">
        <v>2040</v>
      </c>
      <c r="AJ200" s="409">
        <v>2041</v>
      </c>
      <c r="AK200" s="409">
        <v>2042</v>
      </c>
      <c r="AL200" s="409">
        <v>2043</v>
      </c>
      <c r="AM200" s="409">
        <v>2044</v>
      </c>
      <c r="AN200" s="409">
        <v>2045</v>
      </c>
      <c r="AO200" s="409">
        <v>2046</v>
      </c>
      <c r="AP200" s="409">
        <v>2047</v>
      </c>
      <c r="AQ200" s="409">
        <v>2048</v>
      </c>
      <c r="AR200" s="409">
        <v>2049</v>
      </c>
      <c r="AS200" s="409">
        <v>2050</v>
      </c>
      <c r="AT200" s="409">
        <v>2051</v>
      </c>
      <c r="AU200" s="409">
        <v>2052</v>
      </c>
      <c r="AV200" s="409">
        <v>2053</v>
      </c>
      <c r="AW200" s="409">
        <v>2054</v>
      </c>
      <c r="AX200" s="409">
        <v>2055</v>
      </c>
      <c r="AY200" s="409">
        <v>2056</v>
      </c>
      <c r="AZ200" s="409">
        <v>2057</v>
      </c>
      <c r="BA200" s="409">
        <v>2058</v>
      </c>
      <c r="BB200" s="409">
        <v>2059</v>
      </c>
      <c r="BC200" s="409">
        <v>2060</v>
      </c>
      <c r="BD200" s="409">
        <v>2061</v>
      </c>
      <c r="BE200" s="409">
        <v>2062</v>
      </c>
      <c r="BF200" s="409">
        <v>2063</v>
      </c>
      <c r="BG200" s="409">
        <v>2064</v>
      </c>
      <c r="BH200" s="409">
        <v>2065</v>
      </c>
      <c r="BI200" s="409">
        <v>2066</v>
      </c>
      <c r="BJ200" s="409">
        <v>2067</v>
      </c>
      <c r="BK200" s="409">
        <v>2068</v>
      </c>
      <c r="BL200" s="409">
        <v>2069</v>
      </c>
      <c r="BM200" s="409">
        <v>2070</v>
      </c>
      <c r="BN200" s="409">
        <v>2071</v>
      </c>
      <c r="BO200" s="409">
        <v>2072</v>
      </c>
      <c r="BP200" s="409">
        <v>2073</v>
      </c>
      <c r="BQ200" s="409">
        <v>2074</v>
      </c>
      <c r="BR200" s="409">
        <v>2075</v>
      </c>
      <c r="BS200" s="409">
        <v>2076</v>
      </c>
      <c r="BT200" s="409">
        <v>2077</v>
      </c>
      <c r="BU200" s="409">
        <v>2078</v>
      </c>
      <c r="BV200" s="409">
        <v>2079</v>
      </c>
      <c r="BW200" s="409">
        <v>2080</v>
      </c>
      <c r="BX200" s="409">
        <v>2081</v>
      </c>
      <c r="BY200" s="409">
        <v>2082</v>
      </c>
      <c r="BZ200" s="409">
        <v>2083</v>
      </c>
      <c r="CA200" s="409">
        <v>2084</v>
      </c>
      <c r="CB200" s="409">
        <v>2085</v>
      </c>
      <c r="CC200" s="409">
        <v>2086</v>
      </c>
      <c r="CD200" s="409">
        <v>2087</v>
      </c>
      <c r="CE200" s="409">
        <v>2088</v>
      </c>
      <c r="CF200" s="409">
        <v>2089</v>
      </c>
    </row>
    <row r="201" spans="2:84" x14ac:dyDescent="0.35">
      <c r="D201" s="410" t="s">
        <v>84</v>
      </c>
      <c r="E201" s="410" t="e">
        <f>(E73+E96+E168+(E193*1.3))</f>
        <v>#DIV/0!</v>
      </c>
      <c r="F201" s="410" t="e">
        <f t="shared" ref="F201:BQ202" si="155">(F73+F96+F168+(F193*1.3))</f>
        <v>#DIV/0!</v>
      </c>
      <c r="G201" s="410" t="e">
        <f t="shared" si="155"/>
        <v>#DIV/0!</v>
      </c>
      <c r="H201" s="410" t="e">
        <f t="shared" si="155"/>
        <v>#DIV/0!</v>
      </c>
      <c r="I201" s="410" t="e">
        <f t="shared" si="155"/>
        <v>#DIV/0!</v>
      </c>
      <c r="J201" s="410" t="e">
        <f t="shared" si="155"/>
        <v>#DIV/0!</v>
      </c>
      <c r="K201" s="410" t="e">
        <f t="shared" si="155"/>
        <v>#DIV/0!</v>
      </c>
      <c r="L201" s="410" t="e">
        <f t="shared" si="155"/>
        <v>#DIV/0!</v>
      </c>
      <c r="M201" s="410" t="e">
        <f t="shared" si="155"/>
        <v>#DIV/0!</v>
      </c>
      <c r="N201" s="410" t="e">
        <f>(N73+N96+N168+(N193*1.3))</f>
        <v>#DIV/0!</v>
      </c>
      <c r="O201" s="410" t="e">
        <f t="shared" si="155"/>
        <v>#DIV/0!</v>
      </c>
      <c r="P201" s="410" t="e">
        <f t="shared" si="155"/>
        <v>#DIV/0!</v>
      </c>
      <c r="Q201" s="410" t="e">
        <f t="shared" si="155"/>
        <v>#DIV/0!</v>
      </c>
      <c r="R201" s="410" t="e">
        <f t="shared" si="155"/>
        <v>#DIV/0!</v>
      </c>
      <c r="S201" s="410" t="e">
        <f t="shared" si="155"/>
        <v>#DIV/0!</v>
      </c>
      <c r="T201" s="410" t="e">
        <f t="shared" si="155"/>
        <v>#DIV/0!</v>
      </c>
      <c r="U201" s="410" t="e">
        <f t="shared" si="155"/>
        <v>#DIV/0!</v>
      </c>
      <c r="V201" s="410" t="e">
        <f t="shared" si="155"/>
        <v>#DIV/0!</v>
      </c>
      <c r="W201" s="410" t="e">
        <f t="shared" si="155"/>
        <v>#DIV/0!</v>
      </c>
      <c r="X201" s="410" t="e">
        <f t="shared" si="155"/>
        <v>#DIV/0!</v>
      </c>
      <c r="Y201" s="410" t="e">
        <f t="shared" si="155"/>
        <v>#DIV/0!</v>
      </c>
      <c r="Z201" s="410" t="e">
        <f t="shared" si="155"/>
        <v>#DIV/0!</v>
      </c>
      <c r="AA201" s="410" t="e">
        <f t="shared" si="155"/>
        <v>#DIV/0!</v>
      </c>
      <c r="AB201" s="410" t="e">
        <f t="shared" si="155"/>
        <v>#DIV/0!</v>
      </c>
      <c r="AC201" s="410" t="e">
        <f t="shared" si="155"/>
        <v>#DIV/0!</v>
      </c>
      <c r="AD201" s="410" t="e">
        <f t="shared" si="155"/>
        <v>#DIV/0!</v>
      </c>
      <c r="AE201" s="410" t="e">
        <f t="shared" si="155"/>
        <v>#DIV/0!</v>
      </c>
      <c r="AF201" s="410" t="e">
        <f t="shared" si="155"/>
        <v>#DIV/0!</v>
      </c>
      <c r="AG201" s="410" t="e">
        <f t="shared" si="155"/>
        <v>#DIV/0!</v>
      </c>
      <c r="AH201" s="410" t="e">
        <f t="shared" si="155"/>
        <v>#DIV/0!</v>
      </c>
      <c r="AI201" s="410" t="e">
        <f t="shared" si="155"/>
        <v>#DIV/0!</v>
      </c>
      <c r="AJ201" s="410" t="e">
        <f t="shared" si="155"/>
        <v>#DIV/0!</v>
      </c>
      <c r="AK201" s="410" t="e">
        <f t="shared" si="155"/>
        <v>#DIV/0!</v>
      </c>
      <c r="AL201" s="410" t="e">
        <f t="shared" si="155"/>
        <v>#DIV/0!</v>
      </c>
      <c r="AM201" s="410" t="e">
        <f t="shared" si="155"/>
        <v>#DIV/0!</v>
      </c>
      <c r="AN201" s="410" t="e">
        <f t="shared" si="155"/>
        <v>#DIV/0!</v>
      </c>
      <c r="AO201" s="410" t="e">
        <f t="shared" si="155"/>
        <v>#DIV/0!</v>
      </c>
      <c r="AP201" s="410" t="e">
        <f t="shared" si="155"/>
        <v>#DIV/0!</v>
      </c>
      <c r="AQ201" s="410" t="e">
        <f t="shared" si="155"/>
        <v>#DIV/0!</v>
      </c>
      <c r="AR201" s="410" t="e">
        <f t="shared" si="155"/>
        <v>#DIV/0!</v>
      </c>
      <c r="AS201" s="410" t="e">
        <f t="shared" si="155"/>
        <v>#DIV/0!</v>
      </c>
      <c r="AT201" s="410" t="e">
        <f t="shared" si="155"/>
        <v>#DIV/0!</v>
      </c>
      <c r="AU201" s="410" t="e">
        <f t="shared" si="155"/>
        <v>#DIV/0!</v>
      </c>
      <c r="AV201" s="410" t="e">
        <f t="shared" si="155"/>
        <v>#DIV/0!</v>
      </c>
      <c r="AW201" s="410" t="e">
        <f t="shared" si="155"/>
        <v>#DIV/0!</v>
      </c>
      <c r="AX201" s="410" t="e">
        <f t="shared" si="155"/>
        <v>#DIV/0!</v>
      </c>
      <c r="AY201" s="410" t="e">
        <f t="shared" si="155"/>
        <v>#DIV/0!</v>
      </c>
      <c r="AZ201" s="410" t="e">
        <f t="shared" si="155"/>
        <v>#DIV/0!</v>
      </c>
      <c r="BA201" s="410" t="e">
        <f t="shared" si="155"/>
        <v>#DIV/0!</v>
      </c>
      <c r="BB201" s="410" t="e">
        <f t="shared" si="155"/>
        <v>#DIV/0!</v>
      </c>
      <c r="BC201" s="410" t="e">
        <f t="shared" si="155"/>
        <v>#DIV/0!</v>
      </c>
      <c r="BD201" s="410" t="e">
        <f t="shared" si="155"/>
        <v>#DIV/0!</v>
      </c>
      <c r="BE201" s="410" t="e">
        <f t="shared" si="155"/>
        <v>#DIV/0!</v>
      </c>
      <c r="BF201" s="410" t="e">
        <f t="shared" si="155"/>
        <v>#DIV/0!</v>
      </c>
      <c r="BG201" s="410" t="e">
        <f t="shared" si="155"/>
        <v>#DIV/0!</v>
      </c>
      <c r="BH201" s="410" t="e">
        <f t="shared" si="155"/>
        <v>#DIV/0!</v>
      </c>
      <c r="BI201" s="410" t="e">
        <f t="shared" si="155"/>
        <v>#DIV/0!</v>
      </c>
      <c r="BJ201" s="410" t="e">
        <f t="shared" si="155"/>
        <v>#DIV/0!</v>
      </c>
      <c r="BK201" s="410" t="e">
        <f t="shared" si="155"/>
        <v>#DIV/0!</v>
      </c>
      <c r="BL201" s="410" t="e">
        <f t="shared" si="155"/>
        <v>#DIV/0!</v>
      </c>
      <c r="BM201" s="410" t="e">
        <f t="shared" si="155"/>
        <v>#DIV/0!</v>
      </c>
      <c r="BN201" s="410" t="e">
        <f t="shared" si="155"/>
        <v>#DIV/0!</v>
      </c>
      <c r="BO201" s="410" t="e">
        <f t="shared" si="155"/>
        <v>#DIV/0!</v>
      </c>
      <c r="BP201" s="410" t="e">
        <f t="shared" si="155"/>
        <v>#DIV/0!</v>
      </c>
      <c r="BQ201" s="410" t="e">
        <f t="shared" si="155"/>
        <v>#DIV/0!</v>
      </c>
      <c r="BR201" s="410" t="e">
        <f t="shared" ref="BR201:CF204" si="156">(BR73+BR96+BR168+(BR193*1.3))</f>
        <v>#DIV/0!</v>
      </c>
      <c r="BS201" s="410" t="e">
        <f t="shared" si="156"/>
        <v>#DIV/0!</v>
      </c>
      <c r="BT201" s="410" t="e">
        <f t="shared" si="156"/>
        <v>#DIV/0!</v>
      </c>
      <c r="BU201" s="410" t="e">
        <f t="shared" si="156"/>
        <v>#DIV/0!</v>
      </c>
      <c r="BV201" s="410" t="e">
        <f t="shared" si="156"/>
        <v>#DIV/0!</v>
      </c>
      <c r="BW201" s="410" t="e">
        <f t="shared" si="156"/>
        <v>#DIV/0!</v>
      </c>
      <c r="BX201" s="410" t="e">
        <f t="shared" si="156"/>
        <v>#DIV/0!</v>
      </c>
      <c r="BY201" s="410" t="e">
        <f t="shared" si="156"/>
        <v>#DIV/0!</v>
      </c>
      <c r="BZ201" s="410" t="e">
        <f t="shared" si="156"/>
        <v>#DIV/0!</v>
      </c>
      <c r="CA201" s="410" t="e">
        <f t="shared" si="156"/>
        <v>#DIV/0!</v>
      </c>
      <c r="CB201" s="410" t="e">
        <f t="shared" si="156"/>
        <v>#DIV/0!</v>
      </c>
      <c r="CC201" s="410" t="e">
        <f t="shared" si="156"/>
        <v>#DIV/0!</v>
      </c>
      <c r="CD201" s="410" t="e">
        <f t="shared" si="156"/>
        <v>#DIV/0!</v>
      </c>
      <c r="CE201" s="410" t="e">
        <f t="shared" si="156"/>
        <v>#DIV/0!</v>
      </c>
      <c r="CF201" s="410" t="e">
        <f t="shared" si="156"/>
        <v>#DIV/0!</v>
      </c>
    </row>
    <row r="202" spans="2:84" x14ac:dyDescent="0.35">
      <c r="D202" s="410" t="s">
        <v>86</v>
      </c>
      <c r="E202" s="410" t="e">
        <f>(E74+E97+E169+(E194*1.3))</f>
        <v>#DIV/0!</v>
      </c>
      <c r="F202" s="410" t="e">
        <f t="shared" ref="F202:M202" si="157">(F74+F97+F169+(F194*1.3))</f>
        <v>#DIV/0!</v>
      </c>
      <c r="G202" s="410" t="e">
        <f t="shared" si="157"/>
        <v>#DIV/0!</v>
      </c>
      <c r="H202" s="410" t="e">
        <f t="shared" si="157"/>
        <v>#DIV/0!</v>
      </c>
      <c r="I202" s="410" t="e">
        <f t="shared" si="157"/>
        <v>#DIV/0!</v>
      </c>
      <c r="J202" s="410" t="e">
        <f t="shared" si="157"/>
        <v>#DIV/0!</v>
      </c>
      <c r="K202" s="410" t="e">
        <f t="shared" si="157"/>
        <v>#DIV/0!</v>
      </c>
      <c r="L202" s="410" t="e">
        <f t="shared" si="157"/>
        <v>#DIV/0!</v>
      </c>
      <c r="M202" s="410" t="e">
        <f t="shared" si="157"/>
        <v>#DIV/0!</v>
      </c>
      <c r="N202" s="410" t="e">
        <f>(N74+N97+N169+(N194*1.3))</f>
        <v>#DIV/0!</v>
      </c>
      <c r="O202" s="410" t="e">
        <f t="shared" ref="O202:T202" si="158">(O74+O97+O169+(O194*1.3))</f>
        <v>#DIV/0!</v>
      </c>
      <c r="P202" s="410" t="e">
        <f t="shared" si="158"/>
        <v>#DIV/0!</v>
      </c>
      <c r="Q202" s="410" t="e">
        <f t="shared" si="158"/>
        <v>#DIV/0!</v>
      </c>
      <c r="R202" s="410" t="e">
        <f t="shared" si="158"/>
        <v>#DIV/0!</v>
      </c>
      <c r="S202" s="410" t="e">
        <f t="shared" si="158"/>
        <v>#DIV/0!</v>
      </c>
      <c r="T202" s="410" t="e">
        <f t="shared" si="158"/>
        <v>#DIV/0!</v>
      </c>
      <c r="U202" s="410" t="e">
        <f t="shared" si="155"/>
        <v>#DIV/0!</v>
      </c>
      <c r="V202" s="410" t="e">
        <f t="shared" si="155"/>
        <v>#DIV/0!</v>
      </c>
      <c r="W202" s="410" t="e">
        <f t="shared" si="155"/>
        <v>#DIV/0!</v>
      </c>
      <c r="X202" s="410" t="e">
        <f t="shared" si="155"/>
        <v>#DIV/0!</v>
      </c>
      <c r="Y202" s="410" t="e">
        <f t="shared" si="155"/>
        <v>#DIV/0!</v>
      </c>
      <c r="Z202" s="410" t="e">
        <f t="shared" si="155"/>
        <v>#DIV/0!</v>
      </c>
      <c r="AA202" s="410" t="e">
        <f t="shared" si="155"/>
        <v>#DIV/0!</v>
      </c>
      <c r="AB202" s="410" t="e">
        <f t="shared" si="155"/>
        <v>#DIV/0!</v>
      </c>
      <c r="AC202" s="410" t="e">
        <f t="shared" si="155"/>
        <v>#DIV/0!</v>
      </c>
      <c r="AD202" s="410" t="e">
        <f t="shared" si="155"/>
        <v>#DIV/0!</v>
      </c>
      <c r="AE202" s="410" t="e">
        <f t="shared" si="155"/>
        <v>#DIV/0!</v>
      </c>
      <c r="AF202" s="410" t="e">
        <f t="shared" si="155"/>
        <v>#DIV/0!</v>
      </c>
      <c r="AG202" s="410" t="e">
        <f t="shared" si="155"/>
        <v>#DIV/0!</v>
      </c>
      <c r="AH202" s="410" t="e">
        <f t="shared" si="155"/>
        <v>#DIV/0!</v>
      </c>
      <c r="AI202" s="410" t="e">
        <f t="shared" si="155"/>
        <v>#DIV/0!</v>
      </c>
      <c r="AJ202" s="410" t="e">
        <f t="shared" si="155"/>
        <v>#DIV/0!</v>
      </c>
      <c r="AK202" s="410" t="e">
        <f t="shared" si="155"/>
        <v>#DIV/0!</v>
      </c>
      <c r="AL202" s="410" t="e">
        <f t="shared" si="155"/>
        <v>#DIV/0!</v>
      </c>
      <c r="AM202" s="410" t="e">
        <f t="shared" si="155"/>
        <v>#DIV/0!</v>
      </c>
      <c r="AN202" s="410" t="e">
        <f t="shared" si="155"/>
        <v>#DIV/0!</v>
      </c>
      <c r="AO202" s="410" t="e">
        <f t="shared" si="155"/>
        <v>#DIV/0!</v>
      </c>
      <c r="AP202" s="410" t="e">
        <f t="shared" si="155"/>
        <v>#DIV/0!</v>
      </c>
      <c r="AQ202" s="410" t="e">
        <f t="shared" si="155"/>
        <v>#DIV/0!</v>
      </c>
      <c r="AR202" s="410" t="e">
        <f t="shared" si="155"/>
        <v>#DIV/0!</v>
      </c>
      <c r="AS202" s="410" t="e">
        <f t="shared" si="155"/>
        <v>#DIV/0!</v>
      </c>
      <c r="AT202" s="410" t="e">
        <f t="shared" si="155"/>
        <v>#DIV/0!</v>
      </c>
      <c r="AU202" s="410" t="e">
        <f t="shared" si="155"/>
        <v>#DIV/0!</v>
      </c>
      <c r="AV202" s="410" t="e">
        <f t="shared" si="155"/>
        <v>#DIV/0!</v>
      </c>
      <c r="AW202" s="410" t="e">
        <f t="shared" si="155"/>
        <v>#DIV/0!</v>
      </c>
      <c r="AX202" s="410" t="e">
        <f t="shared" si="155"/>
        <v>#DIV/0!</v>
      </c>
      <c r="AY202" s="410" t="e">
        <f t="shared" si="155"/>
        <v>#DIV/0!</v>
      </c>
      <c r="AZ202" s="410" t="e">
        <f t="shared" si="155"/>
        <v>#DIV/0!</v>
      </c>
      <c r="BA202" s="410" t="e">
        <f t="shared" si="155"/>
        <v>#DIV/0!</v>
      </c>
      <c r="BB202" s="410" t="e">
        <f t="shared" si="155"/>
        <v>#DIV/0!</v>
      </c>
      <c r="BC202" s="410" t="e">
        <f t="shared" si="155"/>
        <v>#DIV/0!</v>
      </c>
      <c r="BD202" s="410" t="e">
        <f t="shared" si="155"/>
        <v>#DIV/0!</v>
      </c>
      <c r="BE202" s="410" t="e">
        <f t="shared" si="155"/>
        <v>#DIV/0!</v>
      </c>
      <c r="BF202" s="410" t="e">
        <f t="shared" si="155"/>
        <v>#DIV/0!</v>
      </c>
      <c r="BG202" s="410" t="e">
        <f t="shared" si="155"/>
        <v>#DIV/0!</v>
      </c>
      <c r="BH202" s="410" t="e">
        <f t="shared" si="155"/>
        <v>#DIV/0!</v>
      </c>
      <c r="BI202" s="410" t="e">
        <f t="shared" si="155"/>
        <v>#DIV/0!</v>
      </c>
      <c r="BJ202" s="410" t="e">
        <f t="shared" si="155"/>
        <v>#DIV/0!</v>
      </c>
      <c r="BK202" s="410" t="e">
        <f t="shared" si="155"/>
        <v>#DIV/0!</v>
      </c>
      <c r="BL202" s="410" t="e">
        <f t="shared" si="155"/>
        <v>#DIV/0!</v>
      </c>
      <c r="BM202" s="410" t="e">
        <f t="shared" si="155"/>
        <v>#DIV/0!</v>
      </c>
      <c r="BN202" s="410" t="e">
        <f t="shared" si="155"/>
        <v>#DIV/0!</v>
      </c>
      <c r="BO202" s="410" t="e">
        <f t="shared" si="155"/>
        <v>#DIV/0!</v>
      </c>
      <c r="BP202" s="410" t="e">
        <f t="shared" si="155"/>
        <v>#DIV/0!</v>
      </c>
      <c r="BQ202" s="410" t="e">
        <f t="shared" si="155"/>
        <v>#DIV/0!</v>
      </c>
      <c r="BR202" s="410" t="e">
        <f t="shared" si="156"/>
        <v>#DIV/0!</v>
      </c>
      <c r="BS202" s="410" t="e">
        <f t="shared" si="156"/>
        <v>#DIV/0!</v>
      </c>
      <c r="BT202" s="410" t="e">
        <f t="shared" si="156"/>
        <v>#DIV/0!</v>
      </c>
      <c r="BU202" s="410" t="e">
        <f t="shared" si="156"/>
        <v>#DIV/0!</v>
      </c>
      <c r="BV202" s="410" t="e">
        <f t="shared" si="156"/>
        <v>#DIV/0!</v>
      </c>
      <c r="BW202" s="410" t="e">
        <f t="shared" si="156"/>
        <v>#DIV/0!</v>
      </c>
      <c r="BX202" s="410" t="e">
        <f t="shared" si="156"/>
        <v>#DIV/0!</v>
      </c>
      <c r="BY202" s="410" t="e">
        <f t="shared" si="156"/>
        <v>#DIV/0!</v>
      </c>
      <c r="BZ202" s="410" t="e">
        <f t="shared" si="156"/>
        <v>#DIV/0!</v>
      </c>
      <c r="CA202" s="410" t="e">
        <f t="shared" si="156"/>
        <v>#DIV/0!</v>
      </c>
      <c r="CB202" s="410" t="e">
        <f t="shared" si="156"/>
        <v>#DIV/0!</v>
      </c>
      <c r="CC202" s="410" t="e">
        <f t="shared" si="156"/>
        <v>#DIV/0!</v>
      </c>
      <c r="CD202" s="410" t="e">
        <f t="shared" si="156"/>
        <v>#DIV/0!</v>
      </c>
      <c r="CE202" s="410" t="e">
        <f t="shared" si="156"/>
        <v>#DIV/0!</v>
      </c>
      <c r="CF202" s="410" t="e">
        <f t="shared" si="156"/>
        <v>#DIV/0!</v>
      </c>
    </row>
    <row r="203" spans="2:84" x14ac:dyDescent="0.35">
      <c r="D203" s="410" t="s">
        <v>88</v>
      </c>
      <c r="E203" s="410" t="e">
        <f>(E75+E98+E170+(E195*1.3))</f>
        <v>#DIV/0!</v>
      </c>
      <c r="F203" s="410" t="e">
        <f t="shared" ref="F203:BQ204" si="159">(F75+F98+F170+(F195*1.3))</f>
        <v>#DIV/0!</v>
      </c>
      <c r="G203" s="410" t="e">
        <f t="shared" si="159"/>
        <v>#DIV/0!</v>
      </c>
      <c r="H203" s="410" t="e">
        <f t="shared" si="159"/>
        <v>#DIV/0!</v>
      </c>
      <c r="I203" s="410" t="e">
        <f t="shared" si="159"/>
        <v>#DIV/0!</v>
      </c>
      <c r="J203" s="410" t="e">
        <f t="shared" si="159"/>
        <v>#DIV/0!</v>
      </c>
      <c r="K203" s="410" t="e">
        <f t="shared" si="159"/>
        <v>#DIV/0!</v>
      </c>
      <c r="L203" s="410" t="e">
        <f t="shared" si="159"/>
        <v>#DIV/0!</v>
      </c>
      <c r="M203" s="410" t="e">
        <f t="shared" si="159"/>
        <v>#DIV/0!</v>
      </c>
      <c r="N203" s="410" t="e">
        <f t="shared" si="159"/>
        <v>#DIV/0!</v>
      </c>
      <c r="O203" s="410" t="e">
        <f t="shared" si="159"/>
        <v>#DIV/0!</v>
      </c>
      <c r="P203" s="410" t="e">
        <f t="shared" si="159"/>
        <v>#DIV/0!</v>
      </c>
      <c r="Q203" s="410" t="e">
        <f t="shared" si="159"/>
        <v>#DIV/0!</v>
      </c>
      <c r="R203" s="410" t="e">
        <f t="shared" si="159"/>
        <v>#DIV/0!</v>
      </c>
      <c r="S203" s="410" t="e">
        <f t="shared" si="159"/>
        <v>#DIV/0!</v>
      </c>
      <c r="T203" s="410" t="e">
        <f t="shared" si="159"/>
        <v>#DIV/0!</v>
      </c>
      <c r="U203" s="410" t="e">
        <f t="shared" si="159"/>
        <v>#DIV/0!</v>
      </c>
      <c r="V203" s="410" t="e">
        <f t="shared" si="159"/>
        <v>#DIV/0!</v>
      </c>
      <c r="W203" s="410" t="e">
        <f t="shared" si="159"/>
        <v>#DIV/0!</v>
      </c>
      <c r="X203" s="410" t="e">
        <f t="shared" si="159"/>
        <v>#DIV/0!</v>
      </c>
      <c r="Y203" s="410" t="e">
        <f t="shared" si="159"/>
        <v>#DIV/0!</v>
      </c>
      <c r="Z203" s="410" t="e">
        <f t="shared" si="159"/>
        <v>#DIV/0!</v>
      </c>
      <c r="AA203" s="410" t="e">
        <f t="shared" si="159"/>
        <v>#DIV/0!</v>
      </c>
      <c r="AB203" s="410" t="e">
        <f t="shared" si="159"/>
        <v>#DIV/0!</v>
      </c>
      <c r="AC203" s="410" t="e">
        <f t="shared" si="159"/>
        <v>#DIV/0!</v>
      </c>
      <c r="AD203" s="410" t="e">
        <f t="shared" si="159"/>
        <v>#DIV/0!</v>
      </c>
      <c r="AE203" s="410" t="e">
        <f t="shared" si="159"/>
        <v>#DIV/0!</v>
      </c>
      <c r="AF203" s="410" t="e">
        <f t="shared" si="159"/>
        <v>#DIV/0!</v>
      </c>
      <c r="AG203" s="410" t="e">
        <f t="shared" si="159"/>
        <v>#DIV/0!</v>
      </c>
      <c r="AH203" s="410" t="e">
        <f t="shared" si="159"/>
        <v>#DIV/0!</v>
      </c>
      <c r="AI203" s="410" t="e">
        <f t="shared" si="159"/>
        <v>#DIV/0!</v>
      </c>
      <c r="AJ203" s="410" t="e">
        <f t="shared" si="159"/>
        <v>#DIV/0!</v>
      </c>
      <c r="AK203" s="410" t="e">
        <f t="shared" si="159"/>
        <v>#DIV/0!</v>
      </c>
      <c r="AL203" s="410" t="e">
        <f t="shared" si="159"/>
        <v>#DIV/0!</v>
      </c>
      <c r="AM203" s="410" t="e">
        <f t="shared" si="159"/>
        <v>#DIV/0!</v>
      </c>
      <c r="AN203" s="410" t="e">
        <f t="shared" si="159"/>
        <v>#DIV/0!</v>
      </c>
      <c r="AO203" s="410" t="e">
        <f t="shared" si="159"/>
        <v>#DIV/0!</v>
      </c>
      <c r="AP203" s="410" t="e">
        <f t="shared" si="159"/>
        <v>#DIV/0!</v>
      </c>
      <c r="AQ203" s="410" t="e">
        <f t="shared" si="159"/>
        <v>#DIV/0!</v>
      </c>
      <c r="AR203" s="410" t="e">
        <f t="shared" si="159"/>
        <v>#DIV/0!</v>
      </c>
      <c r="AS203" s="410" t="e">
        <f t="shared" si="159"/>
        <v>#DIV/0!</v>
      </c>
      <c r="AT203" s="410" t="e">
        <f t="shared" si="159"/>
        <v>#DIV/0!</v>
      </c>
      <c r="AU203" s="410" t="e">
        <f t="shared" si="159"/>
        <v>#DIV/0!</v>
      </c>
      <c r="AV203" s="410" t="e">
        <f t="shared" si="159"/>
        <v>#DIV/0!</v>
      </c>
      <c r="AW203" s="410" t="e">
        <f t="shared" si="159"/>
        <v>#DIV/0!</v>
      </c>
      <c r="AX203" s="410" t="e">
        <f t="shared" si="159"/>
        <v>#DIV/0!</v>
      </c>
      <c r="AY203" s="410" t="e">
        <f t="shared" si="159"/>
        <v>#DIV/0!</v>
      </c>
      <c r="AZ203" s="410" t="e">
        <f t="shared" si="159"/>
        <v>#DIV/0!</v>
      </c>
      <c r="BA203" s="410" t="e">
        <f t="shared" si="159"/>
        <v>#DIV/0!</v>
      </c>
      <c r="BB203" s="410" t="e">
        <f t="shared" si="159"/>
        <v>#DIV/0!</v>
      </c>
      <c r="BC203" s="410" t="e">
        <f t="shared" si="159"/>
        <v>#DIV/0!</v>
      </c>
      <c r="BD203" s="410" t="e">
        <f t="shared" si="159"/>
        <v>#DIV/0!</v>
      </c>
      <c r="BE203" s="410" t="e">
        <f t="shared" si="159"/>
        <v>#DIV/0!</v>
      </c>
      <c r="BF203" s="410" t="e">
        <f t="shared" si="159"/>
        <v>#DIV/0!</v>
      </c>
      <c r="BG203" s="410" t="e">
        <f t="shared" si="159"/>
        <v>#DIV/0!</v>
      </c>
      <c r="BH203" s="410" t="e">
        <f t="shared" si="159"/>
        <v>#DIV/0!</v>
      </c>
      <c r="BI203" s="410" t="e">
        <f t="shared" si="159"/>
        <v>#DIV/0!</v>
      </c>
      <c r="BJ203" s="410" t="e">
        <f t="shared" si="159"/>
        <v>#DIV/0!</v>
      </c>
      <c r="BK203" s="410" t="e">
        <f t="shared" si="159"/>
        <v>#DIV/0!</v>
      </c>
      <c r="BL203" s="410" t="e">
        <f t="shared" si="159"/>
        <v>#DIV/0!</v>
      </c>
      <c r="BM203" s="410" t="e">
        <f t="shared" si="159"/>
        <v>#DIV/0!</v>
      </c>
      <c r="BN203" s="410" t="e">
        <f t="shared" si="159"/>
        <v>#DIV/0!</v>
      </c>
      <c r="BO203" s="410" t="e">
        <f t="shared" si="159"/>
        <v>#DIV/0!</v>
      </c>
      <c r="BP203" s="410" t="e">
        <f t="shared" si="159"/>
        <v>#DIV/0!</v>
      </c>
      <c r="BQ203" s="410" t="e">
        <f t="shared" si="159"/>
        <v>#DIV/0!</v>
      </c>
      <c r="BR203" s="410" t="e">
        <f t="shared" si="156"/>
        <v>#DIV/0!</v>
      </c>
      <c r="BS203" s="410" t="e">
        <f t="shared" si="156"/>
        <v>#DIV/0!</v>
      </c>
      <c r="BT203" s="410" t="e">
        <f t="shared" si="156"/>
        <v>#DIV/0!</v>
      </c>
      <c r="BU203" s="410" t="e">
        <f t="shared" si="156"/>
        <v>#DIV/0!</v>
      </c>
      <c r="BV203" s="410" t="e">
        <f t="shared" si="156"/>
        <v>#DIV/0!</v>
      </c>
      <c r="BW203" s="410" t="e">
        <f t="shared" si="156"/>
        <v>#DIV/0!</v>
      </c>
      <c r="BX203" s="410" t="e">
        <f t="shared" si="156"/>
        <v>#DIV/0!</v>
      </c>
      <c r="BY203" s="410" t="e">
        <f t="shared" si="156"/>
        <v>#DIV/0!</v>
      </c>
      <c r="BZ203" s="410" t="e">
        <f t="shared" si="156"/>
        <v>#DIV/0!</v>
      </c>
      <c r="CA203" s="410" t="e">
        <f t="shared" si="156"/>
        <v>#DIV/0!</v>
      </c>
      <c r="CB203" s="410" t="e">
        <f t="shared" si="156"/>
        <v>#DIV/0!</v>
      </c>
      <c r="CC203" s="410" t="e">
        <f t="shared" si="156"/>
        <v>#DIV/0!</v>
      </c>
      <c r="CD203" s="410" t="e">
        <f t="shared" si="156"/>
        <v>#DIV/0!</v>
      </c>
      <c r="CE203" s="410" t="e">
        <f t="shared" si="156"/>
        <v>#DIV/0!</v>
      </c>
      <c r="CF203" s="410" t="e">
        <f t="shared" si="156"/>
        <v>#DIV/0!</v>
      </c>
    </row>
    <row r="204" spans="2:84" x14ac:dyDescent="0.35">
      <c r="D204" s="410" t="s">
        <v>90</v>
      </c>
      <c r="E204" s="410" t="e">
        <f>(E76+E99+E171+(E196*1.3))</f>
        <v>#DIV/0!</v>
      </c>
      <c r="F204" s="410" t="e">
        <f t="shared" si="159"/>
        <v>#DIV/0!</v>
      </c>
      <c r="G204" s="410" t="e">
        <f t="shared" si="159"/>
        <v>#DIV/0!</v>
      </c>
      <c r="H204" s="410" t="e">
        <f t="shared" si="159"/>
        <v>#DIV/0!</v>
      </c>
      <c r="I204" s="410" t="e">
        <f t="shared" si="159"/>
        <v>#DIV/0!</v>
      </c>
      <c r="J204" s="410" t="e">
        <f t="shared" si="159"/>
        <v>#DIV/0!</v>
      </c>
      <c r="K204" s="410" t="e">
        <f t="shared" si="159"/>
        <v>#DIV/0!</v>
      </c>
      <c r="L204" s="410" t="e">
        <f t="shared" si="159"/>
        <v>#DIV/0!</v>
      </c>
      <c r="M204" s="410" t="e">
        <f t="shared" si="159"/>
        <v>#DIV/0!</v>
      </c>
      <c r="N204" s="410" t="e">
        <f t="shared" si="159"/>
        <v>#DIV/0!</v>
      </c>
      <c r="O204" s="410" t="e">
        <f t="shared" si="159"/>
        <v>#DIV/0!</v>
      </c>
      <c r="P204" s="410" t="e">
        <f t="shared" si="159"/>
        <v>#DIV/0!</v>
      </c>
      <c r="Q204" s="410" t="e">
        <f t="shared" si="159"/>
        <v>#DIV/0!</v>
      </c>
      <c r="R204" s="410" t="e">
        <f t="shared" si="159"/>
        <v>#DIV/0!</v>
      </c>
      <c r="S204" s="410" t="e">
        <f t="shared" si="159"/>
        <v>#DIV/0!</v>
      </c>
      <c r="T204" s="410" t="e">
        <f t="shared" si="159"/>
        <v>#DIV/0!</v>
      </c>
      <c r="U204" s="410" t="e">
        <f t="shared" si="159"/>
        <v>#DIV/0!</v>
      </c>
      <c r="V204" s="410" t="e">
        <f t="shared" si="159"/>
        <v>#DIV/0!</v>
      </c>
      <c r="W204" s="410" t="e">
        <f t="shared" si="159"/>
        <v>#DIV/0!</v>
      </c>
      <c r="X204" s="410" t="e">
        <f t="shared" si="159"/>
        <v>#DIV/0!</v>
      </c>
      <c r="Y204" s="410" t="e">
        <f t="shared" si="159"/>
        <v>#DIV/0!</v>
      </c>
      <c r="Z204" s="410" t="e">
        <f t="shared" si="159"/>
        <v>#DIV/0!</v>
      </c>
      <c r="AA204" s="410" t="e">
        <f t="shared" si="159"/>
        <v>#DIV/0!</v>
      </c>
      <c r="AB204" s="410" t="e">
        <f t="shared" si="159"/>
        <v>#DIV/0!</v>
      </c>
      <c r="AC204" s="410" t="e">
        <f t="shared" si="159"/>
        <v>#DIV/0!</v>
      </c>
      <c r="AD204" s="410" t="e">
        <f t="shared" si="159"/>
        <v>#DIV/0!</v>
      </c>
      <c r="AE204" s="410" t="e">
        <f t="shared" si="159"/>
        <v>#DIV/0!</v>
      </c>
      <c r="AF204" s="410" t="e">
        <f t="shared" si="159"/>
        <v>#DIV/0!</v>
      </c>
      <c r="AG204" s="410" t="e">
        <f t="shared" si="159"/>
        <v>#DIV/0!</v>
      </c>
      <c r="AH204" s="410" t="e">
        <f t="shared" si="159"/>
        <v>#DIV/0!</v>
      </c>
      <c r="AI204" s="410" t="e">
        <f t="shared" si="159"/>
        <v>#DIV/0!</v>
      </c>
      <c r="AJ204" s="410" t="e">
        <f t="shared" si="159"/>
        <v>#DIV/0!</v>
      </c>
      <c r="AK204" s="410" t="e">
        <f t="shared" si="159"/>
        <v>#DIV/0!</v>
      </c>
      <c r="AL204" s="410" t="e">
        <f t="shared" si="159"/>
        <v>#DIV/0!</v>
      </c>
      <c r="AM204" s="410" t="e">
        <f t="shared" si="159"/>
        <v>#DIV/0!</v>
      </c>
      <c r="AN204" s="410" t="e">
        <f t="shared" si="159"/>
        <v>#DIV/0!</v>
      </c>
      <c r="AO204" s="410" t="e">
        <f t="shared" si="159"/>
        <v>#DIV/0!</v>
      </c>
      <c r="AP204" s="410" t="e">
        <f t="shared" si="159"/>
        <v>#DIV/0!</v>
      </c>
      <c r="AQ204" s="410" t="e">
        <f t="shared" si="159"/>
        <v>#DIV/0!</v>
      </c>
      <c r="AR204" s="410" t="e">
        <f t="shared" si="159"/>
        <v>#DIV/0!</v>
      </c>
      <c r="AS204" s="410" t="e">
        <f t="shared" si="159"/>
        <v>#DIV/0!</v>
      </c>
      <c r="AT204" s="410" t="e">
        <f t="shared" si="159"/>
        <v>#DIV/0!</v>
      </c>
      <c r="AU204" s="410" t="e">
        <f t="shared" si="159"/>
        <v>#DIV/0!</v>
      </c>
      <c r="AV204" s="410" t="e">
        <f t="shared" si="159"/>
        <v>#DIV/0!</v>
      </c>
      <c r="AW204" s="410" t="e">
        <f t="shared" si="159"/>
        <v>#DIV/0!</v>
      </c>
      <c r="AX204" s="410" t="e">
        <f t="shared" si="159"/>
        <v>#DIV/0!</v>
      </c>
      <c r="AY204" s="410" t="e">
        <f t="shared" si="159"/>
        <v>#DIV/0!</v>
      </c>
      <c r="AZ204" s="410" t="e">
        <f t="shared" si="159"/>
        <v>#DIV/0!</v>
      </c>
      <c r="BA204" s="410" t="e">
        <f t="shared" si="159"/>
        <v>#DIV/0!</v>
      </c>
      <c r="BB204" s="410" t="e">
        <f t="shared" si="159"/>
        <v>#DIV/0!</v>
      </c>
      <c r="BC204" s="410" t="e">
        <f t="shared" si="159"/>
        <v>#DIV/0!</v>
      </c>
      <c r="BD204" s="410" t="e">
        <f t="shared" si="159"/>
        <v>#DIV/0!</v>
      </c>
      <c r="BE204" s="410" t="e">
        <f t="shared" si="159"/>
        <v>#DIV/0!</v>
      </c>
      <c r="BF204" s="410" t="e">
        <f t="shared" si="159"/>
        <v>#DIV/0!</v>
      </c>
      <c r="BG204" s="410" t="e">
        <f t="shared" si="159"/>
        <v>#DIV/0!</v>
      </c>
      <c r="BH204" s="410" t="e">
        <f t="shared" si="159"/>
        <v>#DIV/0!</v>
      </c>
      <c r="BI204" s="410" t="e">
        <f t="shared" si="159"/>
        <v>#DIV/0!</v>
      </c>
      <c r="BJ204" s="410" t="e">
        <f t="shared" si="159"/>
        <v>#DIV/0!</v>
      </c>
      <c r="BK204" s="410" t="e">
        <f t="shared" si="159"/>
        <v>#DIV/0!</v>
      </c>
      <c r="BL204" s="410" t="e">
        <f t="shared" si="159"/>
        <v>#DIV/0!</v>
      </c>
      <c r="BM204" s="410" t="e">
        <f t="shared" si="159"/>
        <v>#DIV/0!</v>
      </c>
      <c r="BN204" s="410" t="e">
        <f t="shared" si="159"/>
        <v>#DIV/0!</v>
      </c>
      <c r="BO204" s="410" t="e">
        <f t="shared" si="159"/>
        <v>#DIV/0!</v>
      </c>
      <c r="BP204" s="410" t="e">
        <f t="shared" si="159"/>
        <v>#DIV/0!</v>
      </c>
      <c r="BQ204" s="410" t="e">
        <f t="shared" si="159"/>
        <v>#DIV/0!</v>
      </c>
      <c r="BR204" s="410" t="e">
        <f t="shared" si="156"/>
        <v>#DIV/0!</v>
      </c>
      <c r="BS204" s="410" t="e">
        <f t="shared" si="156"/>
        <v>#DIV/0!</v>
      </c>
      <c r="BT204" s="410" t="e">
        <f t="shared" si="156"/>
        <v>#DIV/0!</v>
      </c>
      <c r="BU204" s="410" t="e">
        <f t="shared" si="156"/>
        <v>#DIV/0!</v>
      </c>
      <c r="BV204" s="410" t="e">
        <f t="shared" si="156"/>
        <v>#DIV/0!</v>
      </c>
      <c r="BW204" s="410" t="e">
        <f t="shared" si="156"/>
        <v>#DIV/0!</v>
      </c>
      <c r="BX204" s="410" t="e">
        <f t="shared" si="156"/>
        <v>#DIV/0!</v>
      </c>
      <c r="BY204" s="410" t="e">
        <f t="shared" si="156"/>
        <v>#DIV/0!</v>
      </c>
      <c r="BZ204" s="410" t="e">
        <f t="shared" si="156"/>
        <v>#DIV/0!</v>
      </c>
      <c r="CA204" s="410" t="e">
        <f t="shared" si="156"/>
        <v>#DIV/0!</v>
      </c>
      <c r="CB204" s="410" t="e">
        <f t="shared" si="156"/>
        <v>#DIV/0!</v>
      </c>
      <c r="CC204" s="410" t="e">
        <f t="shared" si="156"/>
        <v>#DIV/0!</v>
      </c>
      <c r="CD204" s="410" t="e">
        <f t="shared" si="156"/>
        <v>#DIV/0!</v>
      </c>
      <c r="CE204" s="410" t="e">
        <f t="shared" si="156"/>
        <v>#DIV/0!</v>
      </c>
      <c r="CF204" s="410" t="e">
        <f t="shared" si="156"/>
        <v>#DIV/0!</v>
      </c>
    </row>
    <row r="205" spans="2:84" x14ac:dyDescent="0.35">
      <c r="D205" s="406"/>
      <c r="E205" s="406"/>
      <c r="F205" s="406"/>
      <c r="G205" s="406"/>
      <c r="H205" s="406"/>
      <c r="I205" s="406"/>
      <c r="J205" s="406"/>
      <c r="K205" s="406"/>
      <c r="L205" s="406"/>
      <c r="M205" s="406"/>
      <c r="N205" s="406"/>
      <c r="O205" s="406"/>
      <c r="P205" s="406"/>
      <c r="Q205" s="406"/>
      <c r="R205" s="406"/>
      <c r="S205" s="406"/>
      <c r="T205" s="406"/>
      <c r="U205" s="406"/>
      <c r="V205" s="406"/>
      <c r="W205" s="406"/>
      <c r="X205" s="406"/>
      <c r="Y205" s="406"/>
      <c r="Z205" s="406"/>
      <c r="AA205" s="406"/>
      <c r="AB205" s="406"/>
      <c r="AC205" s="406"/>
      <c r="AD205" s="406"/>
      <c r="AE205" s="406"/>
      <c r="AF205" s="406"/>
      <c r="AG205" s="406"/>
      <c r="AH205" s="406"/>
      <c r="AI205" s="406"/>
      <c r="AJ205" s="406"/>
      <c r="AK205" s="406"/>
      <c r="AL205" s="406"/>
      <c r="AM205" s="406"/>
      <c r="AN205" s="406"/>
      <c r="AO205" s="406"/>
      <c r="AP205" s="406"/>
      <c r="AQ205" s="406"/>
      <c r="AR205" s="406"/>
      <c r="AS205" s="406"/>
      <c r="AT205" s="406"/>
      <c r="AU205" s="406"/>
      <c r="AV205" s="406"/>
      <c r="AW205" s="406"/>
      <c r="AX205" s="406"/>
      <c r="AY205" s="406"/>
      <c r="AZ205" s="406"/>
      <c r="BA205" s="406"/>
      <c r="BB205" s="406"/>
      <c r="BC205" s="406"/>
      <c r="BD205" s="406"/>
      <c r="BE205" s="406"/>
      <c r="BF205" s="406"/>
      <c r="BG205" s="406"/>
      <c r="BH205" s="406"/>
      <c r="BI205" s="406"/>
      <c r="BJ205" s="406"/>
      <c r="BK205" s="406"/>
      <c r="BL205" s="406"/>
      <c r="BM205" s="406"/>
      <c r="BN205" s="406"/>
      <c r="BO205" s="406"/>
      <c r="BP205" s="406"/>
      <c r="BQ205" s="406"/>
      <c r="BR205" s="406"/>
      <c r="BS205" s="406"/>
      <c r="BT205" s="406"/>
      <c r="BU205" s="406"/>
      <c r="BV205" s="406"/>
      <c r="BW205" s="406"/>
      <c r="BX205" s="406"/>
      <c r="BY205" s="406"/>
      <c r="BZ205" s="406"/>
      <c r="CA205" s="406"/>
      <c r="CB205" s="406"/>
      <c r="CC205" s="406"/>
      <c r="CD205" s="406"/>
      <c r="CE205" s="406"/>
      <c r="CF205" s="406"/>
    </row>
    <row r="206" spans="2:84" x14ac:dyDescent="0.35">
      <c r="B206" s="415" t="s">
        <v>364</v>
      </c>
      <c r="D206" s="406"/>
      <c r="E206" s="406"/>
      <c r="F206" s="406"/>
      <c r="G206" s="406"/>
      <c r="H206" s="406"/>
      <c r="I206" s="406"/>
      <c r="J206" s="406"/>
      <c r="K206" s="406"/>
      <c r="L206" s="406"/>
      <c r="M206" s="406"/>
      <c r="N206" s="406"/>
      <c r="O206" s="406"/>
      <c r="P206" s="406"/>
      <c r="Q206" s="406"/>
      <c r="R206" s="406"/>
      <c r="S206" s="406"/>
      <c r="T206" s="406"/>
      <c r="U206" s="406"/>
      <c r="V206" s="406"/>
      <c r="W206" s="406"/>
      <c r="X206" s="406"/>
      <c r="Y206" s="406"/>
      <c r="Z206" s="406"/>
      <c r="AA206" s="406"/>
      <c r="AB206" s="406"/>
      <c r="AC206" s="406"/>
      <c r="AD206" s="406"/>
      <c r="AE206" s="406"/>
      <c r="AF206" s="406"/>
      <c r="AG206" s="406"/>
      <c r="AH206" s="406"/>
      <c r="AI206" s="406"/>
      <c r="AJ206" s="406"/>
      <c r="AK206" s="406"/>
      <c r="AL206" s="406"/>
      <c r="AM206" s="406"/>
      <c r="AN206" s="406"/>
      <c r="AO206" s="406"/>
      <c r="AP206" s="406"/>
      <c r="AQ206" s="406"/>
      <c r="AR206" s="406"/>
      <c r="AS206" s="406"/>
      <c r="AT206" s="406"/>
      <c r="AU206" s="406"/>
      <c r="AV206" s="406"/>
      <c r="AW206" s="406"/>
      <c r="AX206" s="406"/>
      <c r="AY206" s="406"/>
      <c r="AZ206" s="406"/>
      <c r="BA206" s="406"/>
      <c r="BB206" s="406"/>
      <c r="BC206" s="406"/>
      <c r="BD206" s="406"/>
      <c r="BE206" s="406"/>
      <c r="BF206" s="406"/>
      <c r="BG206" s="406"/>
      <c r="BH206" s="406"/>
      <c r="BI206" s="406"/>
      <c r="BJ206" s="406"/>
      <c r="BK206" s="406"/>
      <c r="BL206" s="406"/>
      <c r="BM206" s="406"/>
      <c r="BN206" s="406"/>
      <c r="BO206" s="406"/>
      <c r="BP206" s="406"/>
      <c r="BQ206" s="406"/>
      <c r="BR206" s="406"/>
      <c r="BS206" s="406"/>
      <c r="BT206" s="406"/>
      <c r="BU206" s="406"/>
      <c r="BV206" s="406"/>
      <c r="BW206" s="406"/>
      <c r="BX206" s="406"/>
      <c r="BY206" s="406"/>
      <c r="BZ206" s="406"/>
      <c r="CA206" s="406"/>
      <c r="CB206" s="406"/>
      <c r="CC206" s="406"/>
      <c r="CD206" s="406"/>
      <c r="CE206" s="406"/>
      <c r="CF206" s="406"/>
    </row>
    <row r="207" spans="2:84" x14ac:dyDescent="0.35">
      <c r="D207" s="406"/>
      <c r="E207" s="406"/>
      <c r="F207" s="406"/>
      <c r="G207" s="406"/>
      <c r="H207" s="406"/>
      <c r="I207" s="406"/>
      <c r="J207" s="406"/>
      <c r="K207" s="406"/>
      <c r="L207" s="406"/>
      <c r="M207" s="406"/>
      <c r="N207" s="406"/>
      <c r="O207" s="406"/>
      <c r="P207" s="406"/>
      <c r="Q207" s="406"/>
      <c r="R207" s="406"/>
      <c r="S207" s="406"/>
      <c r="T207" s="406"/>
      <c r="U207" s="406"/>
      <c r="V207" s="406"/>
      <c r="W207" s="406"/>
      <c r="X207" s="406"/>
      <c r="Y207" s="406"/>
      <c r="Z207" s="406"/>
      <c r="AA207" s="406"/>
      <c r="AB207" s="406"/>
      <c r="AC207" s="406"/>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06"/>
      <c r="BG207" s="406"/>
      <c r="BH207" s="406"/>
      <c r="BI207" s="406"/>
      <c r="BJ207" s="406"/>
      <c r="BK207" s="406"/>
      <c r="BL207" s="406"/>
      <c r="BM207" s="406"/>
      <c r="BN207" s="406"/>
      <c r="BO207" s="406"/>
      <c r="BP207" s="406"/>
      <c r="BQ207" s="406"/>
      <c r="BR207" s="406"/>
      <c r="BS207" s="406"/>
      <c r="BT207" s="406"/>
      <c r="BU207" s="406"/>
      <c r="BV207" s="406"/>
      <c r="BW207" s="406"/>
      <c r="BX207" s="406"/>
      <c r="BY207" s="406"/>
      <c r="BZ207" s="406"/>
      <c r="CA207" s="406"/>
      <c r="CB207" s="406"/>
      <c r="CC207" s="406"/>
      <c r="CD207" s="406"/>
      <c r="CE207" s="406"/>
      <c r="CF207" s="406"/>
    </row>
    <row r="208" spans="2:84" x14ac:dyDescent="0.35">
      <c r="D208" s="406"/>
      <c r="E208" s="406"/>
      <c r="F208" s="406"/>
      <c r="G208" s="406"/>
      <c r="H208" s="406"/>
      <c r="I208" s="406"/>
      <c r="J208" s="406"/>
      <c r="K208" s="406"/>
      <c r="L208" s="406"/>
      <c r="M208" s="406"/>
      <c r="N208" s="406"/>
      <c r="O208" s="406"/>
      <c r="P208" s="406"/>
      <c r="Q208" s="406"/>
      <c r="R208" s="406"/>
      <c r="S208" s="406"/>
      <c r="T208" s="406"/>
      <c r="U208" s="406"/>
      <c r="V208" s="406"/>
      <c r="W208" s="406"/>
      <c r="X208" s="406"/>
      <c r="Y208" s="406"/>
      <c r="Z208" s="406"/>
      <c r="AA208" s="406"/>
      <c r="AB208" s="406"/>
      <c r="AC208" s="406"/>
      <c r="AD208" s="406"/>
      <c r="AE208" s="406"/>
      <c r="AF208" s="406"/>
      <c r="AG208" s="406"/>
      <c r="AH208" s="406"/>
      <c r="AI208" s="406"/>
      <c r="AJ208" s="406"/>
      <c r="AK208" s="406"/>
      <c r="AL208" s="406"/>
      <c r="AM208" s="406"/>
      <c r="AN208" s="406"/>
      <c r="AO208" s="406"/>
      <c r="AP208" s="406"/>
      <c r="AQ208" s="406"/>
      <c r="AR208" s="406"/>
      <c r="AS208" s="406"/>
      <c r="AT208" s="406"/>
      <c r="AU208" s="406"/>
      <c r="AV208" s="406"/>
      <c r="AW208" s="406"/>
      <c r="AX208" s="406"/>
      <c r="AY208" s="406"/>
      <c r="AZ208" s="406"/>
      <c r="BA208" s="406"/>
      <c r="BB208" s="406"/>
      <c r="BC208" s="406"/>
      <c r="BD208" s="406"/>
      <c r="BE208" s="406"/>
      <c r="BF208" s="406"/>
      <c r="BG208" s="406"/>
      <c r="BH208" s="406"/>
      <c r="BI208" s="406"/>
      <c r="BJ208" s="406"/>
      <c r="BK208" s="406"/>
      <c r="BL208" s="406"/>
      <c r="BM208" s="406"/>
      <c r="BN208" s="406"/>
      <c r="BO208" s="406"/>
      <c r="BP208" s="406"/>
      <c r="BQ208" s="406"/>
      <c r="BR208" s="406"/>
      <c r="BS208" s="406"/>
      <c r="BT208" s="406"/>
      <c r="BU208" s="406"/>
      <c r="BV208" s="406"/>
      <c r="BW208" s="406"/>
      <c r="BX208" s="406"/>
      <c r="BY208" s="406"/>
      <c r="BZ208" s="406"/>
      <c r="CA208" s="406"/>
      <c r="CB208" s="406"/>
      <c r="CC208" s="406"/>
      <c r="CD208" s="406"/>
      <c r="CE208" s="406"/>
      <c r="CF208" s="406"/>
    </row>
    <row r="209" spans="4:84" x14ac:dyDescent="0.35">
      <c r="D209" s="406"/>
      <c r="E209" s="406"/>
      <c r="F209" s="406"/>
      <c r="G209" s="406"/>
      <c r="H209" s="406"/>
      <c r="I209" s="406"/>
      <c r="J209" s="406"/>
      <c r="K209" s="406"/>
      <c r="L209" s="406"/>
      <c r="M209" s="406"/>
      <c r="N209" s="406"/>
      <c r="O209" s="406"/>
      <c r="P209" s="406"/>
      <c r="Q209" s="406"/>
      <c r="R209" s="406"/>
      <c r="S209" s="406"/>
      <c r="T209" s="406"/>
      <c r="U209" s="406"/>
      <c r="V209" s="406"/>
      <c r="W209" s="406"/>
      <c r="X209" s="406"/>
      <c r="Y209" s="406"/>
      <c r="Z209" s="406"/>
      <c r="AA209" s="406"/>
      <c r="AB209" s="406"/>
      <c r="AC209" s="406"/>
      <c r="AD209" s="406"/>
      <c r="AE209" s="406"/>
      <c r="AF209" s="406"/>
      <c r="AG209" s="406"/>
      <c r="AH209" s="406"/>
      <c r="AI209" s="406"/>
      <c r="AJ209" s="406"/>
      <c r="AK209" s="406"/>
      <c r="AL209" s="406"/>
      <c r="AM209" s="406"/>
      <c r="AN209" s="406"/>
      <c r="AO209" s="406"/>
      <c r="AP209" s="406"/>
      <c r="AQ209" s="406"/>
      <c r="AR209" s="406"/>
      <c r="AS209" s="406"/>
      <c r="AT209" s="406"/>
      <c r="AU209" s="406"/>
      <c r="AV209" s="406"/>
      <c r="AW209" s="406"/>
      <c r="AX209" s="406"/>
      <c r="AY209" s="406"/>
      <c r="AZ209" s="406"/>
      <c r="BA209" s="406"/>
      <c r="BB209" s="406"/>
      <c r="BC209" s="406"/>
      <c r="BD209" s="406"/>
      <c r="BE209" s="406"/>
      <c r="BF209" s="406"/>
      <c r="BG209" s="406"/>
      <c r="BH209" s="406"/>
      <c r="BI209" s="406"/>
      <c r="BJ209" s="406"/>
      <c r="BK209" s="406"/>
      <c r="BL209" s="406"/>
      <c r="BM209" s="406"/>
      <c r="BN209" s="406"/>
      <c r="BO209" s="406"/>
      <c r="BP209" s="406"/>
      <c r="BQ209" s="406"/>
      <c r="BR209" s="406"/>
      <c r="BS209" s="406"/>
      <c r="BT209" s="406"/>
      <c r="BU209" s="406"/>
      <c r="BV209" s="406"/>
      <c r="BW209" s="406"/>
      <c r="BX209" s="406"/>
      <c r="BY209" s="406"/>
      <c r="BZ209" s="406"/>
      <c r="CA209" s="406"/>
      <c r="CB209" s="406"/>
      <c r="CC209" s="406"/>
      <c r="CD209" s="406"/>
      <c r="CE209" s="406"/>
      <c r="CF209" s="406"/>
    </row>
  </sheetData>
  <dataValidations disablePrompts="1" count="1">
    <dataValidation showInputMessage="1" showErrorMessage="1" sqref="E13 D13:D21" xr:uid="{00000000-0002-0000-0A00-000000000000}"/>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2:CE38"/>
  <sheetViews>
    <sheetView workbookViewId="0">
      <selection activeCell="A19" sqref="A19:XFD19"/>
    </sheetView>
  </sheetViews>
  <sheetFormatPr defaultColWidth="9.1796875" defaultRowHeight="14.5" x14ac:dyDescent="0.35"/>
  <cols>
    <col min="1" max="1" width="3.7265625" style="392" customWidth="1"/>
    <col min="2" max="2" width="8.54296875" style="392" customWidth="1"/>
    <col min="3" max="3" width="40.1796875" style="392" customWidth="1"/>
    <col min="4" max="4" width="9.1796875" style="392"/>
    <col min="5" max="5" width="12.7265625" style="392" bestFit="1" customWidth="1"/>
    <col min="6" max="16384" width="9.1796875" style="392"/>
  </cols>
  <sheetData>
    <row r="2" spans="1:83" ht="15.5" x14ac:dyDescent="0.35">
      <c r="A2" s="391" t="s">
        <v>234</v>
      </c>
      <c r="C2" s="404"/>
      <c r="D2" s="396"/>
      <c r="E2" s="405"/>
    </row>
    <row r="3" spans="1:83" ht="15.5" x14ac:dyDescent="0.35">
      <c r="A3" s="391"/>
      <c r="B3" s="391" t="s">
        <v>108</v>
      </c>
      <c r="C3" s="394"/>
      <c r="D3" s="393"/>
    </row>
    <row r="4" spans="1:83" ht="15.5" x14ac:dyDescent="0.35">
      <c r="C4" s="417" t="s">
        <v>84</v>
      </c>
      <c r="D4" s="1056">
        <f>Proforma!D63</f>
        <v>0</v>
      </c>
    </row>
    <row r="5" spans="1:83" ht="15.5" x14ac:dyDescent="0.35">
      <c r="C5" s="397" t="s">
        <v>86</v>
      </c>
      <c r="D5" s="1056">
        <f>Proforma!D64</f>
        <v>0</v>
      </c>
    </row>
    <row r="6" spans="1:83" ht="15.5" x14ac:dyDescent="0.35">
      <c r="C6" s="397" t="s">
        <v>88</v>
      </c>
      <c r="D6" s="1056">
        <f>Proforma!D65</f>
        <v>0</v>
      </c>
    </row>
    <row r="7" spans="1:83" ht="15.5" x14ac:dyDescent="0.35">
      <c r="C7" s="397" t="s">
        <v>90</v>
      </c>
      <c r="D7" s="1056">
        <f>Proforma!D66</f>
        <v>0</v>
      </c>
    </row>
    <row r="8" spans="1:83" x14ac:dyDescent="0.35">
      <c r="C8" s="396"/>
      <c r="D8" s="393"/>
    </row>
    <row r="9" spans="1:83" ht="15.5" x14ac:dyDescent="0.35">
      <c r="C9" s="398"/>
      <c r="D9" s="396"/>
    </row>
    <row r="10" spans="1:83" ht="15.5" x14ac:dyDescent="0.35">
      <c r="C10" s="397" t="s">
        <v>365</v>
      </c>
      <c r="D10" s="1050">
        <f>'Proforma Scrutiny'!D66</f>
        <v>0</v>
      </c>
    </row>
    <row r="11" spans="1:83" ht="15.5" x14ac:dyDescent="0.35">
      <c r="C11" s="397" t="s">
        <v>366</v>
      </c>
      <c r="D11" s="1050">
        <f>'Proforma Scrutiny'!D68</f>
        <v>0</v>
      </c>
    </row>
    <row r="12" spans="1:83" ht="15.5" x14ac:dyDescent="0.35">
      <c r="C12" s="398"/>
      <c r="D12" s="396"/>
    </row>
    <row r="13" spans="1:83" x14ac:dyDescent="0.35">
      <c r="D13" s="393"/>
    </row>
    <row r="14" spans="1:83" ht="15.5" x14ac:dyDescent="0.35">
      <c r="A14" s="391" t="s">
        <v>243</v>
      </c>
      <c r="C14" s="1014"/>
      <c r="D14" s="393"/>
    </row>
    <row r="15" spans="1:83" s="407" customFormat="1" ht="15.5" x14ac:dyDescent="0.35">
      <c r="A15" s="391"/>
      <c r="B15" s="391" t="s">
        <v>367</v>
      </c>
    </row>
    <row r="16" spans="1:83" s="407" customFormat="1" ht="15.5" x14ac:dyDescent="0.35">
      <c r="A16" s="391"/>
      <c r="B16" s="391"/>
      <c r="C16" s="409"/>
      <c r="D16" s="409">
        <v>2010</v>
      </c>
      <c r="E16" s="409">
        <v>2011</v>
      </c>
      <c r="F16" s="409">
        <v>2012</v>
      </c>
      <c r="G16" s="409">
        <v>2013</v>
      </c>
      <c r="H16" s="409">
        <v>2014</v>
      </c>
      <c r="I16" s="409">
        <v>2015</v>
      </c>
      <c r="J16" s="409">
        <v>2016</v>
      </c>
      <c r="K16" s="409">
        <v>2017</v>
      </c>
      <c r="L16" s="409">
        <v>2018</v>
      </c>
      <c r="M16" s="409">
        <v>2019</v>
      </c>
      <c r="N16" s="409">
        <v>2020</v>
      </c>
      <c r="O16" s="409">
        <v>2021</v>
      </c>
      <c r="P16" s="409">
        <v>2022</v>
      </c>
      <c r="Q16" s="409">
        <v>2023</v>
      </c>
      <c r="R16" s="409">
        <v>2024</v>
      </c>
      <c r="S16" s="409">
        <v>2025</v>
      </c>
      <c r="T16" s="409">
        <v>2026</v>
      </c>
      <c r="U16" s="409">
        <v>2027</v>
      </c>
      <c r="V16" s="409">
        <v>2028</v>
      </c>
      <c r="W16" s="409">
        <v>2029</v>
      </c>
      <c r="X16" s="409">
        <v>2030</v>
      </c>
      <c r="Y16" s="409">
        <v>2031</v>
      </c>
      <c r="Z16" s="409">
        <v>2032</v>
      </c>
      <c r="AA16" s="409">
        <v>2033</v>
      </c>
      <c r="AB16" s="409">
        <v>2034</v>
      </c>
      <c r="AC16" s="409">
        <v>2035</v>
      </c>
      <c r="AD16" s="409">
        <v>2036</v>
      </c>
      <c r="AE16" s="409">
        <v>2037</v>
      </c>
      <c r="AF16" s="409">
        <v>2038</v>
      </c>
      <c r="AG16" s="409">
        <v>2039</v>
      </c>
      <c r="AH16" s="409">
        <v>2040</v>
      </c>
      <c r="AI16" s="409">
        <v>2041</v>
      </c>
      <c r="AJ16" s="409">
        <v>2042</v>
      </c>
      <c r="AK16" s="409">
        <v>2043</v>
      </c>
      <c r="AL16" s="409">
        <v>2044</v>
      </c>
      <c r="AM16" s="409">
        <v>2045</v>
      </c>
      <c r="AN16" s="409">
        <v>2046</v>
      </c>
      <c r="AO16" s="409">
        <v>2047</v>
      </c>
      <c r="AP16" s="409">
        <v>2048</v>
      </c>
      <c r="AQ16" s="409">
        <v>2049</v>
      </c>
      <c r="AR16" s="409">
        <v>2050</v>
      </c>
      <c r="AS16" s="409">
        <v>2051</v>
      </c>
      <c r="AT16" s="409">
        <v>2052</v>
      </c>
      <c r="AU16" s="409">
        <v>2053</v>
      </c>
      <c r="AV16" s="409">
        <v>2054</v>
      </c>
      <c r="AW16" s="409">
        <v>2055</v>
      </c>
      <c r="AX16" s="409">
        <v>2056</v>
      </c>
      <c r="AY16" s="409">
        <v>2057</v>
      </c>
      <c r="AZ16" s="409">
        <v>2058</v>
      </c>
      <c r="BA16" s="409">
        <v>2059</v>
      </c>
      <c r="BB16" s="409">
        <v>2060</v>
      </c>
      <c r="BC16" s="409">
        <v>2061</v>
      </c>
      <c r="BD16" s="409">
        <v>2062</v>
      </c>
      <c r="BE16" s="409">
        <v>2063</v>
      </c>
      <c r="BF16" s="409">
        <v>2064</v>
      </c>
      <c r="BG16" s="409">
        <v>2065</v>
      </c>
      <c r="BH16" s="409">
        <v>2066</v>
      </c>
      <c r="BI16" s="409">
        <v>2067</v>
      </c>
      <c r="BJ16" s="409">
        <v>2068</v>
      </c>
      <c r="BK16" s="409">
        <v>2069</v>
      </c>
      <c r="BL16" s="409">
        <v>2070</v>
      </c>
      <c r="BM16" s="409">
        <v>2071</v>
      </c>
      <c r="BN16" s="409">
        <v>2072</v>
      </c>
      <c r="BO16" s="409">
        <v>2073</v>
      </c>
      <c r="BP16" s="409">
        <v>2074</v>
      </c>
      <c r="BQ16" s="409">
        <v>2075</v>
      </c>
      <c r="BR16" s="409">
        <v>2076</v>
      </c>
      <c r="BS16" s="409">
        <v>2077</v>
      </c>
      <c r="BT16" s="409">
        <v>2078</v>
      </c>
      <c r="BU16" s="409">
        <v>2079</v>
      </c>
      <c r="BV16" s="409">
        <v>2080</v>
      </c>
      <c r="BW16" s="409">
        <v>2081</v>
      </c>
      <c r="BX16" s="409">
        <v>2082</v>
      </c>
      <c r="BY16" s="409">
        <v>2083</v>
      </c>
      <c r="BZ16" s="409">
        <v>2084</v>
      </c>
      <c r="CA16" s="409">
        <v>2085</v>
      </c>
      <c r="CB16" s="409">
        <v>2086</v>
      </c>
      <c r="CC16" s="409">
        <v>2087</v>
      </c>
      <c r="CD16" s="409">
        <v>2088</v>
      </c>
      <c r="CE16" s="409">
        <v>2089</v>
      </c>
    </row>
    <row r="17" spans="1:83" s="407" customFormat="1" ht="15.5" x14ac:dyDescent="0.35">
      <c r="A17" s="391"/>
      <c r="B17" s="391"/>
      <c r="C17" s="410" t="s">
        <v>84</v>
      </c>
      <c r="D17" s="410" t="e">
        <f>Diversion!E201</f>
        <v>#DIV/0!</v>
      </c>
      <c r="E17" s="410" t="e">
        <f>Diversion!F201</f>
        <v>#DIV/0!</v>
      </c>
      <c r="F17" s="410" t="e">
        <f>Diversion!G201</f>
        <v>#DIV/0!</v>
      </c>
      <c r="G17" s="410" t="e">
        <f>Diversion!H201</f>
        <v>#DIV/0!</v>
      </c>
      <c r="H17" s="410" t="e">
        <f>Diversion!I201</f>
        <v>#DIV/0!</v>
      </c>
      <c r="I17" s="410" t="e">
        <f>Diversion!J201</f>
        <v>#DIV/0!</v>
      </c>
      <c r="J17" s="410" t="e">
        <f>Diversion!K201</f>
        <v>#DIV/0!</v>
      </c>
      <c r="K17" s="410" t="e">
        <f>Diversion!L201</f>
        <v>#DIV/0!</v>
      </c>
      <c r="L17" s="410" t="e">
        <f>Diversion!M201</f>
        <v>#DIV/0!</v>
      </c>
      <c r="M17" s="410" t="e">
        <f>Diversion!N201</f>
        <v>#DIV/0!</v>
      </c>
      <c r="N17" s="410" t="e">
        <f>Diversion!O201</f>
        <v>#DIV/0!</v>
      </c>
      <c r="O17" s="410" t="e">
        <f>Diversion!P201</f>
        <v>#DIV/0!</v>
      </c>
      <c r="P17" s="410" t="e">
        <f>Diversion!Q201</f>
        <v>#DIV/0!</v>
      </c>
      <c r="Q17" s="410" t="e">
        <f>Diversion!R201</f>
        <v>#DIV/0!</v>
      </c>
      <c r="R17" s="410" t="e">
        <f>Diversion!S201</f>
        <v>#DIV/0!</v>
      </c>
      <c r="S17" s="410" t="e">
        <f>Diversion!T201</f>
        <v>#DIV/0!</v>
      </c>
      <c r="T17" s="410" t="e">
        <f>Diversion!U201</f>
        <v>#DIV/0!</v>
      </c>
      <c r="U17" s="410" t="e">
        <f>Diversion!V201</f>
        <v>#DIV/0!</v>
      </c>
      <c r="V17" s="410" t="e">
        <f>Diversion!W201</f>
        <v>#DIV/0!</v>
      </c>
      <c r="W17" s="410" t="e">
        <f>Diversion!X201</f>
        <v>#DIV/0!</v>
      </c>
      <c r="X17" s="410" t="e">
        <f>Diversion!Y201</f>
        <v>#DIV/0!</v>
      </c>
      <c r="Y17" s="410" t="e">
        <f>Diversion!Z201</f>
        <v>#DIV/0!</v>
      </c>
      <c r="Z17" s="410" t="e">
        <f>Diversion!AA201</f>
        <v>#DIV/0!</v>
      </c>
      <c r="AA17" s="410" t="e">
        <f>Diversion!AB201</f>
        <v>#DIV/0!</v>
      </c>
      <c r="AB17" s="410" t="e">
        <f>Diversion!AC201</f>
        <v>#DIV/0!</v>
      </c>
      <c r="AC17" s="410" t="e">
        <f>Diversion!AD201</f>
        <v>#DIV/0!</v>
      </c>
      <c r="AD17" s="410" t="e">
        <f>Diversion!AE201</f>
        <v>#DIV/0!</v>
      </c>
      <c r="AE17" s="410" t="e">
        <f>Diversion!AF201</f>
        <v>#DIV/0!</v>
      </c>
      <c r="AF17" s="410" t="e">
        <f>Diversion!AG201</f>
        <v>#DIV/0!</v>
      </c>
      <c r="AG17" s="410" t="e">
        <f>Diversion!AH201</f>
        <v>#DIV/0!</v>
      </c>
      <c r="AH17" s="410" t="e">
        <f>Diversion!AI201</f>
        <v>#DIV/0!</v>
      </c>
      <c r="AI17" s="410" t="e">
        <f>Diversion!AJ201</f>
        <v>#DIV/0!</v>
      </c>
      <c r="AJ17" s="410" t="e">
        <f>Diversion!AK201</f>
        <v>#DIV/0!</v>
      </c>
      <c r="AK17" s="410" t="e">
        <f>Diversion!AL201</f>
        <v>#DIV/0!</v>
      </c>
      <c r="AL17" s="410" t="e">
        <f>Diversion!AM201</f>
        <v>#DIV/0!</v>
      </c>
      <c r="AM17" s="410" t="e">
        <f>Diversion!AN201</f>
        <v>#DIV/0!</v>
      </c>
      <c r="AN17" s="410" t="e">
        <f>Diversion!AO201</f>
        <v>#DIV/0!</v>
      </c>
      <c r="AO17" s="410" t="e">
        <f>Diversion!AP201</f>
        <v>#DIV/0!</v>
      </c>
      <c r="AP17" s="410" t="e">
        <f>Diversion!AQ201</f>
        <v>#DIV/0!</v>
      </c>
      <c r="AQ17" s="410" t="e">
        <f>Diversion!AR201</f>
        <v>#DIV/0!</v>
      </c>
      <c r="AR17" s="410" t="e">
        <f>Diversion!AS201</f>
        <v>#DIV/0!</v>
      </c>
      <c r="AS17" s="410" t="e">
        <f>Diversion!AT201</f>
        <v>#DIV/0!</v>
      </c>
      <c r="AT17" s="410" t="e">
        <f>Diversion!AU201</f>
        <v>#DIV/0!</v>
      </c>
      <c r="AU17" s="410" t="e">
        <f>Diversion!AV201</f>
        <v>#DIV/0!</v>
      </c>
      <c r="AV17" s="410" t="e">
        <f>Diversion!AW201</f>
        <v>#DIV/0!</v>
      </c>
      <c r="AW17" s="410" t="e">
        <f>Diversion!AX201</f>
        <v>#DIV/0!</v>
      </c>
      <c r="AX17" s="410" t="e">
        <f>Diversion!AY201</f>
        <v>#DIV/0!</v>
      </c>
      <c r="AY17" s="410" t="e">
        <f>Diversion!AZ201</f>
        <v>#DIV/0!</v>
      </c>
      <c r="AZ17" s="410" t="e">
        <f>Diversion!BA201</f>
        <v>#DIV/0!</v>
      </c>
      <c r="BA17" s="410" t="e">
        <f>Diversion!BB201</f>
        <v>#DIV/0!</v>
      </c>
      <c r="BB17" s="410" t="e">
        <f>Diversion!BC201</f>
        <v>#DIV/0!</v>
      </c>
      <c r="BC17" s="410" t="e">
        <f>Diversion!BD201</f>
        <v>#DIV/0!</v>
      </c>
      <c r="BD17" s="410" t="e">
        <f>Diversion!BE201</f>
        <v>#DIV/0!</v>
      </c>
      <c r="BE17" s="410" t="e">
        <f>Diversion!BF201</f>
        <v>#DIV/0!</v>
      </c>
      <c r="BF17" s="410" t="e">
        <f>Diversion!BG201</f>
        <v>#DIV/0!</v>
      </c>
      <c r="BG17" s="410" t="e">
        <f>Diversion!BH201</f>
        <v>#DIV/0!</v>
      </c>
      <c r="BH17" s="410" t="e">
        <f>Diversion!BI201</f>
        <v>#DIV/0!</v>
      </c>
      <c r="BI17" s="410" t="e">
        <f>Diversion!BJ201</f>
        <v>#DIV/0!</v>
      </c>
      <c r="BJ17" s="410" t="e">
        <f>Diversion!BK201</f>
        <v>#DIV/0!</v>
      </c>
      <c r="BK17" s="410" t="e">
        <f>Diversion!BL201</f>
        <v>#DIV/0!</v>
      </c>
      <c r="BL17" s="410" t="e">
        <f>Diversion!BM201</f>
        <v>#DIV/0!</v>
      </c>
      <c r="BM17" s="410" t="e">
        <f>Diversion!BN201</f>
        <v>#DIV/0!</v>
      </c>
      <c r="BN17" s="410" t="e">
        <f>Diversion!BO201</f>
        <v>#DIV/0!</v>
      </c>
      <c r="BO17" s="410" t="e">
        <f>Diversion!BP201</f>
        <v>#DIV/0!</v>
      </c>
      <c r="BP17" s="410" t="e">
        <f>Diversion!BQ201</f>
        <v>#DIV/0!</v>
      </c>
      <c r="BQ17" s="410" t="e">
        <f>Diversion!BR201</f>
        <v>#DIV/0!</v>
      </c>
      <c r="BR17" s="410" t="e">
        <f>Diversion!BS201</f>
        <v>#DIV/0!</v>
      </c>
      <c r="BS17" s="410" t="e">
        <f>Diversion!BT201</f>
        <v>#DIV/0!</v>
      </c>
      <c r="BT17" s="410" t="e">
        <f>Diversion!BU201</f>
        <v>#DIV/0!</v>
      </c>
      <c r="BU17" s="410" t="e">
        <f>Diversion!BV201</f>
        <v>#DIV/0!</v>
      </c>
      <c r="BV17" s="410" t="e">
        <f>Diversion!BW201</f>
        <v>#DIV/0!</v>
      </c>
      <c r="BW17" s="410" t="e">
        <f>Diversion!BX201</f>
        <v>#DIV/0!</v>
      </c>
      <c r="BX17" s="410" t="e">
        <f>Diversion!BY201</f>
        <v>#DIV/0!</v>
      </c>
      <c r="BY17" s="410" t="e">
        <f>Diversion!BZ201</f>
        <v>#DIV/0!</v>
      </c>
      <c r="BZ17" s="410" t="e">
        <f>Diversion!CA201</f>
        <v>#DIV/0!</v>
      </c>
      <c r="CA17" s="410" t="e">
        <f>Diversion!CB201</f>
        <v>#DIV/0!</v>
      </c>
      <c r="CB17" s="410" t="e">
        <f>Diversion!CC201</f>
        <v>#DIV/0!</v>
      </c>
      <c r="CC17" s="410" t="e">
        <f>Diversion!CD201</f>
        <v>#DIV/0!</v>
      </c>
      <c r="CD17" s="410" t="e">
        <f>Diversion!CE201</f>
        <v>#DIV/0!</v>
      </c>
      <c r="CE17" s="410" t="e">
        <f>Diversion!CF201</f>
        <v>#DIV/0!</v>
      </c>
    </row>
    <row r="18" spans="1:83" s="407" customFormat="1" ht="15.5" x14ac:dyDescent="0.35">
      <c r="A18" s="391"/>
      <c r="B18" s="391"/>
      <c r="C18" s="410" t="s">
        <v>86</v>
      </c>
      <c r="D18" s="410" t="e">
        <f>Diversion!E202</f>
        <v>#DIV/0!</v>
      </c>
      <c r="E18" s="410" t="e">
        <f>Diversion!F202</f>
        <v>#DIV/0!</v>
      </c>
      <c r="F18" s="410" t="e">
        <f>Diversion!G202</f>
        <v>#DIV/0!</v>
      </c>
      <c r="G18" s="410" t="e">
        <f>Diversion!H202</f>
        <v>#DIV/0!</v>
      </c>
      <c r="H18" s="410" t="e">
        <f>Diversion!I202</f>
        <v>#DIV/0!</v>
      </c>
      <c r="I18" s="410" t="e">
        <f>Diversion!J202</f>
        <v>#DIV/0!</v>
      </c>
      <c r="J18" s="410" t="e">
        <f>Diversion!K202</f>
        <v>#DIV/0!</v>
      </c>
      <c r="K18" s="410" t="e">
        <f>Diversion!L202</f>
        <v>#DIV/0!</v>
      </c>
      <c r="L18" s="410" t="e">
        <f>Diversion!M202</f>
        <v>#DIV/0!</v>
      </c>
      <c r="M18" s="410" t="e">
        <f>Diversion!N202</f>
        <v>#DIV/0!</v>
      </c>
      <c r="N18" s="410" t="e">
        <f>Diversion!O202</f>
        <v>#DIV/0!</v>
      </c>
      <c r="O18" s="410" t="e">
        <f>Diversion!P202</f>
        <v>#DIV/0!</v>
      </c>
      <c r="P18" s="410" t="e">
        <f>Diversion!Q202</f>
        <v>#DIV/0!</v>
      </c>
      <c r="Q18" s="410" t="e">
        <f>Diversion!R202</f>
        <v>#DIV/0!</v>
      </c>
      <c r="R18" s="410" t="e">
        <f>Diversion!S202</f>
        <v>#DIV/0!</v>
      </c>
      <c r="S18" s="410" t="e">
        <f>Diversion!T202</f>
        <v>#DIV/0!</v>
      </c>
      <c r="T18" s="410" t="e">
        <f>Diversion!U202</f>
        <v>#DIV/0!</v>
      </c>
      <c r="U18" s="410" t="e">
        <f>Diversion!V202</f>
        <v>#DIV/0!</v>
      </c>
      <c r="V18" s="410" t="e">
        <f>Diversion!W202</f>
        <v>#DIV/0!</v>
      </c>
      <c r="W18" s="410" t="e">
        <f>Diversion!X202</f>
        <v>#DIV/0!</v>
      </c>
      <c r="X18" s="410" t="e">
        <f>Diversion!Y202</f>
        <v>#DIV/0!</v>
      </c>
      <c r="Y18" s="410" t="e">
        <f>Diversion!Z202</f>
        <v>#DIV/0!</v>
      </c>
      <c r="Z18" s="410" t="e">
        <f>Diversion!AA202</f>
        <v>#DIV/0!</v>
      </c>
      <c r="AA18" s="410" t="e">
        <f>Diversion!AB202</f>
        <v>#DIV/0!</v>
      </c>
      <c r="AB18" s="410" t="e">
        <f>Diversion!AC202</f>
        <v>#DIV/0!</v>
      </c>
      <c r="AC18" s="410" t="e">
        <f>Diversion!AD202</f>
        <v>#DIV/0!</v>
      </c>
      <c r="AD18" s="410" t="e">
        <f>Diversion!AE202</f>
        <v>#DIV/0!</v>
      </c>
      <c r="AE18" s="410" t="e">
        <f>Diversion!AF202</f>
        <v>#DIV/0!</v>
      </c>
      <c r="AF18" s="410" t="e">
        <f>Diversion!AG202</f>
        <v>#DIV/0!</v>
      </c>
      <c r="AG18" s="410" t="e">
        <f>Diversion!AH202</f>
        <v>#DIV/0!</v>
      </c>
      <c r="AH18" s="410" t="e">
        <f>Diversion!AI202</f>
        <v>#DIV/0!</v>
      </c>
      <c r="AI18" s="410" t="e">
        <f>Diversion!AJ202</f>
        <v>#DIV/0!</v>
      </c>
      <c r="AJ18" s="410" t="e">
        <f>Diversion!AK202</f>
        <v>#DIV/0!</v>
      </c>
      <c r="AK18" s="410" t="e">
        <f>Diversion!AL202</f>
        <v>#DIV/0!</v>
      </c>
      <c r="AL18" s="410" t="e">
        <f>Diversion!AM202</f>
        <v>#DIV/0!</v>
      </c>
      <c r="AM18" s="410" t="e">
        <f>Diversion!AN202</f>
        <v>#DIV/0!</v>
      </c>
      <c r="AN18" s="410" t="e">
        <f>Diversion!AO202</f>
        <v>#DIV/0!</v>
      </c>
      <c r="AO18" s="410" t="e">
        <f>Diversion!AP202</f>
        <v>#DIV/0!</v>
      </c>
      <c r="AP18" s="410" t="e">
        <f>Diversion!AQ202</f>
        <v>#DIV/0!</v>
      </c>
      <c r="AQ18" s="410" t="e">
        <f>Diversion!AR202</f>
        <v>#DIV/0!</v>
      </c>
      <c r="AR18" s="410" t="e">
        <f>Diversion!AS202</f>
        <v>#DIV/0!</v>
      </c>
      <c r="AS18" s="410" t="e">
        <f>Diversion!AT202</f>
        <v>#DIV/0!</v>
      </c>
      <c r="AT18" s="410" t="e">
        <f>Diversion!AU202</f>
        <v>#DIV/0!</v>
      </c>
      <c r="AU18" s="410" t="e">
        <f>Diversion!AV202</f>
        <v>#DIV/0!</v>
      </c>
      <c r="AV18" s="410" t="e">
        <f>Diversion!AW202</f>
        <v>#DIV/0!</v>
      </c>
      <c r="AW18" s="410" t="e">
        <f>Diversion!AX202</f>
        <v>#DIV/0!</v>
      </c>
      <c r="AX18" s="410" t="e">
        <f>Diversion!AY202</f>
        <v>#DIV/0!</v>
      </c>
      <c r="AY18" s="410" t="e">
        <f>Diversion!AZ202</f>
        <v>#DIV/0!</v>
      </c>
      <c r="AZ18" s="410" t="e">
        <f>Diversion!BA202</f>
        <v>#DIV/0!</v>
      </c>
      <c r="BA18" s="410" t="e">
        <f>Diversion!BB202</f>
        <v>#DIV/0!</v>
      </c>
      <c r="BB18" s="410" t="e">
        <f>Diversion!BC202</f>
        <v>#DIV/0!</v>
      </c>
      <c r="BC18" s="410" t="e">
        <f>Diversion!BD202</f>
        <v>#DIV/0!</v>
      </c>
      <c r="BD18" s="410" t="e">
        <f>Diversion!BE202</f>
        <v>#DIV/0!</v>
      </c>
      <c r="BE18" s="410" t="e">
        <f>Diversion!BF202</f>
        <v>#DIV/0!</v>
      </c>
      <c r="BF18" s="410" t="e">
        <f>Diversion!BG202</f>
        <v>#DIV/0!</v>
      </c>
      <c r="BG18" s="410" t="e">
        <f>Diversion!BH202</f>
        <v>#DIV/0!</v>
      </c>
      <c r="BH18" s="410" t="e">
        <f>Diversion!BI202</f>
        <v>#DIV/0!</v>
      </c>
      <c r="BI18" s="410" t="e">
        <f>Diversion!BJ202</f>
        <v>#DIV/0!</v>
      </c>
      <c r="BJ18" s="410" t="e">
        <f>Diversion!BK202</f>
        <v>#DIV/0!</v>
      </c>
      <c r="BK18" s="410" t="e">
        <f>Diversion!BL202</f>
        <v>#DIV/0!</v>
      </c>
      <c r="BL18" s="410" t="e">
        <f>Diversion!BM202</f>
        <v>#DIV/0!</v>
      </c>
      <c r="BM18" s="410" t="e">
        <f>Diversion!BN202</f>
        <v>#DIV/0!</v>
      </c>
      <c r="BN18" s="410" t="e">
        <f>Diversion!BO202</f>
        <v>#DIV/0!</v>
      </c>
      <c r="BO18" s="410" t="e">
        <f>Diversion!BP202</f>
        <v>#DIV/0!</v>
      </c>
      <c r="BP18" s="410" t="e">
        <f>Diversion!BQ202</f>
        <v>#DIV/0!</v>
      </c>
      <c r="BQ18" s="410" t="e">
        <f>Diversion!BR202</f>
        <v>#DIV/0!</v>
      </c>
      <c r="BR18" s="410" t="e">
        <f>Diversion!BS202</f>
        <v>#DIV/0!</v>
      </c>
      <c r="BS18" s="410" t="e">
        <f>Diversion!BT202</f>
        <v>#DIV/0!</v>
      </c>
      <c r="BT18" s="410" t="e">
        <f>Diversion!BU202</f>
        <v>#DIV/0!</v>
      </c>
      <c r="BU18" s="410" t="e">
        <f>Diversion!BV202</f>
        <v>#DIV/0!</v>
      </c>
      <c r="BV18" s="410" t="e">
        <f>Diversion!BW202</f>
        <v>#DIV/0!</v>
      </c>
      <c r="BW18" s="410" t="e">
        <f>Diversion!BX202</f>
        <v>#DIV/0!</v>
      </c>
      <c r="BX18" s="410" t="e">
        <f>Diversion!BY202</f>
        <v>#DIV/0!</v>
      </c>
      <c r="BY18" s="410" t="e">
        <f>Diversion!BZ202</f>
        <v>#DIV/0!</v>
      </c>
      <c r="BZ18" s="410" t="e">
        <f>Diversion!CA202</f>
        <v>#DIV/0!</v>
      </c>
      <c r="CA18" s="410" t="e">
        <f>Diversion!CB202</f>
        <v>#DIV/0!</v>
      </c>
      <c r="CB18" s="410" t="e">
        <f>Diversion!CC202</f>
        <v>#DIV/0!</v>
      </c>
      <c r="CC18" s="410" t="e">
        <f>Diversion!CD202</f>
        <v>#DIV/0!</v>
      </c>
      <c r="CD18" s="410" t="e">
        <f>Diversion!CE202</f>
        <v>#DIV/0!</v>
      </c>
      <c r="CE18" s="410" t="e">
        <f>Diversion!CF202</f>
        <v>#DIV/0!</v>
      </c>
    </row>
    <row r="19" spans="1:83" s="407" customFormat="1" ht="15.5" x14ac:dyDescent="0.35">
      <c r="A19" s="391"/>
      <c r="B19" s="391"/>
      <c r="C19" s="410" t="s">
        <v>88</v>
      </c>
      <c r="D19" s="410" t="e">
        <f>Diversion!E203</f>
        <v>#DIV/0!</v>
      </c>
      <c r="E19" s="410" t="e">
        <f>Diversion!F203</f>
        <v>#DIV/0!</v>
      </c>
      <c r="F19" s="410" t="e">
        <f>Diversion!G203</f>
        <v>#DIV/0!</v>
      </c>
      <c r="G19" s="410" t="e">
        <f>Diversion!H203</f>
        <v>#DIV/0!</v>
      </c>
      <c r="H19" s="410" t="e">
        <f>Diversion!I203</f>
        <v>#DIV/0!</v>
      </c>
      <c r="I19" s="410" t="e">
        <f>Diversion!J203</f>
        <v>#DIV/0!</v>
      </c>
      <c r="J19" s="410" t="e">
        <f>Diversion!K203</f>
        <v>#DIV/0!</v>
      </c>
      <c r="K19" s="410" t="e">
        <f>Diversion!L203</f>
        <v>#DIV/0!</v>
      </c>
      <c r="L19" s="410" t="e">
        <f>Diversion!M203</f>
        <v>#DIV/0!</v>
      </c>
      <c r="M19" s="410" t="e">
        <f>Diversion!N203</f>
        <v>#DIV/0!</v>
      </c>
      <c r="N19" s="410" t="e">
        <f>Diversion!O203</f>
        <v>#DIV/0!</v>
      </c>
      <c r="O19" s="410" t="e">
        <f>Diversion!P203</f>
        <v>#DIV/0!</v>
      </c>
      <c r="P19" s="410" t="e">
        <f>Diversion!Q203</f>
        <v>#DIV/0!</v>
      </c>
      <c r="Q19" s="410" t="e">
        <f>Diversion!R203</f>
        <v>#DIV/0!</v>
      </c>
      <c r="R19" s="410" t="e">
        <f>Diversion!S203</f>
        <v>#DIV/0!</v>
      </c>
      <c r="S19" s="410" t="e">
        <f>Diversion!T203</f>
        <v>#DIV/0!</v>
      </c>
      <c r="T19" s="410" t="e">
        <f>Diversion!U203</f>
        <v>#DIV/0!</v>
      </c>
      <c r="U19" s="410" t="e">
        <f>Diversion!V203</f>
        <v>#DIV/0!</v>
      </c>
      <c r="V19" s="410" t="e">
        <f>Diversion!W203</f>
        <v>#DIV/0!</v>
      </c>
      <c r="W19" s="410" t="e">
        <f>Diversion!X203</f>
        <v>#DIV/0!</v>
      </c>
      <c r="X19" s="410" t="e">
        <f>Diversion!Y203</f>
        <v>#DIV/0!</v>
      </c>
      <c r="Y19" s="410" t="e">
        <f>Diversion!Z203</f>
        <v>#DIV/0!</v>
      </c>
      <c r="Z19" s="410" t="e">
        <f>Diversion!AA203</f>
        <v>#DIV/0!</v>
      </c>
      <c r="AA19" s="410" t="e">
        <f>Diversion!AB203</f>
        <v>#DIV/0!</v>
      </c>
      <c r="AB19" s="410" t="e">
        <f>Diversion!AC203</f>
        <v>#DIV/0!</v>
      </c>
      <c r="AC19" s="410" t="e">
        <f>Diversion!AD203</f>
        <v>#DIV/0!</v>
      </c>
      <c r="AD19" s="410" t="e">
        <f>Diversion!AE203</f>
        <v>#DIV/0!</v>
      </c>
      <c r="AE19" s="410" t="e">
        <f>Diversion!AF203</f>
        <v>#DIV/0!</v>
      </c>
      <c r="AF19" s="410" t="e">
        <f>Diversion!AG203</f>
        <v>#DIV/0!</v>
      </c>
      <c r="AG19" s="410" t="e">
        <f>Diversion!AH203</f>
        <v>#DIV/0!</v>
      </c>
      <c r="AH19" s="410" t="e">
        <f>Diversion!AI203</f>
        <v>#DIV/0!</v>
      </c>
      <c r="AI19" s="410" t="e">
        <f>Diversion!AJ203</f>
        <v>#DIV/0!</v>
      </c>
      <c r="AJ19" s="410" t="e">
        <f>Diversion!AK203</f>
        <v>#DIV/0!</v>
      </c>
      <c r="AK19" s="410" t="e">
        <f>Diversion!AL203</f>
        <v>#DIV/0!</v>
      </c>
      <c r="AL19" s="410" t="e">
        <f>Diversion!AM203</f>
        <v>#DIV/0!</v>
      </c>
      <c r="AM19" s="410" t="e">
        <f>Diversion!AN203</f>
        <v>#DIV/0!</v>
      </c>
      <c r="AN19" s="410" t="e">
        <f>Diversion!AO203</f>
        <v>#DIV/0!</v>
      </c>
      <c r="AO19" s="410" t="e">
        <f>Diversion!AP203</f>
        <v>#DIV/0!</v>
      </c>
      <c r="AP19" s="410" t="e">
        <f>Diversion!AQ203</f>
        <v>#DIV/0!</v>
      </c>
      <c r="AQ19" s="410" t="e">
        <f>Diversion!AR203</f>
        <v>#DIV/0!</v>
      </c>
      <c r="AR19" s="410" t="e">
        <f>Diversion!AS203</f>
        <v>#DIV/0!</v>
      </c>
      <c r="AS19" s="410" t="e">
        <f>Diversion!AT203</f>
        <v>#DIV/0!</v>
      </c>
      <c r="AT19" s="410" t="e">
        <f>Diversion!AU203</f>
        <v>#DIV/0!</v>
      </c>
      <c r="AU19" s="410" t="e">
        <f>Diversion!AV203</f>
        <v>#DIV/0!</v>
      </c>
      <c r="AV19" s="410" t="e">
        <f>Diversion!AW203</f>
        <v>#DIV/0!</v>
      </c>
      <c r="AW19" s="410" t="e">
        <f>Diversion!AX203</f>
        <v>#DIV/0!</v>
      </c>
      <c r="AX19" s="410" t="e">
        <f>Diversion!AY203</f>
        <v>#DIV/0!</v>
      </c>
      <c r="AY19" s="410" t="e">
        <f>Diversion!AZ203</f>
        <v>#DIV/0!</v>
      </c>
      <c r="AZ19" s="410" t="e">
        <f>Diversion!BA203</f>
        <v>#DIV/0!</v>
      </c>
      <c r="BA19" s="410" t="e">
        <f>Diversion!BB203</f>
        <v>#DIV/0!</v>
      </c>
      <c r="BB19" s="410" t="e">
        <f>Diversion!BC203</f>
        <v>#DIV/0!</v>
      </c>
      <c r="BC19" s="410" t="e">
        <f>Diversion!BD203</f>
        <v>#DIV/0!</v>
      </c>
      <c r="BD19" s="410" t="e">
        <f>Diversion!BE203</f>
        <v>#DIV/0!</v>
      </c>
      <c r="BE19" s="410" t="e">
        <f>Diversion!BF203</f>
        <v>#DIV/0!</v>
      </c>
      <c r="BF19" s="410" t="e">
        <f>Diversion!BG203</f>
        <v>#DIV/0!</v>
      </c>
      <c r="BG19" s="410" t="e">
        <f>Diversion!BH203</f>
        <v>#DIV/0!</v>
      </c>
      <c r="BH19" s="410" t="e">
        <f>Diversion!BI203</f>
        <v>#DIV/0!</v>
      </c>
      <c r="BI19" s="410" t="e">
        <f>Diversion!BJ203</f>
        <v>#DIV/0!</v>
      </c>
      <c r="BJ19" s="410" t="e">
        <f>Diversion!BK203</f>
        <v>#DIV/0!</v>
      </c>
      <c r="BK19" s="410" t="e">
        <f>Diversion!BL203</f>
        <v>#DIV/0!</v>
      </c>
      <c r="BL19" s="410" t="e">
        <f>Diversion!BM203</f>
        <v>#DIV/0!</v>
      </c>
      <c r="BM19" s="410" t="e">
        <f>Diversion!BN203</f>
        <v>#DIV/0!</v>
      </c>
      <c r="BN19" s="410" t="e">
        <f>Diversion!BO203</f>
        <v>#DIV/0!</v>
      </c>
      <c r="BO19" s="410" t="e">
        <f>Diversion!BP203</f>
        <v>#DIV/0!</v>
      </c>
      <c r="BP19" s="410" t="e">
        <f>Diversion!BQ203</f>
        <v>#DIV/0!</v>
      </c>
      <c r="BQ19" s="410" t="e">
        <f>Diversion!BR203</f>
        <v>#DIV/0!</v>
      </c>
      <c r="BR19" s="410" t="e">
        <f>Diversion!BS203</f>
        <v>#DIV/0!</v>
      </c>
      <c r="BS19" s="410" t="e">
        <f>Diversion!BT203</f>
        <v>#DIV/0!</v>
      </c>
      <c r="BT19" s="410" t="e">
        <f>Diversion!BU203</f>
        <v>#DIV/0!</v>
      </c>
      <c r="BU19" s="410" t="e">
        <f>Diversion!BV203</f>
        <v>#DIV/0!</v>
      </c>
      <c r="BV19" s="410" t="e">
        <f>Diversion!BW203</f>
        <v>#DIV/0!</v>
      </c>
      <c r="BW19" s="410" t="e">
        <f>Diversion!BX203</f>
        <v>#DIV/0!</v>
      </c>
      <c r="BX19" s="410" t="e">
        <f>Diversion!BY203</f>
        <v>#DIV/0!</v>
      </c>
      <c r="BY19" s="410" t="e">
        <f>Diversion!BZ203</f>
        <v>#DIV/0!</v>
      </c>
      <c r="BZ19" s="410" t="e">
        <f>Diversion!CA203</f>
        <v>#DIV/0!</v>
      </c>
      <c r="CA19" s="410" t="e">
        <f>Diversion!CB203</f>
        <v>#DIV/0!</v>
      </c>
      <c r="CB19" s="410" t="e">
        <f>Diversion!CC203</f>
        <v>#DIV/0!</v>
      </c>
      <c r="CC19" s="410" t="e">
        <f>Diversion!CD203</f>
        <v>#DIV/0!</v>
      </c>
      <c r="CD19" s="410" t="e">
        <f>Diversion!CE203</f>
        <v>#DIV/0!</v>
      </c>
      <c r="CE19" s="410" t="e">
        <f>Diversion!CF203</f>
        <v>#DIV/0!</v>
      </c>
    </row>
    <row r="20" spans="1:83" s="407" customFormat="1" ht="15.5" x14ac:dyDescent="0.35">
      <c r="A20" s="391"/>
      <c r="B20" s="391"/>
      <c r="C20" s="410" t="s">
        <v>90</v>
      </c>
      <c r="D20" s="410" t="e">
        <f>Diversion!E204</f>
        <v>#DIV/0!</v>
      </c>
      <c r="E20" s="410" t="e">
        <f>Diversion!F204</f>
        <v>#DIV/0!</v>
      </c>
      <c r="F20" s="410" t="e">
        <f>Diversion!G204</f>
        <v>#DIV/0!</v>
      </c>
      <c r="G20" s="410" t="e">
        <f>Diversion!H204</f>
        <v>#DIV/0!</v>
      </c>
      <c r="H20" s="410" t="e">
        <f>Diversion!I204</f>
        <v>#DIV/0!</v>
      </c>
      <c r="I20" s="410" t="e">
        <f>Diversion!J204</f>
        <v>#DIV/0!</v>
      </c>
      <c r="J20" s="410" t="e">
        <f>Diversion!K204</f>
        <v>#DIV/0!</v>
      </c>
      <c r="K20" s="410" t="e">
        <f>Diversion!L204</f>
        <v>#DIV/0!</v>
      </c>
      <c r="L20" s="410" t="e">
        <f>Diversion!M204</f>
        <v>#DIV/0!</v>
      </c>
      <c r="M20" s="410" t="e">
        <f>Diversion!N204</f>
        <v>#DIV/0!</v>
      </c>
      <c r="N20" s="410" t="e">
        <f>Diversion!O204</f>
        <v>#DIV/0!</v>
      </c>
      <c r="O20" s="410" t="e">
        <f>Diversion!P204</f>
        <v>#DIV/0!</v>
      </c>
      <c r="P20" s="410" t="e">
        <f>Diversion!Q204</f>
        <v>#DIV/0!</v>
      </c>
      <c r="Q20" s="410" t="e">
        <f>Diversion!R204</f>
        <v>#DIV/0!</v>
      </c>
      <c r="R20" s="410" t="e">
        <f>Diversion!S204</f>
        <v>#DIV/0!</v>
      </c>
      <c r="S20" s="410" t="e">
        <f>Diversion!T204</f>
        <v>#DIV/0!</v>
      </c>
      <c r="T20" s="410" t="e">
        <f>Diversion!U204</f>
        <v>#DIV/0!</v>
      </c>
      <c r="U20" s="410" t="e">
        <f>Diversion!V204</f>
        <v>#DIV/0!</v>
      </c>
      <c r="V20" s="410" t="e">
        <f>Diversion!W204</f>
        <v>#DIV/0!</v>
      </c>
      <c r="W20" s="410" t="e">
        <f>Diversion!X204</f>
        <v>#DIV/0!</v>
      </c>
      <c r="X20" s="410" t="e">
        <f>Diversion!Y204</f>
        <v>#DIV/0!</v>
      </c>
      <c r="Y20" s="410" t="e">
        <f>Diversion!Z204</f>
        <v>#DIV/0!</v>
      </c>
      <c r="Z20" s="410" t="e">
        <f>Diversion!AA204</f>
        <v>#DIV/0!</v>
      </c>
      <c r="AA20" s="410" t="e">
        <f>Diversion!AB204</f>
        <v>#DIV/0!</v>
      </c>
      <c r="AB20" s="410" t="e">
        <f>Diversion!AC204</f>
        <v>#DIV/0!</v>
      </c>
      <c r="AC20" s="410" t="e">
        <f>Diversion!AD204</f>
        <v>#DIV/0!</v>
      </c>
      <c r="AD20" s="410" t="e">
        <f>Diversion!AE204</f>
        <v>#DIV/0!</v>
      </c>
      <c r="AE20" s="410" t="e">
        <f>Diversion!AF204</f>
        <v>#DIV/0!</v>
      </c>
      <c r="AF20" s="410" t="e">
        <f>Diversion!AG204</f>
        <v>#DIV/0!</v>
      </c>
      <c r="AG20" s="410" t="e">
        <f>Diversion!AH204</f>
        <v>#DIV/0!</v>
      </c>
      <c r="AH20" s="410" t="e">
        <f>Diversion!AI204</f>
        <v>#DIV/0!</v>
      </c>
      <c r="AI20" s="410" t="e">
        <f>Diversion!AJ204</f>
        <v>#DIV/0!</v>
      </c>
      <c r="AJ20" s="410" t="e">
        <f>Diversion!AK204</f>
        <v>#DIV/0!</v>
      </c>
      <c r="AK20" s="410" t="e">
        <f>Diversion!AL204</f>
        <v>#DIV/0!</v>
      </c>
      <c r="AL20" s="410" t="e">
        <f>Diversion!AM204</f>
        <v>#DIV/0!</v>
      </c>
      <c r="AM20" s="410" t="e">
        <f>Diversion!AN204</f>
        <v>#DIV/0!</v>
      </c>
      <c r="AN20" s="410" t="e">
        <f>Diversion!AO204</f>
        <v>#DIV/0!</v>
      </c>
      <c r="AO20" s="410" t="e">
        <f>Diversion!AP204</f>
        <v>#DIV/0!</v>
      </c>
      <c r="AP20" s="410" t="e">
        <f>Diversion!AQ204</f>
        <v>#DIV/0!</v>
      </c>
      <c r="AQ20" s="410" t="e">
        <f>Diversion!AR204</f>
        <v>#DIV/0!</v>
      </c>
      <c r="AR20" s="410" t="e">
        <f>Diversion!AS204</f>
        <v>#DIV/0!</v>
      </c>
      <c r="AS20" s="410" t="e">
        <f>Diversion!AT204</f>
        <v>#DIV/0!</v>
      </c>
      <c r="AT20" s="410" t="e">
        <f>Diversion!AU204</f>
        <v>#DIV/0!</v>
      </c>
      <c r="AU20" s="410" t="e">
        <f>Diversion!AV204</f>
        <v>#DIV/0!</v>
      </c>
      <c r="AV20" s="410" t="e">
        <f>Diversion!AW204</f>
        <v>#DIV/0!</v>
      </c>
      <c r="AW20" s="410" t="e">
        <f>Diversion!AX204</f>
        <v>#DIV/0!</v>
      </c>
      <c r="AX20" s="410" t="e">
        <f>Diversion!AY204</f>
        <v>#DIV/0!</v>
      </c>
      <c r="AY20" s="410" t="e">
        <f>Diversion!AZ204</f>
        <v>#DIV/0!</v>
      </c>
      <c r="AZ20" s="410" t="e">
        <f>Diversion!BA204</f>
        <v>#DIV/0!</v>
      </c>
      <c r="BA20" s="410" t="e">
        <f>Diversion!BB204</f>
        <v>#DIV/0!</v>
      </c>
      <c r="BB20" s="410" t="e">
        <f>Diversion!BC204</f>
        <v>#DIV/0!</v>
      </c>
      <c r="BC20" s="410" t="e">
        <f>Diversion!BD204</f>
        <v>#DIV/0!</v>
      </c>
      <c r="BD20" s="410" t="e">
        <f>Diversion!BE204</f>
        <v>#DIV/0!</v>
      </c>
      <c r="BE20" s="410" t="e">
        <f>Diversion!BF204</f>
        <v>#DIV/0!</v>
      </c>
      <c r="BF20" s="410" t="e">
        <f>Diversion!BG204</f>
        <v>#DIV/0!</v>
      </c>
      <c r="BG20" s="410" t="e">
        <f>Diversion!BH204</f>
        <v>#DIV/0!</v>
      </c>
      <c r="BH20" s="410" t="e">
        <f>Diversion!BI204</f>
        <v>#DIV/0!</v>
      </c>
      <c r="BI20" s="410" t="e">
        <f>Diversion!BJ204</f>
        <v>#DIV/0!</v>
      </c>
      <c r="BJ20" s="410" t="e">
        <f>Diversion!BK204</f>
        <v>#DIV/0!</v>
      </c>
      <c r="BK20" s="410" t="e">
        <f>Diversion!BL204</f>
        <v>#DIV/0!</v>
      </c>
      <c r="BL20" s="410" t="e">
        <f>Diversion!BM204</f>
        <v>#DIV/0!</v>
      </c>
      <c r="BM20" s="410" t="e">
        <f>Diversion!BN204</f>
        <v>#DIV/0!</v>
      </c>
      <c r="BN20" s="410" t="e">
        <f>Diversion!BO204</f>
        <v>#DIV/0!</v>
      </c>
      <c r="BO20" s="410" t="e">
        <f>Diversion!BP204</f>
        <v>#DIV/0!</v>
      </c>
      <c r="BP20" s="410" t="e">
        <f>Diversion!BQ204</f>
        <v>#DIV/0!</v>
      </c>
      <c r="BQ20" s="410" t="e">
        <f>Diversion!BR204</f>
        <v>#DIV/0!</v>
      </c>
      <c r="BR20" s="410" t="e">
        <f>Diversion!BS204</f>
        <v>#DIV/0!</v>
      </c>
      <c r="BS20" s="410" t="e">
        <f>Diversion!BT204</f>
        <v>#DIV/0!</v>
      </c>
      <c r="BT20" s="410" t="e">
        <f>Diversion!BU204</f>
        <v>#DIV/0!</v>
      </c>
      <c r="BU20" s="410" t="e">
        <f>Diversion!BV204</f>
        <v>#DIV/0!</v>
      </c>
      <c r="BV20" s="410" t="e">
        <f>Diversion!BW204</f>
        <v>#DIV/0!</v>
      </c>
      <c r="BW20" s="410" t="e">
        <f>Diversion!BX204</f>
        <v>#DIV/0!</v>
      </c>
      <c r="BX20" s="410" t="e">
        <f>Diversion!BY204</f>
        <v>#DIV/0!</v>
      </c>
      <c r="BY20" s="410" t="e">
        <f>Diversion!BZ204</f>
        <v>#DIV/0!</v>
      </c>
      <c r="BZ20" s="410" t="e">
        <f>Diversion!CA204</f>
        <v>#DIV/0!</v>
      </c>
      <c r="CA20" s="410" t="e">
        <f>Diversion!CB204</f>
        <v>#DIV/0!</v>
      </c>
      <c r="CB20" s="410" t="e">
        <f>Diversion!CC204</f>
        <v>#DIV/0!</v>
      </c>
      <c r="CC20" s="410" t="e">
        <f>Diversion!CD204</f>
        <v>#DIV/0!</v>
      </c>
      <c r="CD20" s="410" t="e">
        <f>Diversion!CE204</f>
        <v>#DIV/0!</v>
      </c>
      <c r="CE20" s="410" t="e">
        <f>Diversion!CF204</f>
        <v>#DIV/0!</v>
      </c>
    </row>
    <row r="21" spans="1:83" s="407" customFormat="1" ht="15.5" x14ac:dyDescent="0.35">
      <c r="A21" s="391"/>
      <c r="B21" s="391"/>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c r="AF21" s="406"/>
      <c r="AG21" s="406"/>
      <c r="AH21" s="406"/>
      <c r="AI21" s="406"/>
      <c r="AJ21" s="406"/>
      <c r="AK21" s="406"/>
      <c r="AL21" s="406"/>
      <c r="AM21" s="406"/>
      <c r="AN21" s="406"/>
      <c r="AO21" s="406"/>
      <c r="AP21" s="406"/>
      <c r="AQ21" s="406"/>
      <c r="AR21" s="406"/>
      <c r="AS21" s="406"/>
      <c r="AT21" s="406"/>
      <c r="AU21" s="406"/>
      <c r="AV21" s="406"/>
      <c r="AW21" s="406"/>
      <c r="AX21" s="406"/>
      <c r="AY21" s="406"/>
      <c r="AZ21" s="406"/>
      <c r="BA21" s="406"/>
      <c r="BB21" s="406"/>
      <c r="BC21" s="406"/>
      <c r="BD21" s="406"/>
      <c r="BE21" s="406"/>
      <c r="BF21" s="406"/>
      <c r="BG21" s="406"/>
      <c r="BH21" s="406"/>
      <c r="BI21" s="406"/>
      <c r="BJ21" s="406"/>
      <c r="BK21" s="406"/>
      <c r="BL21" s="406"/>
      <c r="BM21" s="406"/>
      <c r="BN21" s="406"/>
      <c r="BO21" s="406"/>
      <c r="BP21" s="406"/>
      <c r="BQ21" s="406"/>
      <c r="BR21" s="406"/>
      <c r="BS21" s="406"/>
      <c r="BT21" s="406"/>
      <c r="BU21" s="406"/>
      <c r="BV21" s="406"/>
      <c r="BW21" s="406"/>
      <c r="BX21" s="406"/>
      <c r="BY21" s="406"/>
      <c r="BZ21" s="406"/>
      <c r="CA21" s="406"/>
      <c r="CB21" s="406"/>
      <c r="CC21" s="406"/>
      <c r="CD21" s="406"/>
      <c r="CE21" s="406"/>
    </row>
    <row r="22" spans="1:83" s="407" customFormat="1" ht="15.5" x14ac:dyDescent="0.35">
      <c r="A22" s="391"/>
      <c r="B22" s="391" t="s">
        <v>368</v>
      </c>
    </row>
    <row r="23" spans="1:83" s="407" customFormat="1" ht="15.5" x14ac:dyDescent="0.35">
      <c r="A23" s="391"/>
      <c r="B23" s="391"/>
      <c r="C23" s="409"/>
      <c r="D23" s="409">
        <v>2010</v>
      </c>
      <c r="E23" s="409">
        <v>2011</v>
      </c>
      <c r="F23" s="409">
        <v>2012</v>
      </c>
      <c r="G23" s="409">
        <v>2013</v>
      </c>
      <c r="H23" s="409">
        <v>2014</v>
      </c>
      <c r="I23" s="409">
        <v>2015</v>
      </c>
      <c r="J23" s="409">
        <v>2016</v>
      </c>
      <c r="K23" s="409">
        <v>2017</v>
      </c>
      <c r="L23" s="409">
        <v>2018</v>
      </c>
      <c r="M23" s="409">
        <v>2019</v>
      </c>
      <c r="N23" s="409">
        <v>2020</v>
      </c>
      <c r="O23" s="409">
        <v>2021</v>
      </c>
      <c r="P23" s="409">
        <v>2022</v>
      </c>
      <c r="Q23" s="409">
        <v>2023</v>
      </c>
      <c r="R23" s="409">
        <v>2024</v>
      </c>
      <c r="S23" s="409">
        <v>2025</v>
      </c>
      <c r="T23" s="409">
        <v>2026</v>
      </c>
      <c r="U23" s="409">
        <v>2027</v>
      </c>
      <c r="V23" s="409">
        <v>2028</v>
      </c>
      <c r="W23" s="409">
        <v>2029</v>
      </c>
      <c r="X23" s="409">
        <v>2030</v>
      </c>
      <c r="Y23" s="409">
        <v>2031</v>
      </c>
      <c r="Z23" s="409">
        <v>2032</v>
      </c>
      <c r="AA23" s="409">
        <v>2033</v>
      </c>
      <c r="AB23" s="409">
        <v>2034</v>
      </c>
      <c r="AC23" s="409">
        <v>2035</v>
      </c>
      <c r="AD23" s="409">
        <v>2036</v>
      </c>
      <c r="AE23" s="409">
        <v>2037</v>
      </c>
      <c r="AF23" s="409">
        <v>2038</v>
      </c>
      <c r="AG23" s="409">
        <v>2039</v>
      </c>
      <c r="AH23" s="409">
        <v>2040</v>
      </c>
      <c r="AI23" s="409">
        <v>2041</v>
      </c>
      <c r="AJ23" s="409">
        <v>2042</v>
      </c>
      <c r="AK23" s="409">
        <v>2043</v>
      </c>
      <c r="AL23" s="409">
        <v>2044</v>
      </c>
      <c r="AM23" s="409">
        <v>2045</v>
      </c>
      <c r="AN23" s="409">
        <v>2046</v>
      </c>
      <c r="AO23" s="409">
        <v>2047</v>
      </c>
      <c r="AP23" s="409">
        <v>2048</v>
      </c>
      <c r="AQ23" s="409">
        <v>2049</v>
      </c>
      <c r="AR23" s="409">
        <v>2050</v>
      </c>
      <c r="AS23" s="409">
        <v>2051</v>
      </c>
      <c r="AT23" s="409">
        <v>2052</v>
      </c>
      <c r="AU23" s="409">
        <v>2053</v>
      </c>
      <c r="AV23" s="409">
        <v>2054</v>
      </c>
      <c r="AW23" s="409">
        <v>2055</v>
      </c>
      <c r="AX23" s="409">
        <v>2056</v>
      </c>
      <c r="AY23" s="409">
        <v>2057</v>
      </c>
      <c r="AZ23" s="409">
        <v>2058</v>
      </c>
      <c r="BA23" s="409">
        <v>2059</v>
      </c>
      <c r="BB23" s="409">
        <v>2060</v>
      </c>
      <c r="BC23" s="409">
        <v>2061</v>
      </c>
      <c r="BD23" s="409">
        <v>2062</v>
      </c>
      <c r="BE23" s="409">
        <v>2063</v>
      </c>
      <c r="BF23" s="409">
        <v>2064</v>
      </c>
      <c r="BG23" s="409">
        <v>2065</v>
      </c>
      <c r="BH23" s="409">
        <v>2066</v>
      </c>
      <c r="BI23" s="409">
        <v>2067</v>
      </c>
      <c r="BJ23" s="409">
        <v>2068</v>
      </c>
      <c r="BK23" s="409">
        <v>2069</v>
      </c>
      <c r="BL23" s="409">
        <v>2070</v>
      </c>
      <c r="BM23" s="409">
        <v>2071</v>
      </c>
      <c r="BN23" s="409">
        <v>2072</v>
      </c>
      <c r="BO23" s="409">
        <v>2073</v>
      </c>
      <c r="BP23" s="409">
        <v>2074</v>
      </c>
      <c r="BQ23" s="409">
        <v>2075</v>
      </c>
      <c r="BR23" s="409">
        <v>2076</v>
      </c>
      <c r="BS23" s="409">
        <v>2077</v>
      </c>
      <c r="BT23" s="409">
        <v>2078</v>
      </c>
      <c r="BU23" s="409">
        <v>2079</v>
      </c>
      <c r="BV23" s="409">
        <v>2080</v>
      </c>
      <c r="BW23" s="409">
        <v>2081</v>
      </c>
      <c r="BX23" s="409">
        <v>2082</v>
      </c>
      <c r="BY23" s="409">
        <v>2083</v>
      </c>
      <c r="BZ23" s="409">
        <v>2084</v>
      </c>
      <c r="CA23" s="409">
        <v>2085</v>
      </c>
      <c r="CB23" s="409">
        <v>2086</v>
      </c>
      <c r="CC23" s="409">
        <v>2087</v>
      </c>
      <c r="CD23" s="409">
        <v>2088</v>
      </c>
      <c r="CE23" s="409">
        <v>2089</v>
      </c>
    </row>
    <row r="24" spans="1:83" s="407" customFormat="1" ht="15.5" x14ac:dyDescent="0.35">
      <c r="A24" s="391"/>
      <c r="B24" s="391"/>
      <c r="C24" s="410" t="s">
        <v>84</v>
      </c>
      <c r="D24" s="410" t="e">
        <f>IF(D$23&lt;$D$10,0,D17)</f>
        <v>#DIV/0!</v>
      </c>
      <c r="E24" s="410" t="e">
        <f t="shared" ref="E24:BP25" si="0">IF(E$23&lt;$D$10,0,E17)</f>
        <v>#DIV/0!</v>
      </c>
      <c r="F24" s="410" t="e">
        <f t="shared" si="0"/>
        <v>#DIV/0!</v>
      </c>
      <c r="G24" s="410" t="e">
        <f t="shared" si="0"/>
        <v>#DIV/0!</v>
      </c>
      <c r="H24" s="410" t="e">
        <f t="shared" si="0"/>
        <v>#DIV/0!</v>
      </c>
      <c r="I24" s="410" t="e">
        <f t="shared" si="0"/>
        <v>#DIV/0!</v>
      </c>
      <c r="J24" s="410" t="e">
        <f t="shared" si="0"/>
        <v>#DIV/0!</v>
      </c>
      <c r="K24" s="410" t="e">
        <f t="shared" si="0"/>
        <v>#DIV/0!</v>
      </c>
      <c r="L24" s="410" t="e">
        <f t="shared" si="0"/>
        <v>#DIV/0!</v>
      </c>
      <c r="M24" s="410" t="e">
        <f t="shared" si="0"/>
        <v>#DIV/0!</v>
      </c>
      <c r="N24" s="410" t="e">
        <f t="shared" si="0"/>
        <v>#DIV/0!</v>
      </c>
      <c r="O24" s="410" t="e">
        <f t="shared" si="0"/>
        <v>#DIV/0!</v>
      </c>
      <c r="P24" s="410" t="e">
        <f t="shared" si="0"/>
        <v>#DIV/0!</v>
      </c>
      <c r="Q24" s="410" t="e">
        <f t="shared" si="0"/>
        <v>#DIV/0!</v>
      </c>
      <c r="R24" s="410" t="e">
        <f t="shared" si="0"/>
        <v>#DIV/0!</v>
      </c>
      <c r="S24" s="410" t="e">
        <f t="shared" si="0"/>
        <v>#DIV/0!</v>
      </c>
      <c r="T24" s="410" t="e">
        <f t="shared" si="0"/>
        <v>#DIV/0!</v>
      </c>
      <c r="U24" s="410" t="e">
        <f t="shared" si="0"/>
        <v>#DIV/0!</v>
      </c>
      <c r="V24" s="410" t="e">
        <f t="shared" si="0"/>
        <v>#DIV/0!</v>
      </c>
      <c r="W24" s="410" t="e">
        <f t="shared" si="0"/>
        <v>#DIV/0!</v>
      </c>
      <c r="X24" s="410" t="e">
        <f t="shared" si="0"/>
        <v>#DIV/0!</v>
      </c>
      <c r="Y24" s="410" t="e">
        <f t="shared" si="0"/>
        <v>#DIV/0!</v>
      </c>
      <c r="Z24" s="410" t="e">
        <f t="shared" si="0"/>
        <v>#DIV/0!</v>
      </c>
      <c r="AA24" s="410" t="e">
        <f t="shared" si="0"/>
        <v>#DIV/0!</v>
      </c>
      <c r="AB24" s="410" t="e">
        <f t="shared" si="0"/>
        <v>#DIV/0!</v>
      </c>
      <c r="AC24" s="410" t="e">
        <f t="shared" si="0"/>
        <v>#DIV/0!</v>
      </c>
      <c r="AD24" s="410" t="e">
        <f t="shared" si="0"/>
        <v>#DIV/0!</v>
      </c>
      <c r="AE24" s="410" t="e">
        <f t="shared" si="0"/>
        <v>#DIV/0!</v>
      </c>
      <c r="AF24" s="410" t="e">
        <f t="shared" si="0"/>
        <v>#DIV/0!</v>
      </c>
      <c r="AG24" s="410" t="e">
        <f t="shared" si="0"/>
        <v>#DIV/0!</v>
      </c>
      <c r="AH24" s="410" t="e">
        <f t="shared" si="0"/>
        <v>#DIV/0!</v>
      </c>
      <c r="AI24" s="410" t="e">
        <f t="shared" si="0"/>
        <v>#DIV/0!</v>
      </c>
      <c r="AJ24" s="410" t="e">
        <f t="shared" si="0"/>
        <v>#DIV/0!</v>
      </c>
      <c r="AK24" s="410" t="e">
        <f t="shared" si="0"/>
        <v>#DIV/0!</v>
      </c>
      <c r="AL24" s="410" t="e">
        <f t="shared" si="0"/>
        <v>#DIV/0!</v>
      </c>
      <c r="AM24" s="410" t="e">
        <f t="shared" si="0"/>
        <v>#DIV/0!</v>
      </c>
      <c r="AN24" s="410" t="e">
        <f t="shared" si="0"/>
        <v>#DIV/0!</v>
      </c>
      <c r="AO24" s="410" t="e">
        <f t="shared" si="0"/>
        <v>#DIV/0!</v>
      </c>
      <c r="AP24" s="410" t="e">
        <f t="shared" si="0"/>
        <v>#DIV/0!</v>
      </c>
      <c r="AQ24" s="410" t="e">
        <f t="shared" si="0"/>
        <v>#DIV/0!</v>
      </c>
      <c r="AR24" s="410" t="e">
        <f t="shared" si="0"/>
        <v>#DIV/0!</v>
      </c>
      <c r="AS24" s="410" t="e">
        <f t="shared" si="0"/>
        <v>#DIV/0!</v>
      </c>
      <c r="AT24" s="410" t="e">
        <f t="shared" si="0"/>
        <v>#DIV/0!</v>
      </c>
      <c r="AU24" s="410" t="e">
        <f t="shared" si="0"/>
        <v>#DIV/0!</v>
      </c>
      <c r="AV24" s="410" t="e">
        <f t="shared" si="0"/>
        <v>#DIV/0!</v>
      </c>
      <c r="AW24" s="410" t="e">
        <f t="shared" si="0"/>
        <v>#DIV/0!</v>
      </c>
      <c r="AX24" s="410" t="e">
        <f t="shared" si="0"/>
        <v>#DIV/0!</v>
      </c>
      <c r="AY24" s="410" t="e">
        <f t="shared" si="0"/>
        <v>#DIV/0!</v>
      </c>
      <c r="AZ24" s="410" t="e">
        <f t="shared" si="0"/>
        <v>#DIV/0!</v>
      </c>
      <c r="BA24" s="410" t="e">
        <f t="shared" si="0"/>
        <v>#DIV/0!</v>
      </c>
      <c r="BB24" s="410" t="e">
        <f t="shared" si="0"/>
        <v>#DIV/0!</v>
      </c>
      <c r="BC24" s="410" t="e">
        <f t="shared" si="0"/>
        <v>#DIV/0!</v>
      </c>
      <c r="BD24" s="410" t="e">
        <f t="shared" si="0"/>
        <v>#DIV/0!</v>
      </c>
      <c r="BE24" s="410" t="e">
        <f t="shared" si="0"/>
        <v>#DIV/0!</v>
      </c>
      <c r="BF24" s="410" t="e">
        <f t="shared" si="0"/>
        <v>#DIV/0!</v>
      </c>
      <c r="BG24" s="410" t="e">
        <f t="shared" si="0"/>
        <v>#DIV/0!</v>
      </c>
      <c r="BH24" s="410" t="e">
        <f t="shared" si="0"/>
        <v>#DIV/0!</v>
      </c>
      <c r="BI24" s="410" t="e">
        <f t="shared" si="0"/>
        <v>#DIV/0!</v>
      </c>
      <c r="BJ24" s="410" t="e">
        <f t="shared" si="0"/>
        <v>#DIV/0!</v>
      </c>
      <c r="BK24" s="410" t="e">
        <f t="shared" si="0"/>
        <v>#DIV/0!</v>
      </c>
      <c r="BL24" s="410" t="e">
        <f t="shared" si="0"/>
        <v>#DIV/0!</v>
      </c>
      <c r="BM24" s="410" t="e">
        <f t="shared" si="0"/>
        <v>#DIV/0!</v>
      </c>
      <c r="BN24" s="410" t="e">
        <f t="shared" si="0"/>
        <v>#DIV/0!</v>
      </c>
      <c r="BO24" s="410" t="e">
        <f t="shared" si="0"/>
        <v>#DIV/0!</v>
      </c>
      <c r="BP24" s="410" t="e">
        <f t="shared" si="0"/>
        <v>#DIV/0!</v>
      </c>
      <c r="BQ24" s="410" t="e">
        <f t="shared" ref="BQ24:CE27" si="1">IF(BQ$23&lt;$D$10,0,BQ17)</f>
        <v>#DIV/0!</v>
      </c>
      <c r="BR24" s="410" t="e">
        <f t="shared" si="1"/>
        <v>#DIV/0!</v>
      </c>
      <c r="BS24" s="410" t="e">
        <f t="shared" si="1"/>
        <v>#DIV/0!</v>
      </c>
      <c r="BT24" s="410" t="e">
        <f t="shared" si="1"/>
        <v>#DIV/0!</v>
      </c>
      <c r="BU24" s="410" t="e">
        <f t="shared" si="1"/>
        <v>#DIV/0!</v>
      </c>
      <c r="BV24" s="410" t="e">
        <f t="shared" si="1"/>
        <v>#DIV/0!</v>
      </c>
      <c r="BW24" s="410" t="e">
        <f t="shared" si="1"/>
        <v>#DIV/0!</v>
      </c>
      <c r="BX24" s="410" t="e">
        <f t="shared" si="1"/>
        <v>#DIV/0!</v>
      </c>
      <c r="BY24" s="410" t="e">
        <f t="shared" si="1"/>
        <v>#DIV/0!</v>
      </c>
      <c r="BZ24" s="410" t="e">
        <f t="shared" si="1"/>
        <v>#DIV/0!</v>
      </c>
      <c r="CA24" s="410" t="e">
        <f t="shared" si="1"/>
        <v>#DIV/0!</v>
      </c>
      <c r="CB24" s="410" t="e">
        <f t="shared" si="1"/>
        <v>#DIV/0!</v>
      </c>
      <c r="CC24" s="410" t="e">
        <f t="shared" si="1"/>
        <v>#DIV/0!</v>
      </c>
      <c r="CD24" s="410" t="e">
        <f t="shared" si="1"/>
        <v>#DIV/0!</v>
      </c>
      <c r="CE24" s="410" t="e">
        <f t="shared" si="1"/>
        <v>#DIV/0!</v>
      </c>
    </row>
    <row r="25" spans="1:83" s="407" customFormat="1" ht="15.5" x14ac:dyDescent="0.35">
      <c r="A25" s="391"/>
      <c r="B25" s="391"/>
      <c r="C25" s="410" t="s">
        <v>86</v>
      </c>
      <c r="D25" s="410" t="e">
        <f>IF(D$23&lt;$D$10,0,D18)</f>
        <v>#DIV/0!</v>
      </c>
      <c r="E25" s="410" t="e">
        <f t="shared" ref="E25:S25" si="2">IF(E$23&lt;$D$10,0,E18)</f>
        <v>#DIV/0!</v>
      </c>
      <c r="F25" s="410" t="e">
        <f t="shared" si="2"/>
        <v>#DIV/0!</v>
      </c>
      <c r="G25" s="410" t="e">
        <f t="shared" si="2"/>
        <v>#DIV/0!</v>
      </c>
      <c r="H25" s="410" t="e">
        <f t="shared" si="2"/>
        <v>#DIV/0!</v>
      </c>
      <c r="I25" s="410" t="e">
        <f t="shared" si="2"/>
        <v>#DIV/0!</v>
      </c>
      <c r="J25" s="410" t="e">
        <f t="shared" si="2"/>
        <v>#DIV/0!</v>
      </c>
      <c r="K25" s="410" t="e">
        <f t="shared" si="2"/>
        <v>#DIV/0!</v>
      </c>
      <c r="L25" s="410" t="e">
        <f t="shared" si="2"/>
        <v>#DIV/0!</v>
      </c>
      <c r="M25" s="410" t="e">
        <f t="shared" si="2"/>
        <v>#DIV/0!</v>
      </c>
      <c r="N25" s="410" t="e">
        <f t="shared" si="2"/>
        <v>#DIV/0!</v>
      </c>
      <c r="O25" s="410" t="e">
        <f t="shared" si="2"/>
        <v>#DIV/0!</v>
      </c>
      <c r="P25" s="410" t="e">
        <f t="shared" si="2"/>
        <v>#DIV/0!</v>
      </c>
      <c r="Q25" s="410" t="e">
        <f t="shared" si="2"/>
        <v>#DIV/0!</v>
      </c>
      <c r="R25" s="410" t="e">
        <f t="shared" si="2"/>
        <v>#DIV/0!</v>
      </c>
      <c r="S25" s="410" t="e">
        <f t="shared" si="2"/>
        <v>#DIV/0!</v>
      </c>
      <c r="T25" s="410" t="e">
        <f t="shared" si="0"/>
        <v>#DIV/0!</v>
      </c>
      <c r="U25" s="410" t="e">
        <f t="shared" si="0"/>
        <v>#DIV/0!</v>
      </c>
      <c r="V25" s="410" t="e">
        <f t="shared" si="0"/>
        <v>#DIV/0!</v>
      </c>
      <c r="W25" s="410" t="e">
        <f t="shared" si="0"/>
        <v>#DIV/0!</v>
      </c>
      <c r="X25" s="410" t="e">
        <f t="shared" si="0"/>
        <v>#DIV/0!</v>
      </c>
      <c r="Y25" s="410" t="e">
        <f t="shared" si="0"/>
        <v>#DIV/0!</v>
      </c>
      <c r="Z25" s="410" t="e">
        <f t="shared" si="0"/>
        <v>#DIV/0!</v>
      </c>
      <c r="AA25" s="410" t="e">
        <f t="shared" si="0"/>
        <v>#DIV/0!</v>
      </c>
      <c r="AB25" s="410" t="e">
        <f t="shared" si="0"/>
        <v>#DIV/0!</v>
      </c>
      <c r="AC25" s="410" t="e">
        <f t="shared" si="0"/>
        <v>#DIV/0!</v>
      </c>
      <c r="AD25" s="410" t="e">
        <f t="shared" si="0"/>
        <v>#DIV/0!</v>
      </c>
      <c r="AE25" s="410" t="e">
        <f t="shared" si="0"/>
        <v>#DIV/0!</v>
      </c>
      <c r="AF25" s="410" t="e">
        <f t="shared" si="0"/>
        <v>#DIV/0!</v>
      </c>
      <c r="AG25" s="410" t="e">
        <f t="shared" si="0"/>
        <v>#DIV/0!</v>
      </c>
      <c r="AH25" s="410" t="e">
        <f t="shared" si="0"/>
        <v>#DIV/0!</v>
      </c>
      <c r="AI25" s="410" t="e">
        <f t="shared" si="0"/>
        <v>#DIV/0!</v>
      </c>
      <c r="AJ25" s="410" t="e">
        <f t="shared" si="0"/>
        <v>#DIV/0!</v>
      </c>
      <c r="AK25" s="410" t="e">
        <f t="shared" si="0"/>
        <v>#DIV/0!</v>
      </c>
      <c r="AL25" s="410" t="e">
        <f t="shared" si="0"/>
        <v>#DIV/0!</v>
      </c>
      <c r="AM25" s="410" t="e">
        <f t="shared" si="0"/>
        <v>#DIV/0!</v>
      </c>
      <c r="AN25" s="410" t="e">
        <f t="shared" si="0"/>
        <v>#DIV/0!</v>
      </c>
      <c r="AO25" s="410" t="e">
        <f t="shared" si="0"/>
        <v>#DIV/0!</v>
      </c>
      <c r="AP25" s="410" t="e">
        <f t="shared" si="0"/>
        <v>#DIV/0!</v>
      </c>
      <c r="AQ25" s="410" t="e">
        <f t="shared" si="0"/>
        <v>#DIV/0!</v>
      </c>
      <c r="AR25" s="410" t="e">
        <f t="shared" si="0"/>
        <v>#DIV/0!</v>
      </c>
      <c r="AS25" s="410" t="e">
        <f t="shared" si="0"/>
        <v>#DIV/0!</v>
      </c>
      <c r="AT25" s="410" t="e">
        <f t="shared" si="0"/>
        <v>#DIV/0!</v>
      </c>
      <c r="AU25" s="410" t="e">
        <f t="shared" si="0"/>
        <v>#DIV/0!</v>
      </c>
      <c r="AV25" s="410" t="e">
        <f t="shared" si="0"/>
        <v>#DIV/0!</v>
      </c>
      <c r="AW25" s="410" t="e">
        <f t="shared" si="0"/>
        <v>#DIV/0!</v>
      </c>
      <c r="AX25" s="410" t="e">
        <f t="shared" si="0"/>
        <v>#DIV/0!</v>
      </c>
      <c r="AY25" s="410" t="e">
        <f t="shared" si="0"/>
        <v>#DIV/0!</v>
      </c>
      <c r="AZ25" s="410" t="e">
        <f t="shared" si="0"/>
        <v>#DIV/0!</v>
      </c>
      <c r="BA25" s="410" t="e">
        <f t="shared" si="0"/>
        <v>#DIV/0!</v>
      </c>
      <c r="BB25" s="410" t="e">
        <f t="shared" si="0"/>
        <v>#DIV/0!</v>
      </c>
      <c r="BC25" s="410" t="e">
        <f t="shared" si="0"/>
        <v>#DIV/0!</v>
      </c>
      <c r="BD25" s="410" t="e">
        <f t="shared" si="0"/>
        <v>#DIV/0!</v>
      </c>
      <c r="BE25" s="410" t="e">
        <f t="shared" si="0"/>
        <v>#DIV/0!</v>
      </c>
      <c r="BF25" s="410" t="e">
        <f t="shared" si="0"/>
        <v>#DIV/0!</v>
      </c>
      <c r="BG25" s="410" t="e">
        <f t="shared" si="0"/>
        <v>#DIV/0!</v>
      </c>
      <c r="BH25" s="410" t="e">
        <f t="shared" si="0"/>
        <v>#DIV/0!</v>
      </c>
      <c r="BI25" s="410" t="e">
        <f t="shared" si="0"/>
        <v>#DIV/0!</v>
      </c>
      <c r="BJ25" s="410" t="e">
        <f t="shared" si="0"/>
        <v>#DIV/0!</v>
      </c>
      <c r="BK25" s="410" t="e">
        <f t="shared" si="0"/>
        <v>#DIV/0!</v>
      </c>
      <c r="BL25" s="410" t="e">
        <f t="shared" si="0"/>
        <v>#DIV/0!</v>
      </c>
      <c r="BM25" s="410" t="e">
        <f t="shared" si="0"/>
        <v>#DIV/0!</v>
      </c>
      <c r="BN25" s="410" t="e">
        <f t="shared" si="0"/>
        <v>#DIV/0!</v>
      </c>
      <c r="BO25" s="410" t="e">
        <f t="shared" si="0"/>
        <v>#DIV/0!</v>
      </c>
      <c r="BP25" s="410" t="e">
        <f t="shared" si="0"/>
        <v>#DIV/0!</v>
      </c>
      <c r="BQ25" s="410" t="e">
        <f t="shared" si="1"/>
        <v>#DIV/0!</v>
      </c>
      <c r="BR25" s="410" t="e">
        <f t="shared" si="1"/>
        <v>#DIV/0!</v>
      </c>
      <c r="BS25" s="410" t="e">
        <f t="shared" si="1"/>
        <v>#DIV/0!</v>
      </c>
      <c r="BT25" s="410" t="e">
        <f t="shared" si="1"/>
        <v>#DIV/0!</v>
      </c>
      <c r="BU25" s="410" t="e">
        <f t="shared" si="1"/>
        <v>#DIV/0!</v>
      </c>
      <c r="BV25" s="410" t="e">
        <f t="shared" si="1"/>
        <v>#DIV/0!</v>
      </c>
      <c r="BW25" s="410" t="e">
        <f t="shared" si="1"/>
        <v>#DIV/0!</v>
      </c>
      <c r="BX25" s="410" t="e">
        <f t="shared" si="1"/>
        <v>#DIV/0!</v>
      </c>
      <c r="BY25" s="410" t="e">
        <f t="shared" si="1"/>
        <v>#DIV/0!</v>
      </c>
      <c r="BZ25" s="410" t="e">
        <f t="shared" si="1"/>
        <v>#DIV/0!</v>
      </c>
      <c r="CA25" s="410" t="e">
        <f t="shared" si="1"/>
        <v>#DIV/0!</v>
      </c>
      <c r="CB25" s="410" t="e">
        <f t="shared" si="1"/>
        <v>#DIV/0!</v>
      </c>
      <c r="CC25" s="410" t="e">
        <f t="shared" si="1"/>
        <v>#DIV/0!</v>
      </c>
      <c r="CD25" s="410" t="e">
        <f t="shared" si="1"/>
        <v>#DIV/0!</v>
      </c>
      <c r="CE25" s="410" t="e">
        <f t="shared" si="1"/>
        <v>#DIV/0!</v>
      </c>
    </row>
    <row r="26" spans="1:83" s="407" customFormat="1" ht="15.5" x14ac:dyDescent="0.35">
      <c r="A26" s="391"/>
      <c r="B26" s="391"/>
      <c r="C26" s="410" t="s">
        <v>88</v>
      </c>
      <c r="D26" s="410" t="e">
        <f>IF(D$23&lt;$D$10,0,D19)</f>
        <v>#DIV/0!</v>
      </c>
      <c r="E26" s="410" t="e">
        <f t="shared" ref="E26:BP27" si="3">IF(E$23&lt;$D$10,0,E19)</f>
        <v>#DIV/0!</v>
      </c>
      <c r="F26" s="410" t="e">
        <f t="shared" si="3"/>
        <v>#DIV/0!</v>
      </c>
      <c r="G26" s="410" t="e">
        <f t="shared" si="3"/>
        <v>#DIV/0!</v>
      </c>
      <c r="H26" s="410" t="e">
        <f t="shared" si="3"/>
        <v>#DIV/0!</v>
      </c>
      <c r="I26" s="410" t="e">
        <f t="shared" si="3"/>
        <v>#DIV/0!</v>
      </c>
      <c r="J26" s="410" t="e">
        <f t="shared" si="3"/>
        <v>#DIV/0!</v>
      </c>
      <c r="K26" s="410" t="e">
        <f t="shared" si="3"/>
        <v>#DIV/0!</v>
      </c>
      <c r="L26" s="410" t="e">
        <f t="shared" si="3"/>
        <v>#DIV/0!</v>
      </c>
      <c r="M26" s="410" t="e">
        <f t="shared" si="3"/>
        <v>#DIV/0!</v>
      </c>
      <c r="N26" s="410" t="e">
        <f t="shared" si="3"/>
        <v>#DIV/0!</v>
      </c>
      <c r="O26" s="410" t="e">
        <f t="shared" si="3"/>
        <v>#DIV/0!</v>
      </c>
      <c r="P26" s="410" t="e">
        <f t="shared" si="3"/>
        <v>#DIV/0!</v>
      </c>
      <c r="Q26" s="410" t="e">
        <f t="shared" si="3"/>
        <v>#DIV/0!</v>
      </c>
      <c r="R26" s="410" t="e">
        <f t="shared" si="3"/>
        <v>#DIV/0!</v>
      </c>
      <c r="S26" s="410" t="e">
        <f t="shared" si="3"/>
        <v>#DIV/0!</v>
      </c>
      <c r="T26" s="410" t="e">
        <f t="shared" si="3"/>
        <v>#DIV/0!</v>
      </c>
      <c r="U26" s="410" t="e">
        <f t="shared" si="3"/>
        <v>#DIV/0!</v>
      </c>
      <c r="V26" s="410" t="e">
        <f t="shared" si="3"/>
        <v>#DIV/0!</v>
      </c>
      <c r="W26" s="410" t="e">
        <f t="shared" si="3"/>
        <v>#DIV/0!</v>
      </c>
      <c r="X26" s="410" t="e">
        <f t="shared" si="3"/>
        <v>#DIV/0!</v>
      </c>
      <c r="Y26" s="410" t="e">
        <f t="shared" si="3"/>
        <v>#DIV/0!</v>
      </c>
      <c r="Z26" s="410" t="e">
        <f t="shared" si="3"/>
        <v>#DIV/0!</v>
      </c>
      <c r="AA26" s="410" t="e">
        <f t="shared" si="3"/>
        <v>#DIV/0!</v>
      </c>
      <c r="AB26" s="410" t="e">
        <f t="shared" si="3"/>
        <v>#DIV/0!</v>
      </c>
      <c r="AC26" s="410" t="e">
        <f t="shared" si="3"/>
        <v>#DIV/0!</v>
      </c>
      <c r="AD26" s="410" t="e">
        <f t="shared" si="3"/>
        <v>#DIV/0!</v>
      </c>
      <c r="AE26" s="410" t="e">
        <f t="shared" si="3"/>
        <v>#DIV/0!</v>
      </c>
      <c r="AF26" s="410" t="e">
        <f t="shared" si="3"/>
        <v>#DIV/0!</v>
      </c>
      <c r="AG26" s="410" t="e">
        <f t="shared" si="3"/>
        <v>#DIV/0!</v>
      </c>
      <c r="AH26" s="410" t="e">
        <f t="shared" si="3"/>
        <v>#DIV/0!</v>
      </c>
      <c r="AI26" s="410" t="e">
        <f t="shared" si="3"/>
        <v>#DIV/0!</v>
      </c>
      <c r="AJ26" s="410" t="e">
        <f t="shared" si="3"/>
        <v>#DIV/0!</v>
      </c>
      <c r="AK26" s="410" t="e">
        <f t="shared" si="3"/>
        <v>#DIV/0!</v>
      </c>
      <c r="AL26" s="410" t="e">
        <f t="shared" si="3"/>
        <v>#DIV/0!</v>
      </c>
      <c r="AM26" s="410" t="e">
        <f t="shared" si="3"/>
        <v>#DIV/0!</v>
      </c>
      <c r="AN26" s="410" t="e">
        <f t="shared" si="3"/>
        <v>#DIV/0!</v>
      </c>
      <c r="AO26" s="410" t="e">
        <f t="shared" si="3"/>
        <v>#DIV/0!</v>
      </c>
      <c r="AP26" s="410" t="e">
        <f t="shared" si="3"/>
        <v>#DIV/0!</v>
      </c>
      <c r="AQ26" s="410" t="e">
        <f t="shared" si="3"/>
        <v>#DIV/0!</v>
      </c>
      <c r="AR26" s="410" t="e">
        <f t="shared" si="3"/>
        <v>#DIV/0!</v>
      </c>
      <c r="AS26" s="410" t="e">
        <f t="shared" si="3"/>
        <v>#DIV/0!</v>
      </c>
      <c r="AT26" s="410" t="e">
        <f t="shared" si="3"/>
        <v>#DIV/0!</v>
      </c>
      <c r="AU26" s="410" t="e">
        <f t="shared" si="3"/>
        <v>#DIV/0!</v>
      </c>
      <c r="AV26" s="410" t="e">
        <f t="shared" si="3"/>
        <v>#DIV/0!</v>
      </c>
      <c r="AW26" s="410" t="e">
        <f t="shared" si="3"/>
        <v>#DIV/0!</v>
      </c>
      <c r="AX26" s="410" t="e">
        <f t="shared" si="3"/>
        <v>#DIV/0!</v>
      </c>
      <c r="AY26" s="410" t="e">
        <f t="shared" si="3"/>
        <v>#DIV/0!</v>
      </c>
      <c r="AZ26" s="410" t="e">
        <f t="shared" si="3"/>
        <v>#DIV/0!</v>
      </c>
      <c r="BA26" s="410" t="e">
        <f t="shared" si="3"/>
        <v>#DIV/0!</v>
      </c>
      <c r="BB26" s="410" t="e">
        <f t="shared" si="3"/>
        <v>#DIV/0!</v>
      </c>
      <c r="BC26" s="410" t="e">
        <f t="shared" si="3"/>
        <v>#DIV/0!</v>
      </c>
      <c r="BD26" s="410" t="e">
        <f t="shared" si="3"/>
        <v>#DIV/0!</v>
      </c>
      <c r="BE26" s="410" t="e">
        <f t="shared" si="3"/>
        <v>#DIV/0!</v>
      </c>
      <c r="BF26" s="410" t="e">
        <f t="shared" si="3"/>
        <v>#DIV/0!</v>
      </c>
      <c r="BG26" s="410" t="e">
        <f t="shared" si="3"/>
        <v>#DIV/0!</v>
      </c>
      <c r="BH26" s="410" t="e">
        <f t="shared" si="3"/>
        <v>#DIV/0!</v>
      </c>
      <c r="BI26" s="410" t="e">
        <f t="shared" si="3"/>
        <v>#DIV/0!</v>
      </c>
      <c r="BJ26" s="410" t="e">
        <f t="shared" si="3"/>
        <v>#DIV/0!</v>
      </c>
      <c r="BK26" s="410" t="e">
        <f t="shared" si="3"/>
        <v>#DIV/0!</v>
      </c>
      <c r="BL26" s="410" t="e">
        <f t="shared" si="3"/>
        <v>#DIV/0!</v>
      </c>
      <c r="BM26" s="410" t="e">
        <f t="shared" si="3"/>
        <v>#DIV/0!</v>
      </c>
      <c r="BN26" s="410" t="e">
        <f t="shared" si="3"/>
        <v>#DIV/0!</v>
      </c>
      <c r="BO26" s="410" t="e">
        <f t="shared" si="3"/>
        <v>#DIV/0!</v>
      </c>
      <c r="BP26" s="410" t="e">
        <f t="shared" si="3"/>
        <v>#DIV/0!</v>
      </c>
      <c r="BQ26" s="410" t="e">
        <f t="shared" si="1"/>
        <v>#DIV/0!</v>
      </c>
      <c r="BR26" s="410" t="e">
        <f t="shared" si="1"/>
        <v>#DIV/0!</v>
      </c>
      <c r="BS26" s="410" t="e">
        <f t="shared" si="1"/>
        <v>#DIV/0!</v>
      </c>
      <c r="BT26" s="410" t="e">
        <f t="shared" si="1"/>
        <v>#DIV/0!</v>
      </c>
      <c r="BU26" s="410" t="e">
        <f t="shared" si="1"/>
        <v>#DIV/0!</v>
      </c>
      <c r="BV26" s="410" t="e">
        <f t="shared" si="1"/>
        <v>#DIV/0!</v>
      </c>
      <c r="BW26" s="410" t="e">
        <f t="shared" si="1"/>
        <v>#DIV/0!</v>
      </c>
      <c r="BX26" s="410" t="e">
        <f t="shared" si="1"/>
        <v>#DIV/0!</v>
      </c>
      <c r="BY26" s="410" t="e">
        <f t="shared" si="1"/>
        <v>#DIV/0!</v>
      </c>
      <c r="BZ26" s="410" t="e">
        <f t="shared" si="1"/>
        <v>#DIV/0!</v>
      </c>
      <c r="CA26" s="410" t="e">
        <f t="shared" si="1"/>
        <v>#DIV/0!</v>
      </c>
      <c r="CB26" s="410" t="e">
        <f t="shared" si="1"/>
        <v>#DIV/0!</v>
      </c>
      <c r="CC26" s="410" t="e">
        <f t="shared" si="1"/>
        <v>#DIV/0!</v>
      </c>
      <c r="CD26" s="410" t="e">
        <f t="shared" si="1"/>
        <v>#DIV/0!</v>
      </c>
      <c r="CE26" s="410" t="e">
        <f t="shared" si="1"/>
        <v>#DIV/0!</v>
      </c>
    </row>
    <row r="27" spans="1:83" s="407" customFormat="1" ht="15.5" x14ac:dyDescent="0.35">
      <c r="A27" s="391"/>
      <c r="B27" s="391"/>
      <c r="C27" s="410" t="s">
        <v>90</v>
      </c>
      <c r="D27" s="410" t="e">
        <f>IF(D$23&lt;$D$10,0,D20)</f>
        <v>#DIV/0!</v>
      </c>
      <c r="E27" s="410" t="e">
        <f t="shared" si="3"/>
        <v>#DIV/0!</v>
      </c>
      <c r="F27" s="410" t="e">
        <f t="shared" si="3"/>
        <v>#DIV/0!</v>
      </c>
      <c r="G27" s="410" t="e">
        <f t="shared" si="3"/>
        <v>#DIV/0!</v>
      </c>
      <c r="H27" s="410" t="e">
        <f t="shared" si="3"/>
        <v>#DIV/0!</v>
      </c>
      <c r="I27" s="410" t="e">
        <f t="shared" si="3"/>
        <v>#DIV/0!</v>
      </c>
      <c r="J27" s="410" t="e">
        <f t="shared" si="3"/>
        <v>#DIV/0!</v>
      </c>
      <c r="K27" s="410" t="e">
        <f t="shared" si="3"/>
        <v>#DIV/0!</v>
      </c>
      <c r="L27" s="410" t="e">
        <f t="shared" si="3"/>
        <v>#DIV/0!</v>
      </c>
      <c r="M27" s="410" t="e">
        <f t="shared" si="3"/>
        <v>#DIV/0!</v>
      </c>
      <c r="N27" s="410" t="e">
        <f t="shared" si="3"/>
        <v>#DIV/0!</v>
      </c>
      <c r="O27" s="410" t="e">
        <f t="shared" si="3"/>
        <v>#DIV/0!</v>
      </c>
      <c r="P27" s="410" t="e">
        <f t="shared" si="3"/>
        <v>#DIV/0!</v>
      </c>
      <c r="Q27" s="410" t="e">
        <f t="shared" si="3"/>
        <v>#DIV/0!</v>
      </c>
      <c r="R27" s="410" t="e">
        <f t="shared" si="3"/>
        <v>#DIV/0!</v>
      </c>
      <c r="S27" s="410" t="e">
        <f t="shared" si="3"/>
        <v>#DIV/0!</v>
      </c>
      <c r="T27" s="410" t="e">
        <f t="shared" si="3"/>
        <v>#DIV/0!</v>
      </c>
      <c r="U27" s="410" t="e">
        <f t="shared" si="3"/>
        <v>#DIV/0!</v>
      </c>
      <c r="V27" s="410" t="e">
        <f t="shared" si="3"/>
        <v>#DIV/0!</v>
      </c>
      <c r="W27" s="410" t="e">
        <f t="shared" si="3"/>
        <v>#DIV/0!</v>
      </c>
      <c r="X27" s="410" t="e">
        <f t="shared" si="3"/>
        <v>#DIV/0!</v>
      </c>
      <c r="Y27" s="410" t="e">
        <f t="shared" si="3"/>
        <v>#DIV/0!</v>
      </c>
      <c r="Z27" s="410" t="e">
        <f t="shared" si="3"/>
        <v>#DIV/0!</v>
      </c>
      <c r="AA27" s="410" t="e">
        <f t="shared" si="3"/>
        <v>#DIV/0!</v>
      </c>
      <c r="AB27" s="410" t="e">
        <f t="shared" si="3"/>
        <v>#DIV/0!</v>
      </c>
      <c r="AC27" s="410" t="e">
        <f t="shared" si="3"/>
        <v>#DIV/0!</v>
      </c>
      <c r="AD27" s="410" t="e">
        <f t="shared" si="3"/>
        <v>#DIV/0!</v>
      </c>
      <c r="AE27" s="410" t="e">
        <f t="shared" si="3"/>
        <v>#DIV/0!</v>
      </c>
      <c r="AF27" s="410" t="e">
        <f t="shared" si="3"/>
        <v>#DIV/0!</v>
      </c>
      <c r="AG27" s="410" t="e">
        <f t="shared" si="3"/>
        <v>#DIV/0!</v>
      </c>
      <c r="AH27" s="410" t="e">
        <f t="shared" si="3"/>
        <v>#DIV/0!</v>
      </c>
      <c r="AI27" s="410" t="e">
        <f t="shared" si="3"/>
        <v>#DIV/0!</v>
      </c>
      <c r="AJ27" s="410" t="e">
        <f t="shared" si="3"/>
        <v>#DIV/0!</v>
      </c>
      <c r="AK27" s="410" t="e">
        <f t="shared" si="3"/>
        <v>#DIV/0!</v>
      </c>
      <c r="AL27" s="410" t="e">
        <f t="shared" si="3"/>
        <v>#DIV/0!</v>
      </c>
      <c r="AM27" s="410" t="e">
        <f t="shared" si="3"/>
        <v>#DIV/0!</v>
      </c>
      <c r="AN27" s="410" t="e">
        <f t="shared" si="3"/>
        <v>#DIV/0!</v>
      </c>
      <c r="AO27" s="410" t="e">
        <f t="shared" si="3"/>
        <v>#DIV/0!</v>
      </c>
      <c r="AP27" s="410" t="e">
        <f t="shared" si="3"/>
        <v>#DIV/0!</v>
      </c>
      <c r="AQ27" s="410" t="e">
        <f t="shared" si="3"/>
        <v>#DIV/0!</v>
      </c>
      <c r="AR27" s="410" t="e">
        <f t="shared" si="3"/>
        <v>#DIV/0!</v>
      </c>
      <c r="AS27" s="410" t="e">
        <f t="shared" si="3"/>
        <v>#DIV/0!</v>
      </c>
      <c r="AT27" s="410" t="e">
        <f t="shared" si="3"/>
        <v>#DIV/0!</v>
      </c>
      <c r="AU27" s="410" t="e">
        <f t="shared" si="3"/>
        <v>#DIV/0!</v>
      </c>
      <c r="AV27" s="410" t="e">
        <f t="shared" si="3"/>
        <v>#DIV/0!</v>
      </c>
      <c r="AW27" s="410" t="e">
        <f t="shared" si="3"/>
        <v>#DIV/0!</v>
      </c>
      <c r="AX27" s="410" t="e">
        <f t="shared" si="3"/>
        <v>#DIV/0!</v>
      </c>
      <c r="AY27" s="410" t="e">
        <f t="shared" si="3"/>
        <v>#DIV/0!</v>
      </c>
      <c r="AZ27" s="410" t="e">
        <f t="shared" si="3"/>
        <v>#DIV/0!</v>
      </c>
      <c r="BA27" s="410" t="e">
        <f t="shared" si="3"/>
        <v>#DIV/0!</v>
      </c>
      <c r="BB27" s="410" t="e">
        <f t="shared" si="3"/>
        <v>#DIV/0!</v>
      </c>
      <c r="BC27" s="410" t="e">
        <f t="shared" si="3"/>
        <v>#DIV/0!</v>
      </c>
      <c r="BD27" s="410" t="e">
        <f t="shared" si="3"/>
        <v>#DIV/0!</v>
      </c>
      <c r="BE27" s="410" t="e">
        <f t="shared" si="3"/>
        <v>#DIV/0!</v>
      </c>
      <c r="BF27" s="410" t="e">
        <f t="shared" si="3"/>
        <v>#DIV/0!</v>
      </c>
      <c r="BG27" s="410" t="e">
        <f t="shared" si="3"/>
        <v>#DIV/0!</v>
      </c>
      <c r="BH27" s="410" t="e">
        <f t="shared" si="3"/>
        <v>#DIV/0!</v>
      </c>
      <c r="BI27" s="410" t="e">
        <f t="shared" si="3"/>
        <v>#DIV/0!</v>
      </c>
      <c r="BJ27" s="410" t="e">
        <f t="shared" si="3"/>
        <v>#DIV/0!</v>
      </c>
      <c r="BK27" s="410" t="e">
        <f t="shared" si="3"/>
        <v>#DIV/0!</v>
      </c>
      <c r="BL27" s="410" t="e">
        <f t="shared" si="3"/>
        <v>#DIV/0!</v>
      </c>
      <c r="BM27" s="410" t="e">
        <f t="shared" si="3"/>
        <v>#DIV/0!</v>
      </c>
      <c r="BN27" s="410" t="e">
        <f t="shared" si="3"/>
        <v>#DIV/0!</v>
      </c>
      <c r="BO27" s="410" t="e">
        <f t="shared" si="3"/>
        <v>#DIV/0!</v>
      </c>
      <c r="BP27" s="410" t="e">
        <f t="shared" si="3"/>
        <v>#DIV/0!</v>
      </c>
      <c r="BQ27" s="410" t="e">
        <f t="shared" si="1"/>
        <v>#DIV/0!</v>
      </c>
      <c r="BR27" s="410" t="e">
        <f t="shared" si="1"/>
        <v>#DIV/0!</v>
      </c>
      <c r="BS27" s="410" t="e">
        <f t="shared" si="1"/>
        <v>#DIV/0!</v>
      </c>
      <c r="BT27" s="410" t="e">
        <f t="shared" si="1"/>
        <v>#DIV/0!</v>
      </c>
      <c r="BU27" s="410" t="e">
        <f t="shared" si="1"/>
        <v>#DIV/0!</v>
      </c>
      <c r="BV27" s="410" t="e">
        <f t="shared" si="1"/>
        <v>#DIV/0!</v>
      </c>
      <c r="BW27" s="410" t="e">
        <f t="shared" si="1"/>
        <v>#DIV/0!</v>
      </c>
      <c r="BX27" s="410" t="e">
        <f t="shared" si="1"/>
        <v>#DIV/0!</v>
      </c>
      <c r="BY27" s="410" t="e">
        <f t="shared" si="1"/>
        <v>#DIV/0!</v>
      </c>
      <c r="BZ27" s="410" t="e">
        <f t="shared" si="1"/>
        <v>#DIV/0!</v>
      </c>
      <c r="CA27" s="410" t="e">
        <f t="shared" si="1"/>
        <v>#DIV/0!</v>
      </c>
      <c r="CB27" s="410" t="e">
        <f t="shared" si="1"/>
        <v>#DIV/0!</v>
      </c>
      <c r="CC27" s="410" t="e">
        <f t="shared" si="1"/>
        <v>#DIV/0!</v>
      </c>
      <c r="CD27" s="410" t="e">
        <f t="shared" si="1"/>
        <v>#DIV/0!</v>
      </c>
      <c r="CE27" s="410" t="e">
        <f t="shared" si="1"/>
        <v>#DIV/0!</v>
      </c>
    </row>
    <row r="28" spans="1:83" ht="15.5" x14ac:dyDescent="0.35">
      <c r="C28" s="398"/>
      <c r="D28" s="393"/>
      <c r="F28" s="399"/>
    </row>
    <row r="29" spans="1:83" s="407" customFormat="1" ht="15.5" x14ac:dyDescent="0.35">
      <c r="A29" s="391"/>
      <c r="B29" s="391" t="s">
        <v>369</v>
      </c>
    </row>
    <row r="30" spans="1:83" s="407" customFormat="1" ht="15.5" x14ac:dyDescent="0.35">
      <c r="A30" s="391"/>
      <c r="B30" s="391"/>
      <c r="C30" s="409"/>
      <c r="D30" s="409">
        <v>2010</v>
      </c>
      <c r="E30" s="409">
        <v>2011</v>
      </c>
      <c r="F30" s="409">
        <v>2012</v>
      </c>
      <c r="G30" s="409">
        <v>2013</v>
      </c>
      <c r="H30" s="409">
        <v>2014</v>
      </c>
      <c r="I30" s="409">
        <v>2015</v>
      </c>
      <c r="J30" s="409">
        <v>2016</v>
      </c>
      <c r="K30" s="409">
        <v>2017</v>
      </c>
      <c r="L30" s="409">
        <v>2018</v>
      </c>
      <c r="M30" s="409">
        <v>2019</v>
      </c>
      <c r="N30" s="409">
        <v>2020</v>
      </c>
      <c r="O30" s="409">
        <v>2021</v>
      </c>
      <c r="P30" s="409">
        <v>2022</v>
      </c>
      <c r="Q30" s="409">
        <v>2023</v>
      </c>
      <c r="R30" s="409">
        <v>2024</v>
      </c>
      <c r="S30" s="409">
        <v>2025</v>
      </c>
      <c r="T30" s="409">
        <v>2026</v>
      </c>
      <c r="U30" s="409">
        <v>2027</v>
      </c>
      <c r="V30" s="409">
        <v>2028</v>
      </c>
      <c r="W30" s="409">
        <v>2029</v>
      </c>
      <c r="X30" s="409">
        <v>2030</v>
      </c>
      <c r="Y30" s="409">
        <v>2031</v>
      </c>
      <c r="Z30" s="409">
        <v>2032</v>
      </c>
      <c r="AA30" s="409">
        <v>2033</v>
      </c>
      <c r="AB30" s="409">
        <v>2034</v>
      </c>
      <c r="AC30" s="409">
        <v>2035</v>
      </c>
      <c r="AD30" s="409">
        <v>2036</v>
      </c>
      <c r="AE30" s="409">
        <v>2037</v>
      </c>
      <c r="AF30" s="409">
        <v>2038</v>
      </c>
      <c r="AG30" s="409">
        <v>2039</v>
      </c>
      <c r="AH30" s="409">
        <v>2040</v>
      </c>
      <c r="AI30" s="409">
        <v>2041</v>
      </c>
      <c r="AJ30" s="409">
        <v>2042</v>
      </c>
      <c r="AK30" s="409">
        <v>2043</v>
      </c>
      <c r="AL30" s="409">
        <v>2044</v>
      </c>
      <c r="AM30" s="409">
        <v>2045</v>
      </c>
      <c r="AN30" s="409">
        <v>2046</v>
      </c>
      <c r="AO30" s="409">
        <v>2047</v>
      </c>
      <c r="AP30" s="409">
        <v>2048</v>
      </c>
      <c r="AQ30" s="409">
        <v>2049</v>
      </c>
      <c r="AR30" s="409">
        <v>2050</v>
      </c>
      <c r="AS30" s="409">
        <v>2051</v>
      </c>
      <c r="AT30" s="409">
        <v>2052</v>
      </c>
      <c r="AU30" s="409">
        <v>2053</v>
      </c>
      <c r="AV30" s="409">
        <v>2054</v>
      </c>
      <c r="AW30" s="409">
        <v>2055</v>
      </c>
      <c r="AX30" s="409">
        <v>2056</v>
      </c>
      <c r="AY30" s="409">
        <v>2057</v>
      </c>
      <c r="AZ30" s="409">
        <v>2058</v>
      </c>
      <c r="BA30" s="409">
        <v>2059</v>
      </c>
      <c r="BB30" s="409">
        <v>2060</v>
      </c>
      <c r="BC30" s="409">
        <v>2061</v>
      </c>
      <c r="BD30" s="409">
        <v>2062</v>
      </c>
      <c r="BE30" s="409">
        <v>2063</v>
      </c>
      <c r="BF30" s="409">
        <v>2064</v>
      </c>
      <c r="BG30" s="409">
        <v>2065</v>
      </c>
      <c r="BH30" s="409">
        <v>2066</v>
      </c>
      <c r="BI30" s="409">
        <v>2067</v>
      </c>
      <c r="BJ30" s="409">
        <v>2068</v>
      </c>
      <c r="BK30" s="409">
        <v>2069</v>
      </c>
      <c r="BL30" s="409">
        <v>2070</v>
      </c>
      <c r="BM30" s="409">
        <v>2071</v>
      </c>
      <c r="BN30" s="409">
        <v>2072</v>
      </c>
      <c r="BO30" s="409">
        <v>2073</v>
      </c>
      <c r="BP30" s="409">
        <v>2074</v>
      </c>
      <c r="BQ30" s="409">
        <v>2075</v>
      </c>
      <c r="BR30" s="409">
        <v>2076</v>
      </c>
      <c r="BS30" s="409">
        <v>2077</v>
      </c>
      <c r="BT30" s="409">
        <v>2078</v>
      </c>
      <c r="BU30" s="409">
        <v>2079</v>
      </c>
      <c r="BV30" s="409">
        <v>2080</v>
      </c>
      <c r="BW30" s="409">
        <v>2081</v>
      </c>
      <c r="BX30" s="409">
        <v>2082</v>
      </c>
      <c r="BY30" s="409">
        <v>2083</v>
      </c>
      <c r="BZ30" s="409">
        <v>2084</v>
      </c>
      <c r="CA30" s="409">
        <v>2085</v>
      </c>
      <c r="CB30" s="409">
        <v>2086</v>
      </c>
      <c r="CC30" s="409">
        <v>2087</v>
      </c>
      <c r="CD30" s="409">
        <v>2088</v>
      </c>
      <c r="CE30" s="409">
        <v>2089</v>
      </c>
    </row>
    <row r="31" spans="1:83" s="407" customFormat="1" ht="15.5" x14ac:dyDescent="0.35">
      <c r="A31" s="391"/>
      <c r="B31" s="391"/>
      <c r="C31" s="410" t="s">
        <v>84</v>
      </c>
      <c r="D31" s="410" t="str">
        <f>IF($D4="yes",D24*$D$11,IF($D4="no",0,""))</f>
        <v/>
      </c>
      <c r="E31" s="410" t="str">
        <f t="shared" ref="E31:BP32" si="4">IF($D4="yes",E24*$D$11,IF($D4="no",0,""))</f>
        <v/>
      </c>
      <c r="F31" s="410" t="str">
        <f t="shared" si="4"/>
        <v/>
      </c>
      <c r="G31" s="410" t="str">
        <f t="shared" si="4"/>
        <v/>
      </c>
      <c r="H31" s="410" t="str">
        <f t="shared" si="4"/>
        <v/>
      </c>
      <c r="I31" s="410" t="str">
        <f t="shared" si="4"/>
        <v/>
      </c>
      <c r="J31" s="410" t="str">
        <f t="shared" si="4"/>
        <v/>
      </c>
      <c r="K31" s="410" t="str">
        <f t="shared" si="4"/>
        <v/>
      </c>
      <c r="L31" s="410" t="str">
        <f t="shared" si="4"/>
        <v/>
      </c>
      <c r="M31" s="410" t="str">
        <f t="shared" si="4"/>
        <v/>
      </c>
      <c r="N31" s="410" t="str">
        <f t="shared" si="4"/>
        <v/>
      </c>
      <c r="O31" s="410" t="str">
        <f t="shared" si="4"/>
        <v/>
      </c>
      <c r="P31" s="410" t="str">
        <f t="shared" si="4"/>
        <v/>
      </c>
      <c r="Q31" s="410" t="str">
        <f t="shared" si="4"/>
        <v/>
      </c>
      <c r="R31" s="410" t="str">
        <f t="shared" si="4"/>
        <v/>
      </c>
      <c r="S31" s="410" t="str">
        <f t="shared" si="4"/>
        <v/>
      </c>
      <c r="T31" s="410" t="str">
        <f t="shared" si="4"/>
        <v/>
      </c>
      <c r="U31" s="410" t="str">
        <f t="shared" si="4"/>
        <v/>
      </c>
      <c r="V31" s="410" t="str">
        <f t="shared" si="4"/>
        <v/>
      </c>
      <c r="W31" s="410" t="str">
        <f t="shared" si="4"/>
        <v/>
      </c>
      <c r="X31" s="410" t="str">
        <f t="shared" si="4"/>
        <v/>
      </c>
      <c r="Y31" s="410" t="str">
        <f t="shared" si="4"/>
        <v/>
      </c>
      <c r="Z31" s="410" t="str">
        <f t="shared" si="4"/>
        <v/>
      </c>
      <c r="AA31" s="410" t="str">
        <f t="shared" si="4"/>
        <v/>
      </c>
      <c r="AB31" s="410" t="str">
        <f t="shared" si="4"/>
        <v/>
      </c>
      <c r="AC31" s="410" t="str">
        <f t="shared" si="4"/>
        <v/>
      </c>
      <c r="AD31" s="410" t="str">
        <f t="shared" si="4"/>
        <v/>
      </c>
      <c r="AE31" s="410" t="str">
        <f t="shared" si="4"/>
        <v/>
      </c>
      <c r="AF31" s="410" t="str">
        <f t="shared" si="4"/>
        <v/>
      </c>
      <c r="AG31" s="410" t="str">
        <f t="shared" si="4"/>
        <v/>
      </c>
      <c r="AH31" s="410" t="str">
        <f t="shared" si="4"/>
        <v/>
      </c>
      <c r="AI31" s="410" t="str">
        <f t="shared" si="4"/>
        <v/>
      </c>
      <c r="AJ31" s="410" t="str">
        <f t="shared" si="4"/>
        <v/>
      </c>
      <c r="AK31" s="410" t="str">
        <f t="shared" si="4"/>
        <v/>
      </c>
      <c r="AL31" s="410" t="str">
        <f t="shared" si="4"/>
        <v/>
      </c>
      <c r="AM31" s="410" t="str">
        <f t="shared" si="4"/>
        <v/>
      </c>
      <c r="AN31" s="410" t="str">
        <f t="shared" si="4"/>
        <v/>
      </c>
      <c r="AO31" s="410" t="str">
        <f t="shared" si="4"/>
        <v/>
      </c>
      <c r="AP31" s="410" t="str">
        <f t="shared" si="4"/>
        <v/>
      </c>
      <c r="AQ31" s="410" t="str">
        <f t="shared" si="4"/>
        <v/>
      </c>
      <c r="AR31" s="410" t="str">
        <f t="shared" si="4"/>
        <v/>
      </c>
      <c r="AS31" s="410" t="str">
        <f t="shared" si="4"/>
        <v/>
      </c>
      <c r="AT31" s="410" t="str">
        <f t="shared" si="4"/>
        <v/>
      </c>
      <c r="AU31" s="410" t="str">
        <f t="shared" si="4"/>
        <v/>
      </c>
      <c r="AV31" s="410" t="str">
        <f t="shared" si="4"/>
        <v/>
      </c>
      <c r="AW31" s="410" t="str">
        <f t="shared" si="4"/>
        <v/>
      </c>
      <c r="AX31" s="410" t="str">
        <f t="shared" si="4"/>
        <v/>
      </c>
      <c r="AY31" s="410" t="str">
        <f t="shared" si="4"/>
        <v/>
      </c>
      <c r="AZ31" s="410" t="str">
        <f t="shared" si="4"/>
        <v/>
      </c>
      <c r="BA31" s="410" t="str">
        <f t="shared" si="4"/>
        <v/>
      </c>
      <c r="BB31" s="410" t="str">
        <f t="shared" si="4"/>
        <v/>
      </c>
      <c r="BC31" s="410" t="str">
        <f t="shared" si="4"/>
        <v/>
      </c>
      <c r="BD31" s="410" t="str">
        <f t="shared" si="4"/>
        <v/>
      </c>
      <c r="BE31" s="410" t="str">
        <f t="shared" si="4"/>
        <v/>
      </c>
      <c r="BF31" s="410" t="str">
        <f t="shared" si="4"/>
        <v/>
      </c>
      <c r="BG31" s="410" t="str">
        <f t="shared" si="4"/>
        <v/>
      </c>
      <c r="BH31" s="410" t="str">
        <f t="shared" si="4"/>
        <v/>
      </c>
      <c r="BI31" s="410" t="str">
        <f t="shared" si="4"/>
        <v/>
      </c>
      <c r="BJ31" s="410" t="str">
        <f t="shared" si="4"/>
        <v/>
      </c>
      <c r="BK31" s="410" t="str">
        <f t="shared" si="4"/>
        <v/>
      </c>
      <c r="BL31" s="410" t="str">
        <f t="shared" si="4"/>
        <v/>
      </c>
      <c r="BM31" s="410" t="str">
        <f t="shared" si="4"/>
        <v/>
      </c>
      <c r="BN31" s="410" t="str">
        <f t="shared" si="4"/>
        <v/>
      </c>
      <c r="BO31" s="410" t="str">
        <f t="shared" si="4"/>
        <v/>
      </c>
      <c r="BP31" s="410" t="str">
        <f t="shared" si="4"/>
        <v/>
      </c>
      <c r="BQ31" s="410" t="str">
        <f t="shared" ref="BQ31:CE34" si="5">IF($D4="yes",BQ24*$D$11,IF($D4="no",0,""))</f>
        <v/>
      </c>
      <c r="BR31" s="410" t="str">
        <f t="shared" si="5"/>
        <v/>
      </c>
      <c r="BS31" s="410" t="str">
        <f t="shared" si="5"/>
        <v/>
      </c>
      <c r="BT31" s="410" t="str">
        <f t="shared" si="5"/>
        <v/>
      </c>
      <c r="BU31" s="410" t="str">
        <f t="shared" si="5"/>
        <v/>
      </c>
      <c r="BV31" s="410" t="str">
        <f t="shared" si="5"/>
        <v/>
      </c>
      <c r="BW31" s="410" t="str">
        <f t="shared" si="5"/>
        <v/>
      </c>
      <c r="BX31" s="410" t="str">
        <f t="shared" si="5"/>
        <v/>
      </c>
      <c r="BY31" s="410" t="str">
        <f t="shared" si="5"/>
        <v/>
      </c>
      <c r="BZ31" s="410" t="str">
        <f t="shared" si="5"/>
        <v/>
      </c>
      <c r="CA31" s="410" t="str">
        <f t="shared" si="5"/>
        <v/>
      </c>
      <c r="CB31" s="410" t="str">
        <f t="shared" si="5"/>
        <v/>
      </c>
      <c r="CC31" s="410" t="str">
        <f t="shared" si="5"/>
        <v/>
      </c>
      <c r="CD31" s="410" t="str">
        <f t="shared" si="5"/>
        <v/>
      </c>
      <c r="CE31" s="410" t="str">
        <f t="shared" si="5"/>
        <v/>
      </c>
    </row>
    <row r="32" spans="1:83" s="407" customFormat="1" ht="15.5" x14ac:dyDescent="0.35">
      <c r="A32" s="391"/>
      <c r="B32" s="391"/>
      <c r="C32" s="410" t="s">
        <v>86</v>
      </c>
      <c r="D32" s="410" t="str">
        <f>IF($D5="yes",D25*$D$11,IF($D5="no",0,""))</f>
        <v/>
      </c>
      <c r="E32" s="410" t="str">
        <f t="shared" ref="E32:S32" si="6">IF($D5="yes",E25*$D$11,IF($D5="no",0,""))</f>
        <v/>
      </c>
      <c r="F32" s="410" t="str">
        <f t="shared" si="6"/>
        <v/>
      </c>
      <c r="G32" s="410" t="str">
        <f t="shared" si="6"/>
        <v/>
      </c>
      <c r="H32" s="410" t="str">
        <f t="shared" si="6"/>
        <v/>
      </c>
      <c r="I32" s="410" t="str">
        <f t="shared" si="6"/>
        <v/>
      </c>
      <c r="J32" s="410" t="str">
        <f t="shared" si="6"/>
        <v/>
      </c>
      <c r="K32" s="410" t="str">
        <f t="shared" si="6"/>
        <v/>
      </c>
      <c r="L32" s="410" t="str">
        <f t="shared" si="6"/>
        <v/>
      </c>
      <c r="M32" s="410" t="str">
        <f t="shared" si="6"/>
        <v/>
      </c>
      <c r="N32" s="410" t="str">
        <f t="shared" si="6"/>
        <v/>
      </c>
      <c r="O32" s="410" t="str">
        <f t="shared" si="6"/>
        <v/>
      </c>
      <c r="P32" s="410" t="str">
        <f t="shared" si="6"/>
        <v/>
      </c>
      <c r="Q32" s="410" t="str">
        <f t="shared" si="6"/>
        <v/>
      </c>
      <c r="R32" s="410" t="str">
        <f t="shared" si="6"/>
        <v/>
      </c>
      <c r="S32" s="410" t="str">
        <f t="shared" si="6"/>
        <v/>
      </c>
      <c r="T32" s="410" t="str">
        <f t="shared" si="4"/>
        <v/>
      </c>
      <c r="U32" s="410" t="str">
        <f t="shared" si="4"/>
        <v/>
      </c>
      <c r="V32" s="410" t="str">
        <f t="shared" si="4"/>
        <v/>
      </c>
      <c r="W32" s="410" t="str">
        <f t="shared" si="4"/>
        <v/>
      </c>
      <c r="X32" s="410" t="str">
        <f t="shared" si="4"/>
        <v/>
      </c>
      <c r="Y32" s="410" t="str">
        <f t="shared" si="4"/>
        <v/>
      </c>
      <c r="Z32" s="410" t="str">
        <f t="shared" si="4"/>
        <v/>
      </c>
      <c r="AA32" s="410" t="str">
        <f t="shared" si="4"/>
        <v/>
      </c>
      <c r="AB32" s="410" t="str">
        <f t="shared" si="4"/>
        <v/>
      </c>
      <c r="AC32" s="410" t="str">
        <f t="shared" si="4"/>
        <v/>
      </c>
      <c r="AD32" s="410" t="str">
        <f t="shared" si="4"/>
        <v/>
      </c>
      <c r="AE32" s="410" t="str">
        <f t="shared" si="4"/>
        <v/>
      </c>
      <c r="AF32" s="410" t="str">
        <f t="shared" si="4"/>
        <v/>
      </c>
      <c r="AG32" s="410" t="str">
        <f t="shared" si="4"/>
        <v/>
      </c>
      <c r="AH32" s="410" t="str">
        <f t="shared" si="4"/>
        <v/>
      </c>
      <c r="AI32" s="410" t="str">
        <f t="shared" si="4"/>
        <v/>
      </c>
      <c r="AJ32" s="410" t="str">
        <f t="shared" si="4"/>
        <v/>
      </c>
      <c r="AK32" s="410" t="str">
        <f t="shared" si="4"/>
        <v/>
      </c>
      <c r="AL32" s="410" t="str">
        <f t="shared" si="4"/>
        <v/>
      </c>
      <c r="AM32" s="410" t="str">
        <f t="shared" si="4"/>
        <v/>
      </c>
      <c r="AN32" s="410" t="str">
        <f t="shared" si="4"/>
        <v/>
      </c>
      <c r="AO32" s="410" t="str">
        <f t="shared" si="4"/>
        <v/>
      </c>
      <c r="AP32" s="410" t="str">
        <f t="shared" si="4"/>
        <v/>
      </c>
      <c r="AQ32" s="410" t="str">
        <f t="shared" si="4"/>
        <v/>
      </c>
      <c r="AR32" s="410" t="str">
        <f t="shared" si="4"/>
        <v/>
      </c>
      <c r="AS32" s="410" t="str">
        <f t="shared" si="4"/>
        <v/>
      </c>
      <c r="AT32" s="410" t="str">
        <f t="shared" si="4"/>
        <v/>
      </c>
      <c r="AU32" s="410" t="str">
        <f t="shared" si="4"/>
        <v/>
      </c>
      <c r="AV32" s="410" t="str">
        <f t="shared" si="4"/>
        <v/>
      </c>
      <c r="AW32" s="410" t="str">
        <f t="shared" si="4"/>
        <v/>
      </c>
      <c r="AX32" s="410" t="str">
        <f t="shared" si="4"/>
        <v/>
      </c>
      <c r="AY32" s="410" t="str">
        <f t="shared" si="4"/>
        <v/>
      </c>
      <c r="AZ32" s="410" t="str">
        <f t="shared" si="4"/>
        <v/>
      </c>
      <c r="BA32" s="410" t="str">
        <f t="shared" si="4"/>
        <v/>
      </c>
      <c r="BB32" s="410" t="str">
        <f t="shared" si="4"/>
        <v/>
      </c>
      <c r="BC32" s="410" t="str">
        <f t="shared" si="4"/>
        <v/>
      </c>
      <c r="BD32" s="410" t="str">
        <f t="shared" si="4"/>
        <v/>
      </c>
      <c r="BE32" s="410" t="str">
        <f t="shared" si="4"/>
        <v/>
      </c>
      <c r="BF32" s="410" t="str">
        <f t="shared" si="4"/>
        <v/>
      </c>
      <c r="BG32" s="410" t="str">
        <f t="shared" si="4"/>
        <v/>
      </c>
      <c r="BH32" s="410" t="str">
        <f t="shared" si="4"/>
        <v/>
      </c>
      <c r="BI32" s="410" t="str">
        <f t="shared" si="4"/>
        <v/>
      </c>
      <c r="BJ32" s="410" t="str">
        <f t="shared" si="4"/>
        <v/>
      </c>
      <c r="BK32" s="410" t="str">
        <f t="shared" si="4"/>
        <v/>
      </c>
      <c r="BL32" s="410" t="str">
        <f t="shared" si="4"/>
        <v/>
      </c>
      <c r="BM32" s="410" t="str">
        <f t="shared" si="4"/>
        <v/>
      </c>
      <c r="BN32" s="410" t="str">
        <f t="shared" si="4"/>
        <v/>
      </c>
      <c r="BO32" s="410" t="str">
        <f t="shared" si="4"/>
        <v/>
      </c>
      <c r="BP32" s="410" t="str">
        <f t="shared" si="4"/>
        <v/>
      </c>
      <c r="BQ32" s="410" t="str">
        <f t="shared" si="5"/>
        <v/>
      </c>
      <c r="BR32" s="410" t="str">
        <f t="shared" si="5"/>
        <v/>
      </c>
      <c r="BS32" s="410" t="str">
        <f t="shared" si="5"/>
        <v/>
      </c>
      <c r="BT32" s="410" t="str">
        <f t="shared" si="5"/>
        <v/>
      </c>
      <c r="BU32" s="410" t="str">
        <f t="shared" si="5"/>
        <v/>
      </c>
      <c r="BV32" s="410" t="str">
        <f t="shared" si="5"/>
        <v/>
      </c>
      <c r="BW32" s="410" t="str">
        <f t="shared" si="5"/>
        <v/>
      </c>
      <c r="BX32" s="410" t="str">
        <f t="shared" si="5"/>
        <v/>
      </c>
      <c r="BY32" s="410" t="str">
        <f t="shared" si="5"/>
        <v/>
      </c>
      <c r="BZ32" s="410" t="str">
        <f t="shared" si="5"/>
        <v/>
      </c>
      <c r="CA32" s="410" t="str">
        <f t="shared" si="5"/>
        <v/>
      </c>
      <c r="CB32" s="410" t="str">
        <f t="shared" si="5"/>
        <v/>
      </c>
      <c r="CC32" s="410" t="str">
        <f t="shared" si="5"/>
        <v/>
      </c>
      <c r="CD32" s="410" t="str">
        <f t="shared" si="5"/>
        <v/>
      </c>
      <c r="CE32" s="410" t="str">
        <f t="shared" si="5"/>
        <v/>
      </c>
    </row>
    <row r="33" spans="1:83" s="407" customFormat="1" ht="15.5" x14ac:dyDescent="0.35">
      <c r="A33" s="391"/>
      <c r="B33" s="391"/>
      <c r="C33" s="410" t="s">
        <v>88</v>
      </c>
      <c r="D33" s="410" t="str">
        <f>IF($D6="yes",D26*$D$11,IF($D6="no",0,""))</f>
        <v/>
      </c>
      <c r="E33" s="410" t="str">
        <f t="shared" ref="E33:BP34" si="7">IF($D6="yes",E26*$D$11,IF($D6="no",0,""))</f>
        <v/>
      </c>
      <c r="F33" s="410" t="str">
        <f t="shared" si="7"/>
        <v/>
      </c>
      <c r="G33" s="410" t="str">
        <f t="shared" si="7"/>
        <v/>
      </c>
      <c r="H33" s="410" t="str">
        <f t="shared" si="7"/>
        <v/>
      </c>
      <c r="I33" s="410" t="str">
        <f t="shared" si="7"/>
        <v/>
      </c>
      <c r="J33" s="410" t="str">
        <f t="shared" si="7"/>
        <v/>
      </c>
      <c r="K33" s="410" t="str">
        <f t="shared" si="7"/>
        <v/>
      </c>
      <c r="L33" s="410" t="str">
        <f t="shared" si="7"/>
        <v/>
      </c>
      <c r="M33" s="410" t="str">
        <f t="shared" si="7"/>
        <v/>
      </c>
      <c r="N33" s="410" t="str">
        <f t="shared" si="7"/>
        <v/>
      </c>
      <c r="O33" s="410" t="str">
        <f t="shared" si="7"/>
        <v/>
      </c>
      <c r="P33" s="410" t="str">
        <f t="shared" si="7"/>
        <v/>
      </c>
      <c r="Q33" s="410" t="str">
        <f t="shared" si="7"/>
        <v/>
      </c>
      <c r="R33" s="410" t="str">
        <f t="shared" si="7"/>
        <v/>
      </c>
      <c r="S33" s="410" t="str">
        <f t="shared" si="7"/>
        <v/>
      </c>
      <c r="T33" s="410" t="str">
        <f t="shared" si="7"/>
        <v/>
      </c>
      <c r="U33" s="410" t="str">
        <f t="shared" si="7"/>
        <v/>
      </c>
      <c r="V33" s="410" t="str">
        <f t="shared" si="7"/>
        <v/>
      </c>
      <c r="W33" s="410" t="str">
        <f t="shared" si="7"/>
        <v/>
      </c>
      <c r="X33" s="410" t="str">
        <f t="shared" si="7"/>
        <v/>
      </c>
      <c r="Y33" s="410" t="str">
        <f t="shared" si="7"/>
        <v/>
      </c>
      <c r="Z33" s="410" t="str">
        <f t="shared" si="7"/>
        <v/>
      </c>
      <c r="AA33" s="410" t="str">
        <f t="shared" si="7"/>
        <v/>
      </c>
      <c r="AB33" s="410" t="str">
        <f t="shared" si="7"/>
        <v/>
      </c>
      <c r="AC33" s="410" t="str">
        <f t="shared" si="7"/>
        <v/>
      </c>
      <c r="AD33" s="410" t="str">
        <f t="shared" si="7"/>
        <v/>
      </c>
      <c r="AE33" s="410" t="str">
        <f t="shared" si="7"/>
        <v/>
      </c>
      <c r="AF33" s="410" t="str">
        <f t="shared" si="7"/>
        <v/>
      </c>
      <c r="AG33" s="410" t="str">
        <f t="shared" si="7"/>
        <v/>
      </c>
      <c r="AH33" s="410" t="str">
        <f t="shared" si="7"/>
        <v/>
      </c>
      <c r="AI33" s="410" t="str">
        <f t="shared" si="7"/>
        <v/>
      </c>
      <c r="AJ33" s="410" t="str">
        <f t="shared" si="7"/>
        <v/>
      </c>
      <c r="AK33" s="410" t="str">
        <f t="shared" si="7"/>
        <v/>
      </c>
      <c r="AL33" s="410" t="str">
        <f t="shared" si="7"/>
        <v/>
      </c>
      <c r="AM33" s="410" t="str">
        <f t="shared" si="7"/>
        <v/>
      </c>
      <c r="AN33" s="410" t="str">
        <f t="shared" si="7"/>
        <v/>
      </c>
      <c r="AO33" s="410" t="str">
        <f t="shared" si="7"/>
        <v/>
      </c>
      <c r="AP33" s="410" t="str">
        <f t="shared" si="7"/>
        <v/>
      </c>
      <c r="AQ33" s="410" t="str">
        <f t="shared" si="7"/>
        <v/>
      </c>
      <c r="AR33" s="410" t="str">
        <f t="shared" si="7"/>
        <v/>
      </c>
      <c r="AS33" s="410" t="str">
        <f t="shared" si="7"/>
        <v/>
      </c>
      <c r="AT33" s="410" t="str">
        <f t="shared" si="7"/>
        <v/>
      </c>
      <c r="AU33" s="410" t="str">
        <f t="shared" si="7"/>
        <v/>
      </c>
      <c r="AV33" s="410" t="str">
        <f t="shared" si="7"/>
        <v/>
      </c>
      <c r="AW33" s="410" t="str">
        <f t="shared" si="7"/>
        <v/>
      </c>
      <c r="AX33" s="410" t="str">
        <f t="shared" si="7"/>
        <v/>
      </c>
      <c r="AY33" s="410" t="str">
        <f t="shared" si="7"/>
        <v/>
      </c>
      <c r="AZ33" s="410" t="str">
        <f t="shared" si="7"/>
        <v/>
      </c>
      <c r="BA33" s="410" t="str">
        <f t="shared" si="7"/>
        <v/>
      </c>
      <c r="BB33" s="410" t="str">
        <f t="shared" si="7"/>
        <v/>
      </c>
      <c r="BC33" s="410" t="str">
        <f t="shared" si="7"/>
        <v/>
      </c>
      <c r="BD33" s="410" t="str">
        <f t="shared" si="7"/>
        <v/>
      </c>
      <c r="BE33" s="410" t="str">
        <f t="shared" si="7"/>
        <v/>
      </c>
      <c r="BF33" s="410" t="str">
        <f t="shared" si="7"/>
        <v/>
      </c>
      <c r="BG33" s="410" t="str">
        <f t="shared" si="7"/>
        <v/>
      </c>
      <c r="BH33" s="410" t="str">
        <f t="shared" si="7"/>
        <v/>
      </c>
      <c r="BI33" s="410" t="str">
        <f t="shared" si="7"/>
        <v/>
      </c>
      <c r="BJ33" s="410" t="str">
        <f t="shared" si="7"/>
        <v/>
      </c>
      <c r="BK33" s="410" t="str">
        <f t="shared" si="7"/>
        <v/>
      </c>
      <c r="BL33" s="410" t="str">
        <f t="shared" si="7"/>
        <v/>
      </c>
      <c r="BM33" s="410" t="str">
        <f t="shared" si="7"/>
        <v/>
      </c>
      <c r="BN33" s="410" t="str">
        <f t="shared" si="7"/>
        <v/>
      </c>
      <c r="BO33" s="410" t="str">
        <f t="shared" si="7"/>
        <v/>
      </c>
      <c r="BP33" s="410" t="str">
        <f t="shared" si="7"/>
        <v/>
      </c>
      <c r="BQ33" s="410" t="str">
        <f t="shared" si="5"/>
        <v/>
      </c>
      <c r="BR33" s="410" t="str">
        <f t="shared" si="5"/>
        <v/>
      </c>
      <c r="BS33" s="410" t="str">
        <f t="shared" si="5"/>
        <v/>
      </c>
      <c r="BT33" s="410" t="str">
        <f t="shared" si="5"/>
        <v/>
      </c>
      <c r="BU33" s="410" t="str">
        <f t="shared" si="5"/>
        <v/>
      </c>
      <c r="BV33" s="410" t="str">
        <f t="shared" si="5"/>
        <v/>
      </c>
      <c r="BW33" s="410" t="str">
        <f t="shared" si="5"/>
        <v/>
      </c>
      <c r="BX33" s="410" t="str">
        <f t="shared" si="5"/>
        <v/>
      </c>
      <c r="BY33" s="410" t="str">
        <f t="shared" si="5"/>
        <v/>
      </c>
      <c r="BZ33" s="410" t="str">
        <f t="shared" si="5"/>
        <v/>
      </c>
      <c r="CA33" s="410" t="str">
        <f t="shared" si="5"/>
        <v/>
      </c>
      <c r="CB33" s="410" t="str">
        <f t="shared" si="5"/>
        <v/>
      </c>
      <c r="CC33" s="410" t="str">
        <f t="shared" si="5"/>
        <v/>
      </c>
      <c r="CD33" s="410" t="str">
        <f t="shared" si="5"/>
        <v/>
      </c>
      <c r="CE33" s="410" t="str">
        <f t="shared" si="5"/>
        <v/>
      </c>
    </row>
    <row r="34" spans="1:83" s="407" customFormat="1" ht="15.5" x14ac:dyDescent="0.35">
      <c r="A34" s="391"/>
      <c r="B34" s="391"/>
      <c r="C34" s="410" t="s">
        <v>90</v>
      </c>
      <c r="D34" s="410" t="str">
        <f>IF($D7="yes",D27*$D$11,IF($D7="no",0,""))</f>
        <v/>
      </c>
      <c r="E34" s="410" t="str">
        <f t="shared" si="7"/>
        <v/>
      </c>
      <c r="F34" s="410" t="str">
        <f t="shared" si="7"/>
        <v/>
      </c>
      <c r="G34" s="410" t="str">
        <f t="shared" si="7"/>
        <v/>
      </c>
      <c r="H34" s="410" t="str">
        <f t="shared" si="7"/>
        <v/>
      </c>
      <c r="I34" s="410" t="str">
        <f t="shared" si="7"/>
        <v/>
      </c>
      <c r="J34" s="410" t="str">
        <f t="shared" si="7"/>
        <v/>
      </c>
      <c r="K34" s="410" t="str">
        <f t="shared" si="7"/>
        <v/>
      </c>
      <c r="L34" s="410" t="str">
        <f t="shared" si="7"/>
        <v/>
      </c>
      <c r="M34" s="410" t="str">
        <f t="shared" si="7"/>
        <v/>
      </c>
      <c r="N34" s="410" t="str">
        <f t="shared" si="7"/>
        <v/>
      </c>
      <c r="O34" s="410" t="str">
        <f t="shared" si="7"/>
        <v/>
      </c>
      <c r="P34" s="410" t="str">
        <f t="shared" si="7"/>
        <v/>
      </c>
      <c r="Q34" s="410" t="str">
        <f t="shared" si="7"/>
        <v/>
      </c>
      <c r="R34" s="410" t="str">
        <f t="shared" si="7"/>
        <v/>
      </c>
      <c r="S34" s="410" t="str">
        <f t="shared" si="7"/>
        <v/>
      </c>
      <c r="T34" s="410" t="str">
        <f t="shared" si="7"/>
        <v/>
      </c>
      <c r="U34" s="410" t="str">
        <f t="shared" si="7"/>
        <v/>
      </c>
      <c r="V34" s="410" t="str">
        <f t="shared" si="7"/>
        <v/>
      </c>
      <c r="W34" s="410" t="str">
        <f t="shared" si="7"/>
        <v/>
      </c>
      <c r="X34" s="410" t="str">
        <f t="shared" si="7"/>
        <v/>
      </c>
      <c r="Y34" s="410" t="str">
        <f t="shared" si="7"/>
        <v/>
      </c>
      <c r="Z34" s="410" t="str">
        <f t="shared" si="7"/>
        <v/>
      </c>
      <c r="AA34" s="410" t="str">
        <f t="shared" si="7"/>
        <v/>
      </c>
      <c r="AB34" s="410" t="str">
        <f t="shared" si="7"/>
        <v/>
      </c>
      <c r="AC34" s="410" t="str">
        <f t="shared" si="7"/>
        <v/>
      </c>
      <c r="AD34" s="410" t="str">
        <f t="shared" si="7"/>
        <v/>
      </c>
      <c r="AE34" s="410" t="str">
        <f t="shared" si="7"/>
        <v/>
      </c>
      <c r="AF34" s="410" t="str">
        <f t="shared" si="7"/>
        <v/>
      </c>
      <c r="AG34" s="410" t="str">
        <f t="shared" si="7"/>
        <v/>
      </c>
      <c r="AH34" s="410" t="str">
        <f t="shared" si="7"/>
        <v/>
      </c>
      <c r="AI34" s="410" t="str">
        <f t="shared" si="7"/>
        <v/>
      </c>
      <c r="AJ34" s="410" t="str">
        <f t="shared" si="7"/>
        <v/>
      </c>
      <c r="AK34" s="410" t="str">
        <f t="shared" si="7"/>
        <v/>
      </c>
      <c r="AL34" s="410" t="str">
        <f t="shared" si="7"/>
        <v/>
      </c>
      <c r="AM34" s="410" t="str">
        <f t="shared" si="7"/>
        <v/>
      </c>
      <c r="AN34" s="410" t="str">
        <f t="shared" si="7"/>
        <v/>
      </c>
      <c r="AO34" s="410" t="str">
        <f t="shared" si="7"/>
        <v/>
      </c>
      <c r="AP34" s="410" t="str">
        <f t="shared" si="7"/>
        <v/>
      </c>
      <c r="AQ34" s="410" t="str">
        <f t="shared" si="7"/>
        <v/>
      </c>
      <c r="AR34" s="410" t="str">
        <f t="shared" si="7"/>
        <v/>
      </c>
      <c r="AS34" s="410" t="str">
        <f t="shared" si="7"/>
        <v/>
      </c>
      <c r="AT34" s="410" t="str">
        <f t="shared" si="7"/>
        <v/>
      </c>
      <c r="AU34" s="410" t="str">
        <f t="shared" si="7"/>
        <v/>
      </c>
      <c r="AV34" s="410" t="str">
        <f t="shared" si="7"/>
        <v/>
      </c>
      <c r="AW34" s="410" t="str">
        <f t="shared" si="7"/>
        <v/>
      </c>
      <c r="AX34" s="410" t="str">
        <f t="shared" si="7"/>
        <v/>
      </c>
      <c r="AY34" s="410" t="str">
        <f t="shared" si="7"/>
        <v/>
      </c>
      <c r="AZ34" s="410" t="str">
        <f t="shared" si="7"/>
        <v/>
      </c>
      <c r="BA34" s="410" t="str">
        <f t="shared" si="7"/>
        <v/>
      </c>
      <c r="BB34" s="410" t="str">
        <f t="shared" si="7"/>
        <v/>
      </c>
      <c r="BC34" s="410" t="str">
        <f t="shared" si="7"/>
        <v/>
      </c>
      <c r="BD34" s="410" t="str">
        <f t="shared" si="7"/>
        <v/>
      </c>
      <c r="BE34" s="410" t="str">
        <f t="shared" si="7"/>
        <v/>
      </c>
      <c r="BF34" s="410" t="str">
        <f t="shared" si="7"/>
        <v/>
      </c>
      <c r="BG34" s="410" t="str">
        <f t="shared" si="7"/>
        <v/>
      </c>
      <c r="BH34" s="410" t="str">
        <f t="shared" si="7"/>
        <v/>
      </c>
      <c r="BI34" s="410" t="str">
        <f t="shared" si="7"/>
        <v/>
      </c>
      <c r="BJ34" s="410" t="str">
        <f t="shared" si="7"/>
        <v/>
      </c>
      <c r="BK34" s="410" t="str">
        <f t="shared" si="7"/>
        <v/>
      </c>
      <c r="BL34" s="410" t="str">
        <f t="shared" si="7"/>
        <v/>
      </c>
      <c r="BM34" s="410" t="str">
        <f t="shared" si="7"/>
        <v/>
      </c>
      <c r="BN34" s="410" t="str">
        <f t="shared" si="7"/>
        <v/>
      </c>
      <c r="BO34" s="410" t="str">
        <f t="shared" si="7"/>
        <v/>
      </c>
      <c r="BP34" s="410" t="str">
        <f t="shared" si="7"/>
        <v/>
      </c>
      <c r="BQ34" s="410" t="str">
        <f t="shared" si="5"/>
        <v/>
      </c>
      <c r="BR34" s="410" t="str">
        <f t="shared" si="5"/>
        <v/>
      </c>
      <c r="BS34" s="410" t="str">
        <f t="shared" si="5"/>
        <v/>
      </c>
      <c r="BT34" s="410" t="str">
        <f t="shared" si="5"/>
        <v/>
      </c>
      <c r="BU34" s="410" t="str">
        <f t="shared" si="5"/>
        <v/>
      </c>
      <c r="BV34" s="410" t="str">
        <f t="shared" si="5"/>
        <v/>
      </c>
      <c r="BW34" s="410" t="str">
        <f t="shared" si="5"/>
        <v/>
      </c>
      <c r="BX34" s="410" t="str">
        <f t="shared" si="5"/>
        <v/>
      </c>
      <c r="BY34" s="410" t="str">
        <f t="shared" si="5"/>
        <v/>
      </c>
      <c r="BZ34" s="410" t="str">
        <f t="shared" si="5"/>
        <v/>
      </c>
      <c r="CA34" s="410" t="str">
        <f t="shared" si="5"/>
        <v/>
      </c>
      <c r="CB34" s="410" t="str">
        <f t="shared" si="5"/>
        <v/>
      </c>
      <c r="CC34" s="410" t="str">
        <f t="shared" si="5"/>
        <v/>
      </c>
      <c r="CD34" s="410" t="str">
        <f t="shared" si="5"/>
        <v/>
      </c>
      <c r="CE34" s="410" t="str">
        <f t="shared" si="5"/>
        <v/>
      </c>
    </row>
    <row r="35" spans="1:83" ht="15.5" x14ac:dyDescent="0.35">
      <c r="C35" s="398"/>
      <c r="D35" s="393"/>
      <c r="F35" s="399"/>
    </row>
    <row r="36" spans="1:83" x14ac:dyDescent="0.35">
      <c r="C36" s="401"/>
      <c r="D36" s="401"/>
      <c r="E36" s="401"/>
    </row>
    <row r="37" spans="1:83" x14ac:dyDescent="0.35">
      <c r="C37" s="401"/>
      <c r="D37" s="401"/>
      <c r="E37" s="401"/>
      <c r="F37" s="403"/>
    </row>
    <row r="38" spans="1:83" x14ac:dyDescent="0.35">
      <c r="C38" s="401"/>
      <c r="D38" s="401"/>
      <c r="E38" s="401"/>
      <c r="F38" s="403"/>
    </row>
  </sheetData>
  <dataValidations count="1">
    <dataValidation type="list" allowBlank="1" showInputMessage="1" showErrorMessage="1" sqref="D4:D7" xr:uid="{00000000-0002-0000-0B00-000000000000}">
      <formula1>Yes_no</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CE27"/>
  <sheetViews>
    <sheetView workbookViewId="0">
      <selection activeCell="A19" sqref="A19:XFD19"/>
    </sheetView>
  </sheetViews>
  <sheetFormatPr defaultColWidth="9.1796875" defaultRowHeight="14.5" x14ac:dyDescent="0.35"/>
  <cols>
    <col min="1" max="1" width="3.7265625" style="392" customWidth="1"/>
    <col min="2" max="2" width="8.54296875" style="392" customWidth="1"/>
    <col min="3" max="3" width="47.1796875" style="392" customWidth="1"/>
    <col min="4" max="4" width="9.1796875" style="392"/>
    <col min="5" max="5" width="12.7265625" style="392" bestFit="1" customWidth="1"/>
    <col min="6" max="16384" width="9.1796875" style="392"/>
  </cols>
  <sheetData>
    <row r="1" spans="1:83" ht="15.5" x14ac:dyDescent="0.35">
      <c r="C1" s="393"/>
      <c r="D1" s="400"/>
    </row>
    <row r="2" spans="1:83" ht="15.5" x14ac:dyDescent="0.35">
      <c r="A2" s="391" t="s">
        <v>234</v>
      </c>
      <c r="C2" s="404"/>
      <c r="D2" s="396"/>
      <c r="E2" s="405"/>
    </row>
    <row r="3" spans="1:83" ht="15.5" x14ac:dyDescent="0.35">
      <c r="A3" s="391"/>
      <c r="B3" s="391" t="s">
        <v>108</v>
      </c>
      <c r="C3" s="394"/>
      <c r="D3" s="393"/>
    </row>
    <row r="4" spans="1:83" ht="15.5" x14ac:dyDescent="0.35">
      <c r="C4" s="417" t="s">
        <v>84</v>
      </c>
      <c r="D4" s="738" t="s">
        <v>135</v>
      </c>
    </row>
    <row r="5" spans="1:83" ht="15.5" x14ac:dyDescent="0.35">
      <c r="C5" s="397" t="s">
        <v>86</v>
      </c>
      <c r="D5" s="738" t="s">
        <v>135</v>
      </c>
    </row>
    <row r="6" spans="1:83" ht="15.5" x14ac:dyDescent="0.35">
      <c r="C6" s="397" t="s">
        <v>88</v>
      </c>
      <c r="D6" s="738" t="s">
        <v>135</v>
      </c>
    </row>
    <row r="7" spans="1:83" ht="15.5" x14ac:dyDescent="0.35">
      <c r="C7" s="397" t="s">
        <v>90</v>
      </c>
      <c r="D7" s="738" t="s">
        <v>135</v>
      </c>
    </row>
    <row r="8" spans="1:83" ht="15.5" x14ac:dyDescent="0.35">
      <c r="C8" s="398"/>
      <c r="D8" s="396"/>
    </row>
    <row r="9" spans="1:83" ht="15.5" x14ac:dyDescent="0.35">
      <c r="C9" s="397" t="s">
        <v>366</v>
      </c>
      <c r="D9" s="1050">
        <f>('Proforma Scrutiny'!D73*'Proforma Scrutiny'!D72)/24</f>
        <v>0</v>
      </c>
    </row>
    <row r="10" spans="1:83" ht="15.5" x14ac:dyDescent="0.35">
      <c r="C10" s="398"/>
      <c r="D10" s="396"/>
    </row>
    <row r="11" spans="1:83" x14ac:dyDescent="0.35">
      <c r="D11" s="393"/>
    </row>
    <row r="12" spans="1:83" ht="15.5" x14ac:dyDescent="0.35">
      <c r="A12" s="391" t="s">
        <v>243</v>
      </c>
      <c r="D12" s="393"/>
    </row>
    <row r="13" spans="1:83" s="407" customFormat="1" ht="15.5" x14ac:dyDescent="0.35">
      <c r="A13" s="391"/>
      <c r="B13" s="391" t="s">
        <v>367</v>
      </c>
    </row>
    <row r="14" spans="1:83" s="407" customFormat="1" ht="15.5" x14ac:dyDescent="0.35">
      <c r="A14" s="391"/>
      <c r="B14" s="391"/>
      <c r="C14" s="409"/>
      <c r="D14" s="409">
        <v>2010</v>
      </c>
      <c r="E14" s="409">
        <v>2011</v>
      </c>
      <c r="F14" s="409">
        <v>2012</v>
      </c>
      <c r="G14" s="409">
        <v>2013</v>
      </c>
      <c r="H14" s="409">
        <v>2014</v>
      </c>
      <c r="I14" s="409">
        <v>2015</v>
      </c>
      <c r="J14" s="409">
        <v>2016</v>
      </c>
      <c r="K14" s="409">
        <v>2017</v>
      </c>
      <c r="L14" s="409">
        <v>2018</v>
      </c>
      <c r="M14" s="409">
        <v>2019</v>
      </c>
      <c r="N14" s="409">
        <v>2020</v>
      </c>
      <c r="O14" s="409">
        <v>2021</v>
      </c>
      <c r="P14" s="409">
        <v>2022</v>
      </c>
      <c r="Q14" s="409">
        <v>2023</v>
      </c>
      <c r="R14" s="409">
        <v>2024</v>
      </c>
      <c r="S14" s="409">
        <v>2025</v>
      </c>
      <c r="T14" s="409">
        <v>2026</v>
      </c>
      <c r="U14" s="409">
        <v>2027</v>
      </c>
      <c r="V14" s="409">
        <v>2028</v>
      </c>
      <c r="W14" s="409">
        <v>2029</v>
      </c>
      <c r="X14" s="409">
        <v>2030</v>
      </c>
      <c r="Y14" s="409">
        <v>2031</v>
      </c>
      <c r="Z14" s="409">
        <v>2032</v>
      </c>
      <c r="AA14" s="409">
        <v>2033</v>
      </c>
      <c r="AB14" s="409">
        <v>2034</v>
      </c>
      <c r="AC14" s="409">
        <v>2035</v>
      </c>
      <c r="AD14" s="409">
        <v>2036</v>
      </c>
      <c r="AE14" s="409">
        <v>2037</v>
      </c>
      <c r="AF14" s="409">
        <v>2038</v>
      </c>
      <c r="AG14" s="409">
        <v>2039</v>
      </c>
      <c r="AH14" s="409">
        <v>2040</v>
      </c>
      <c r="AI14" s="409">
        <v>2041</v>
      </c>
      <c r="AJ14" s="409">
        <v>2042</v>
      </c>
      <c r="AK14" s="409">
        <v>2043</v>
      </c>
      <c r="AL14" s="409">
        <v>2044</v>
      </c>
      <c r="AM14" s="409">
        <v>2045</v>
      </c>
      <c r="AN14" s="409">
        <v>2046</v>
      </c>
      <c r="AO14" s="409">
        <v>2047</v>
      </c>
      <c r="AP14" s="409">
        <v>2048</v>
      </c>
      <c r="AQ14" s="409">
        <v>2049</v>
      </c>
      <c r="AR14" s="409">
        <v>2050</v>
      </c>
      <c r="AS14" s="409">
        <v>2051</v>
      </c>
      <c r="AT14" s="409">
        <v>2052</v>
      </c>
      <c r="AU14" s="409">
        <v>2053</v>
      </c>
      <c r="AV14" s="409">
        <v>2054</v>
      </c>
      <c r="AW14" s="409">
        <v>2055</v>
      </c>
      <c r="AX14" s="409">
        <v>2056</v>
      </c>
      <c r="AY14" s="409">
        <v>2057</v>
      </c>
      <c r="AZ14" s="409">
        <v>2058</v>
      </c>
      <c r="BA14" s="409">
        <v>2059</v>
      </c>
      <c r="BB14" s="409">
        <v>2060</v>
      </c>
      <c r="BC14" s="409">
        <v>2061</v>
      </c>
      <c r="BD14" s="409">
        <v>2062</v>
      </c>
      <c r="BE14" s="409">
        <v>2063</v>
      </c>
      <c r="BF14" s="409">
        <v>2064</v>
      </c>
      <c r="BG14" s="409">
        <v>2065</v>
      </c>
      <c r="BH14" s="409">
        <v>2066</v>
      </c>
      <c r="BI14" s="409">
        <v>2067</v>
      </c>
      <c r="BJ14" s="409">
        <v>2068</v>
      </c>
      <c r="BK14" s="409">
        <v>2069</v>
      </c>
      <c r="BL14" s="409">
        <v>2070</v>
      </c>
      <c r="BM14" s="409">
        <v>2071</v>
      </c>
      <c r="BN14" s="409">
        <v>2072</v>
      </c>
      <c r="BO14" s="409">
        <v>2073</v>
      </c>
      <c r="BP14" s="409">
        <v>2074</v>
      </c>
      <c r="BQ14" s="409">
        <v>2075</v>
      </c>
      <c r="BR14" s="409">
        <v>2076</v>
      </c>
      <c r="BS14" s="409">
        <v>2077</v>
      </c>
      <c r="BT14" s="409">
        <v>2078</v>
      </c>
      <c r="BU14" s="409">
        <v>2079</v>
      </c>
      <c r="BV14" s="409">
        <v>2080</v>
      </c>
      <c r="BW14" s="409">
        <v>2081</v>
      </c>
      <c r="BX14" s="409">
        <v>2082</v>
      </c>
      <c r="BY14" s="409">
        <v>2083</v>
      </c>
      <c r="BZ14" s="409">
        <v>2084</v>
      </c>
      <c r="CA14" s="409">
        <v>2085</v>
      </c>
      <c r="CB14" s="409">
        <v>2086</v>
      </c>
      <c r="CC14" s="409">
        <v>2087</v>
      </c>
      <c r="CD14" s="409">
        <v>2088</v>
      </c>
      <c r="CE14" s="409">
        <v>2089</v>
      </c>
    </row>
    <row r="15" spans="1:83" s="407" customFormat="1" ht="15.5" x14ac:dyDescent="0.35">
      <c r="A15" s="391"/>
      <c r="B15" s="391"/>
      <c r="C15" s="410" t="s">
        <v>84</v>
      </c>
      <c r="D15" s="410" t="e">
        <f>Diversion!E201</f>
        <v>#DIV/0!</v>
      </c>
      <c r="E15" s="410" t="e">
        <f>Diversion!F201</f>
        <v>#DIV/0!</v>
      </c>
      <c r="F15" s="410" t="e">
        <f>Diversion!G201</f>
        <v>#DIV/0!</v>
      </c>
      <c r="G15" s="410" t="e">
        <f>Diversion!H201</f>
        <v>#DIV/0!</v>
      </c>
      <c r="H15" s="410" t="e">
        <f>Diversion!I201</f>
        <v>#DIV/0!</v>
      </c>
      <c r="I15" s="410" t="e">
        <f>Diversion!J201</f>
        <v>#DIV/0!</v>
      </c>
      <c r="J15" s="410" t="e">
        <f>Diversion!K201</f>
        <v>#DIV/0!</v>
      </c>
      <c r="K15" s="410" t="e">
        <f>Diversion!L201</f>
        <v>#DIV/0!</v>
      </c>
      <c r="L15" s="410" t="e">
        <f>Diversion!M201</f>
        <v>#DIV/0!</v>
      </c>
      <c r="M15" s="410" t="e">
        <f>Diversion!N201</f>
        <v>#DIV/0!</v>
      </c>
      <c r="N15" s="410" t="e">
        <f>Diversion!O201</f>
        <v>#DIV/0!</v>
      </c>
      <c r="O15" s="410" t="e">
        <f>Diversion!P201</f>
        <v>#DIV/0!</v>
      </c>
      <c r="P15" s="410" t="e">
        <f>Diversion!Q201</f>
        <v>#DIV/0!</v>
      </c>
      <c r="Q15" s="410" t="e">
        <f>Diversion!R201</f>
        <v>#DIV/0!</v>
      </c>
      <c r="R15" s="410" t="e">
        <f>Diversion!S201</f>
        <v>#DIV/0!</v>
      </c>
      <c r="S15" s="410" t="e">
        <f>Diversion!T201</f>
        <v>#DIV/0!</v>
      </c>
      <c r="T15" s="410" t="e">
        <f>Diversion!U201</f>
        <v>#DIV/0!</v>
      </c>
      <c r="U15" s="410" t="e">
        <f>Diversion!V201</f>
        <v>#DIV/0!</v>
      </c>
      <c r="V15" s="410" t="e">
        <f>Diversion!W201</f>
        <v>#DIV/0!</v>
      </c>
      <c r="W15" s="410" t="e">
        <f>Diversion!X201</f>
        <v>#DIV/0!</v>
      </c>
      <c r="X15" s="410" t="e">
        <f>Diversion!Y201</f>
        <v>#DIV/0!</v>
      </c>
      <c r="Y15" s="410" t="e">
        <f>Diversion!Z201</f>
        <v>#DIV/0!</v>
      </c>
      <c r="Z15" s="410" t="e">
        <f>Diversion!AA201</f>
        <v>#DIV/0!</v>
      </c>
      <c r="AA15" s="410" t="e">
        <f>Diversion!AB201</f>
        <v>#DIV/0!</v>
      </c>
      <c r="AB15" s="410" t="e">
        <f>Diversion!AC201</f>
        <v>#DIV/0!</v>
      </c>
      <c r="AC15" s="410" t="e">
        <f>Diversion!AD201</f>
        <v>#DIV/0!</v>
      </c>
      <c r="AD15" s="410" t="e">
        <f>Diversion!AE201</f>
        <v>#DIV/0!</v>
      </c>
      <c r="AE15" s="410" t="e">
        <f>Diversion!AF201</f>
        <v>#DIV/0!</v>
      </c>
      <c r="AF15" s="410" t="e">
        <f>Diversion!AG201</f>
        <v>#DIV/0!</v>
      </c>
      <c r="AG15" s="410" t="e">
        <f>Diversion!AH201</f>
        <v>#DIV/0!</v>
      </c>
      <c r="AH15" s="410" t="e">
        <f>Diversion!AI201</f>
        <v>#DIV/0!</v>
      </c>
      <c r="AI15" s="410" t="e">
        <f>Diversion!AJ201</f>
        <v>#DIV/0!</v>
      </c>
      <c r="AJ15" s="410" t="e">
        <f>Diversion!AK201</f>
        <v>#DIV/0!</v>
      </c>
      <c r="AK15" s="410" t="e">
        <f>Diversion!AL201</f>
        <v>#DIV/0!</v>
      </c>
      <c r="AL15" s="410" t="e">
        <f>Diversion!AM201</f>
        <v>#DIV/0!</v>
      </c>
      <c r="AM15" s="410" t="e">
        <f>Diversion!AN201</f>
        <v>#DIV/0!</v>
      </c>
      <c r="AN15" s="410" t="e">
        <f>Diversion!AO201</f>
        <v>#DIV/0!</v>
      </c>
      <c r="AO15" s="410" t="e">
        <f>Diversion!AP201</f>
        <v>#DIV/0!</v>
      </c>
      <c r="AP15" s="410" t="e">
        <f>Diversion!AQ201</f>
        <v>#DIV/0!</v>
      </c>
      <c r="AQ15" s="410" t="e">
        <f>Diversion!AR201</f>
        <v>#DIV/0!</v>
      </c>
      <c r="AR15" s="410" t="e">
        <f>Diversion!AS201</f>
        <v>#DIV/0!</v>
      </c>
      <c r="AS15" s="410" t="e">
        <f>Diversion!AT201</f>
        <v>#DIV/0!</v>
      </c>
      <c r="AT15" s="410" t="e">
        <f>Diversion!AU201</f>
        <v>#DIV/0!</v>
      </c>
      <c r="AU15" s="410" t="e">
        <f>Diversion!AV201</f>
        <v>#DIV/0!</v>
      </c>
      <c r="AV15" s="410" t="e">
        <f>Diversion!AW201</f>
        <v>#DIV/0!</v>
      </c>
      <c r="AW15" s="410" t="e">
        <f>Diversion!AX201</f>
        <v>#DIV/0!</v>
      </c>
      <c r="AX15" s="410" t="e">
        <f>Diversion!AY201</f>
        <v>#DIV/0!</v>
      </c>
      <c r="AY15" s="410" t="e">
        <f>Diversion!AZ201</f>
        <v>#DIV/0!</v>
      </c>
      <c r="AZ15" s="410" t="e">
        <f>Diversion!BA201</f>
        <v>#DIV/0!</v>
      </c>
      <c r="BA15" s="410" t="e">
        <f>Diversion!BB201</f>
        <v>#DIV/0!</v>
      </c>
      <c r="BB15" s="410" t="e">
        <f>Diversion!BC201</f>
        <v>#DIV/0!</v>
      </c>
      <c r="BC15" s="410" t="e">
        <f>Diversion!BD201</f>
        <v>#DIV/0!</v>
      </c>
      <c r="BD15" s="410" t="e">
        <f>Diversion!BE201</f>
        <v>#DIV/0!</v>
      </c>
      <c r="BE15" s="410" t="e">
        <f>Diversion!BF201</f>
        <v>#DIV/0!</v>
      </c>
      <c r="BF15" s="410" t="e">
        <f>Diversion!BG201</f>
        <v>#DIV/0!</v>
      </c>
      <c r="BG15" s="410" t="e">
        <f>Diversion!BH201</f>
        <v>#DIV/0!</v>
      </c>
      <c r="BH15" s="410" t="e">
        <f>Diversion!BI201</f>
        <v>#DIV/0!</v>
      </c>
      <c r="BI15" s="410" t="e">
        <f>Diversion!BJ201</f>
        <v>#DIV/0!</v>
      </c>
      <c r="BJ15" s="410" t="e">
        <f>Diversion!BK201</f>
        <v>#DIV/0!</v>
      </c>
      <c r="BK15" s="410" t="e">
        <f>Diversion!BL201</f>
        <v>#DIV/0!</v>
      </c>
      <c r="BL15" s="410" t="e">
        <f>Diversion!BM201</f>
        <v>#DIV/0!</v>
      </c>
      <c r="BM15" s="410" t="e">
        <f>Diversion!BN201</f>
        <v>#DIV/0!</v>
      </c>
      <c r="BN15" s="410" t="e">
        <f>Diversion!BO201</f>
        <v>#DIV/0!</v>
      </c>
      <c r="BO15" s="410" t="e">
        <f>Diversion!BP201</f>
        <v>#DIV/0!</v>
      </c>
      <c r="BP15" s="410" t="e">
        <f>Diversion!BQ201</f>
        <v>#DIV/0!</v>
      </c>
      <c r="BQ15" s="410" t="e">
        <f>Diversion!BR201</f>
        <v>#DIV/0!</v>
      </c>
      <c r="BR15" s="410" t="e">
        <f>Diversion!BS201</f>
        <v>#DIV/0!</v>
      </c>
      <c r="BS15" s="410" t="e">
        <f>Diversion!BT201</f>
        <v>#DIV/0!</v>
      </c>
      <c r="BT15" s="410" t="e">
        <f>Diversion!BU201</f>
        <v>#DIV/0!</v>
      </c>
      <c r="BU15" s="410" t="e">
        <f>Diversion!BV201</f>
        <v>#DIV/0!</v>
      </c>
      <c r="BV15" s="410" t="e">
        <f>Diversion!BW201</f>
        <v>#DIV/0!</v>
      </c>
      <c r="BW15" s="410" t="e">
        <f>Diversion!BX201</f>
        <v>#DIV/0!</v>
      </c>
      <c r="BX15" s="410" t="e">
        <f>Diversion!BY201</f>
        <v>#DIV/0!</v>
      </c>
      <c r="BY15" s="410" t="e">
        <f>Diversion!BZ201</f>
        <v>#DIV/0!</v>
      </c>
      <c r="BZ15" s="410" t="e">
        <f>Diversion!CA201</f>
        <v>#DIV/0!</v>
      </c>
      <c r="CA15" s="410" t="e">
        <f>Diversion!CB201</f>
        <v>#DIV/0!</v>
      </c>
      <c r="CB15" s="410" t="e">
        <f>Diversion!CC201</f>
        <v>#DIV/0!</v>
      </c>
      <c r="CC15" s="410" t="e">
        <f>Diversion!CD201</f>
        <v>#DIV/0!</v>
      </c>
      <c r="CD15" s="410" t="e">
        <f>Diversion!CE201</f>
        <v>#DIV/0!</v>
      </c>
      <c r="CE15" s="410" t="e">
        <f>Diversion!CF201</f>
        <v>#DIV/0!</v>
      </c>
    </row>
    <row r="16" spans="1:83" s="407" customFormat="1" ht="15.5" x14ac:dyDescent="0.35">
      <c r="A16" s="391"/>
      <c r="B16" s="391"/>
      <c r="C16" s="410" t="s">
        <v>86</v>
      </c>
      <c r="D16" s="410" t="e">
        <f>Diversion!E202</f>
        <v>#DIV/0!</v>
      </c>
      <c r="E16" s="410" t="e">
        <f>Diversion!F202</f>
        <v>#DIV/0!</v>
      </c>
      <c r="F16" s="410" t="e">
        <f>Diversion!G202</f>
        <v>#DIV/0!</v>
      </c>
      <c r="G16" s="410" t="e">
        <f>Diversion!H202</f>
        <v>#DIV/0!</v>
      </c>
      <c r="H16" s="410" t="e">
        <f>Diversion!I202</f>
        <v>#DIV/0!</v>
      </c>
      <c r="I16" s="410" t="e">
        <f>Diversion!J202</f>
        <v>#DIV/0!</v>
      </c>
      <c r="J16" s="410" t="e">
        <f>Diversion!K202</f>
        <v>#DIV/0!</v>
      </c>
      <c r="K16" s="410" t="e">
        <f>Diversion!L202</f>
        <v>#DIV/0!</v>
      </c>
      <c r="L16" s="410" t="e">
        <f>Diversion!M202</f>
        <v>#DIV/0!</v>
      </c>
      <c r="M16" s="410" t="e">
        <f>Diversion!N202</f>
        <v>#DIV/0!</v>
      </c>
      <c r="N16" s="410" t="e">
        <f>Diversion!O202</f>
        <v>#DIV/0!</v>
      </c>
      <c r="O16" s="410" t="e">
        <f>Diversion!P202</f>
        <v>#DIV/0!</v>
      </c>
      <c r="P16" s="410" t="e">
        <f>Diversion!Q202</f>
        <v>#DIV/0!</v>
      </c>
      <c r="Q16" s="410" t="e">
        <f>Diversion!R202</f>
        <v>#DIV/0!</v>
      </c>
      <c r="R16" s="410" t="e">
        <f>Diversion!S202</f>
        <v>#DIV/0!</v>
      </c>
      <c r="S16" s="410" t="e">
        <f>Diversion!T202</f>
        <v>#DIV/0!</v>
      </c>
      <c r="T16" s="410" t="e">
        <f>Diversion!U202</f>
        <v>#DIV/0!</v>
      </c>
      <c r="U16" s="410" t="e">
        <f>Diversion!V202</f>
        <v>#DIV/0!</v>
      </c>
      <c r="V16" s="410" t="e">
        <f>Diversion!W202</f>
        <v>#DIV/0!</v>
      </c>
      <c r="W16" s="410" t="e">
        <f>Diversion!X202</f>
        <v>#DIV/0!</v>
      </c>
      <c r="X16" s="410" t="e">
        <f>Diversion!Y202</f>
        <v>#DIV/0!</v>
      </c>
      <c r="Y16" s="410" t="e">
        <f>Diversion!Z202</f>
        <v>#DIV/0!</v>
      </c>
      <c r="Z16" s="410" t="e">
        <f>Diversion!AA202</f>
        <v>#DIV/0!</v>
      </c>
      <c r="AA16" s="410" t="e">
        <f>Diversion!AB202</f>
        <v>#DIV/0!</v>
      </c>
      <c r="AB16" s="410" t="e">
        <f>Diversion!AC202</f>
        <v>#DIV/0!</v>
      </c>
      <c r="AC16" s="410" t="e">
        <f>Diversion!AD202</f>
        <v>#DIV/0!</v>
      </c>
      <c r="AD16" s="410" t="e">
        <f>Diversion!AE202</f>
        <v>#DIV/0!</v>
      </c>
      <c r="AE16" s="410" t="e">
        <f>Diversion!AF202</f>
        <v>#DIV/0!</v>
      </c>
      <c r="AF16" s="410" t="e">
        <f>Diversion!AG202</f>
        <v>#DIV/0!</v>
      </c>
      <c r="AG16" s="410" t="e">
        <f>Diversion!AH202</f>
        <v>#DIV/0!</v>
      </c>
      <c r="AH16" s="410" t="e">
        <f>Diversion!AI202</f>
        <v>#DIV/0!</v>
      </c>
      <c r="AI16" s="410" t="e">
        <f>Diversion!AJ202</f>
        <v>#DIV/0!</v>
      </c>
      <c r="AJ16" s="410" t="e">
        <f>Diversion!AK202</f>
        <v>#DIV/0!</v>
      </c>
      <c r="AK16" s="410" t="e">
        <f>Diversion!AL202</f>
        <v>#DIV/0!</v>
      </c>
      <c r="AL16" s="410" t="e">
        <f>Diversion!AM202</f>
        <v>#DIV/0!</v>
      </c>
      <c r="AM16" s="410" t="e">
        <f>Diversion!AN202</f>
        <v>#DIV/0!</v>
      </c>
      <c r="AN16" s="410" t="e">
        <f>Diversion!AO202</f>
        <v>#DIV/0!</v>
      </c>
      <c r="AO16" s="410" t="e">
        <f>Diversion!AP202</f>
        <v>#DIV/0!</v>
      </c>
      <c r="AP16" s="410" t="e">
        <f>Diversion!AQ202</f>
        <v>#DIV/0!</v>
      </c>
      <c r="AQ16" s="410" t="e">
        <f>Diversion!AR202</f>
        <v>#DIV/0!</v>
      </c>
      <c r="AR16" s="410" t="e">
        <f>Diversion!AS202</f>
        <v>#DIV/0!</v>
      </c>
      <c r="AS16" s="410" t="e">
        <f>Diversion!AT202</f>
        <v>#DIV/0!</v>
      </c>
      <c r="AT16" s="410" t="e">
        <f>Diversion!AU202</f>
        <v>#DIV/0!</v>
      </c>
      <c r="AU16" s="410" t="e">
        <f>Diversion!AV202</f>
        <v>#DIV/0!</v>
      </c>
      <c r="AV16" s="410" t="e">
        <f>Diversion!AW202</f>
        <v>#DIV/0!</v>
      </c>
      <c r="AW16" s="410" t="e">
        <f>Diversion!AX202</f>
        <v>#DIV/0!</v>
      </c>
      <c r="AX16" s="410" t="e">
        <f>Diversion!AY202</f>
        <v>#DIV/0!</v>
      </c>
      <c r="AY16" s="410" t="e">
        <f>Diversion!AZ202</f>
        <v>#DIV/0!</v>
      </c>
      <c r="AZ16" s="410" t="e">
        <f>Diversion!BA202</f>
        <v>#DIV/0!</v>
      </c>
      <c r="BA16" s="410" t="e">
        <f>Diversion!BB202</f>
        <v>#DIV/0!</v>
      </c>
      <c r="BB16" s="410" t="e">
        <f>Diversion!BC202</f>
        <v>#DIV/0!</v>
      </c>
      <c r="BC16" s="410" t="e">
        <f>Diversion!BD202</f>
        <v>#DIV/0!</v>
      </c>
      <c r="BD16" s="410" t="e">
        <f>Diversion!BE202</f>
        <v>#DIV/0!</v>
      </c>
      <c r="BE16" s="410" t="e">
        <f>Diversion!BF202</f>
        <v>#DIV/0!</v>
      </c>
      <c r="BF16" s="410" t="e">
        <f>Diversion!BG202</f>
        <v>#DIV/0!</v>
      </c>
      <c r="BG16" s="410" t="e">
        <f>Diversion!BH202</f>
        <v>#DIV/0!</v>
      </c>
      <c r="BH16" s="410" t="e">
        <f>Diversion!BI202</f>
        <v>#DIV/0!</v>
      </c>
      <c r="BI16" s="410" t="e">
        <f>Diversion!BJ202</f>
        <v>#DIV/0!</v>
      </c>
      <c r="BJ16" s="410" t="e">
        <f>Diversion!BK202</f>
        <v>#DIV/0!</v>
      </c>
      <c r="BK16" s="410" t="e">
        <f>Diversion!BL202</f>
        <v>#DIV/0!</v>
      </c>
      <c r="BL16" s="410" t="e">
        <f>Diversion!BM202</f>
        <v>#DIV/0!</v>
      </c>
      <c r="BM16" s="410" t="e">
        <f>Diversion!BN202</f>
        <v>#DIV/0!</v>
      </c>
      <c r="BN16" s="410" t="e">
        <f>Diversion!BO202</f>
        <v>#DIV/0!</v>
      </c>
      <c r="BO16" s="410" t="e">
        <f>Diversion!BP202</f>
        <v>#DIV/0!</v>
      </c>
      <c r="BP16" s="410" t="e">
        <f>Diversion!BQ202</f>
        <v>#DIV/0!</v>
      </c>
      <c r="BQ16" s="410" t="e">
        <f>Diversion!BR202</f>
        <v>#DIV/0!</v>
      </c>
      <c r="BR16" s="410" t="e">
        <f>Diversion!BS202</f>
        <v>#DIV/0!</v>
      </c>
      <c r="BS16" s="410" t="e">
        <f>Diversion!BT202</f>
        <v>#DIV/0!</v>
      </c>
      <c r="BT16" s="410" t="e">
        <f>Diversion!BU202</f>
        <v>#DIV/0!</v>
      </c>
      <c r="BU16" s="410" t="e">
        <f>Diversion!BV202</f>
        <v>#DIV/0!</v>
      </c>
      <c r="BV16" s="410" t="e">
        <f>Diversion!BW202</f>
        <v>#DIV/0!</v>
      </c>
      <c r="BW16" s="410" t="e">
        <f>Diversion!BX202</f>
        <v>#DIV/0!</v>
      </c>
      <c r="BX16" s="410" t="e">
        <f>Diversion!BY202</f>
        <v>#DIV/0!</v>
      </c>
      <c r="BY16" s="410" t="e">
        <f>Diversion!BZ202</f>
        <v>#DIV/0!</v>
      </c>
      <c r="BZ16" s="410" t="e">
        <f>Diversion!CA202</f>
        <v>#DIV/0!</v>
      </c>
      <c r="CA16" s="410" t="e">
        <f>Diversion!CB202</f>
        <v>#DIV/0!</v>
      </c>
      <c r="CB16" s="410" t="e">
        <f>Diversion!CC202</f>
        <v>#DIV/0!</v>
      </c>
      <c r="CC16" s="410" t="e">
        <f>Diversion!CD202</f>
        <v>#DIV/0!</v>
      </c>
      <c r="CD16" s="410" t="e">
        <f>Diversion!CE202</f>
        <v>#DIV/0!</v>
      </c>
      <c r="CE16" s="410" t="e">
        <f>Diversion!CF202</f>
        <v>#DIV/0!</v>
      </c>
    </row>
    <row r="17" spans="1:83" s="407" customFormat="1" ht="15.5" x14ac:dyDescent="0.35">
      <c r="A17" s="391"/>
      <c r="B17" s="391"/>
      <c r="C17" s="410" t="s">
        <v>88</v>
      </c>
      <c r="D17" s="410" t="e">
        <f>Diversion!E203</f>
        <v>#DIV/0!</v>
      </c>
      <c r="E17" s="410" t="e">
        <f>Diversion!F203</f>
        <v>#DIV/0!</v>
      </c>
      <c r="F17" s="410" t="e">
        <f>Diversion!G203</f>
        <v>#DIV/0!</v>
      </c>
      <c r="G17" s="410" t="e">
        <f>Diversion!H203</f>
        <v>#DIV/0!</v>
      </c>
      <c r="H17" s="410" t="e">
        <f>Diversion!I203</f>
        <v>#DIV/0!</v>
      </c>
      <c r="I17" s="410" t="e">
        <f>Diversion!J203</f>
        <v>#DIV/0!</v>
      </c>
      <c r="J17" s="410" t="e">
        <f>Diversion!K203</f>
        <v>#DIV/0!</v>
      </c>
      <c r="K17" s="410" t="e">
        <f>Diversion!L203</f>
        <v>#DIV/0!</v>
      </c>
      <c r="L17" s="410" t="e">
        <f>Diversion!M203</f>
        <v>#DIV/0!</v>
      </c>
      <c r="M17" s="410" t="e">
        <f>Diversion!N203</f>
        <v>#DIV/0!</v>
      </c>
      <c r="N17" s="410" t="e">
        <f>Diversion!O203</f>
        <v>#DIV/0!</v>
      </c>
      <c r="O17" s="410" t="e">
        <f>Diversion!P203</f>
        <v>#DIV/0!</v>
      </c>
      <c r="P17" s="410" t="e">
        <f>Diversion!Q203</f>
        <v>#DIV/0!</v>
      </c>
      <c r="Q17" s="410" t="e">
        <f>Diversion!R203</f>
        <v>#DIV/0!</v>
      </c>
      <c r="R17" s="410" t="e">
        <f>Diversion!S203</f>
        <v>#DIV/0!</v>
      </c>
      <c r="S17" s="410" t="e">
        <f>Diversion!T203</f>
        <v>#DIV/0!</v>
      </c>
      <c r="T17" s="410" t="e">
        <f>Diversion!U203</f>
        <v>#DIV/0!</v>
      </c>
      <c r="U17" s="410" t="e">
        <f>Diversion!V203</f>
        <v>#DIV/0!</v>
      </c>
      <c r="V17" s="410" t="e">
        <f>Diversion!W203</f>
        <v>#DIV/0!</v>
      </c>
      <c r="W17" s="410" t="e">
        <f>Diversion!X203</f>
        <v>#DIV/0!</v>
      </c>
      <c r="X17" s="410" t="e">
        <f>Diversion!Y203</f>
        <v>#DIV/0!</v>
      </c>
      <c r="Y17" s="410" t="e">
        <f>Diversion!Z203</f>
        <v>#DIV/0!</v>
      </c>
      <c r="Z17" s="410" t="e">
        <f>Diversion!AA203</f>
        <v>#DIV/0!</v>
      </c>
      <c r="AA17" s="410" t="e">
        <f>Diversion!AB203</f>
        <v>#DIV/0!</v>
      </c>
      <c r="AB17" s="410" t="e">
        <f>Diversion!AC203</f>
        <v>#DIV/0!</v>
      </c>
      <c r="AC17" s="410" t="e">
        <f>Diversion!AD203</f>
        <v>#DIV/0!</v>
      </c>
      <c r="AD17" s="410" t="e">
        <f>Diversion!AE203</f>
        <v>#DIV/0!</v>
      </c>
      <c r="AE17" s="410" t="e">
        <f>Diversion!AF203</f>
        <v>#DIV/0!</v>
      </c>
      <c r="AF17" s="410" t="e">
        <f>Diversion!AG203</f>
        <v>#DIV/0!</v>
      </c>
      <c r="AG17" s="410" t="e">
        <f>Diversion!AH203</f>
        <v>#DIV/0!</v>
      </c>
      <c r="AH17" s="410" t="e">
        <f>Diversion!AI203</f>
        <v>#DIV/0!</v>
      </c>
      <c r="AI17" s="410" t="e">
        <f>Diversion!AJ203</f>
        <v>#DIV/0!</v>
      </c>
      <c r="AJ17" s="410" t="e">
        <f>Diversion!AK203</f>
        <v>#DIV/0!</v>
      </c>
      <c r="AK17" s="410" t="e">
        <f>Diversion!AL203</f>
        <v>#DIV/0!</v>
      </c>
      <c r="AL17" s="410" t="e">
        <f>Diversion!AM203</f>
        <v>#DIV/0!</v>
      </c>
      <c r="AM17" s="410" t="e">
        <f>Diversion!AN203</f>
        <v>#DIV/0!</v>
      </c>
      <c r="AN17" s="410" t="e">
        <f>Diversion!AO203</f>
        <v>#DIV/0!</v>
      </c>
      <c r="AO17" s="410" t="e">
        <f>Diversion!AP203</f>
        <v>#DIV/0!</v>
      </c>
      <c r="AP17" s="410" t="e">
        <f>Diversion!AQ203</f>
        <v>#DIV/0!</v>
      </c>
      <c r="AQ17" s="410" t="e">
        <f>Diversion!AR203</f>
        <v>#DIV/0!</v>
      </c>
      <c r="AR17" s="410" t="e">
        <f>Diversion!AS203</f>
        <v>#DIV/0!</v>
      </c>
      <c r="AS17" s="410" t="e">
        <f>Diversion!AT203</f>
        <v>#DIV/0!</v>
      </c>
      <c r="AT17" s="410" t="e">
        <f>Diversion!AU203</f>
        <v>#DIV/0!</v>
      </c>
      <c r="AU17" s="410" t="e">
        <f>Diversion!AV203</f>
        <v>#DIV/0!</v>
      </c>
      <c r="AV17" s="410" t="e">
        <f>Diversion!AW203</f>
        <v>#DIV/0!</v>
      </c>
      <c r="AW17" s="410" t="e">
        <f>Diversion!AX203</f>
        <v>#DIV/0!</v>
      </c>
      <c r="AX17" s="410" t="e">
        <f>Diversion!AY203</f>
        <v>#DIV/0!</v>
      </c>
      <c r="AY17" s="410" t="e">
        <f>Diversion!AZ203</f>
        <v>#DIV/0!</v>
      </c>
      <c r="AZ17" s="410" t="e">
        <f>Diversion!BA203</f>
        <v>#DIV/0!</v>
      </c>
      <c r="BA17" s="410" t="e">
        <f>Diversion!BB203</f>
        <v>#DIV/0!</v>
      </c>
      <c r="BB17" s="410" t="e">
        <f>Diversion!BC203</f>
        <v>#DIV/0!</v>
      </c>
      <c r="BC17" s="410" t="e">
        <f>Diversion!BD203</f>
        <v>#DIV/0!</v>
      </c>
      <c r="BD17" s="410" t="e">
        <f>Diversion!BE203</f>
        <v>#DIV/0!</v>
      </c>
      <c r="BE17" s="410" t="e">
        <f>Diversion!BF203</f>
        <v>#DIV/0!</v>
      </c>
      <c r="BF17" s="410" t="e">
        <f>Diversion!BG203</f>
        <v>#DIV/0!</v>
      </c>
      <c r="BG17" s="410" t="e">
        <f>Diversion!BH203</f>
        <v>#DIV/0!</v>
      </c>
      <c r="BH17" s="410" t="e">
        <f>Diversion!BI203</f>
        <v>#DIV/0!</v>
      </c>
      <c r="BI17" s="410" t="e">
        <f>Diversion!BJ203</f>
        <v>#DIV/0!</v>
      </c>
      <c r="BJ17" s="410" t="e">
        <f>Diversion!BK203</f>
        <v>#DIV/0!</v>
      </c>
      <c r="BK17" s="410" t="e">
        <f>Diversion!BL203</f>
        <v>#DIV/0!</v>
      </c>
      <c r="BL17" s="410" t="e">
        <f>Diversion!BM203</f>
        <v>#DIV/0!</v>
      </c>
      <c r="BM17" s="410" t="e">
        <f>Diversion!BN203</f>
        <v>#DIV/0!</v>
      </c>
      <c r="BN17" s="410" t="e">
        <f>Diversion!BO203</f>
        <v>#DIV/0!</v>
      </c>
      <c r="BO17" s="410" t="e">
        <f>Diversion!BP203</f>
        <v>#DIV/0!</v>
      </c>
      <c r="BP17" s="410" t="e">
        <f>Diversion!BQ203</f>
        <v>#DIV/0!</v>
      </c>
      <c r="BQ17" s="410" t="e">
        <f>Diversion!BR203</f>
        <v>#DIV/0!</v>
      </c>
      <c r="BR17" s="410" t="e">
        <f>Diversion!BS203</f>
        <v>#DIV/0!</v>
      </c>
      <c r="BS17" s="410" t="e">
        <f>Diversion!BT203</f>
        <v>#DIV/0!</v>
      </c>
      <c r="BT17" s="410" t="e">
        <f>Diversion!BU203</f>
        <v>#DIV/0!</v>
      </c>
      <c r="BU17" s="410" t="e">
        <f>Diversion!BV203</f>
        <v>#DIV/0!</v>
      </c>
      <c r="BV17" s="410" t="e">
        <f>Diversion!BW203</f>
        <v>#DIV/0!</v>
      </c>
      <c r="BW17" s="410" t="e">
        <f>Diversion!BX203</f>
        <v>#DIV/0!</v>
      </c>
      <c r="BX17" s="410" t="e">
        <f>Diversion!BY203</f>
        <v>#DIV/0!</v>
      </c>
      <c r="BY17" s="410" t="e">
        <f>Diversion!BZ203</f>
        <v>#DIV/0!</v>
      </c>
      <c r="BZ17" s="410" t="e">
        <f>Diversion!CA203</f>
        <v>#DIV/0!</v>
      </c>
      <c r="CA17" s="410" t="e">
        <f>Diversion!CB203</f>
        <v>#DIV/0!</v>
      </c>
      <c r="CB17" s="410" t="e">
        <f>Diversion!CC203</f>
        <v>#DIV/0!</v>
      </c>
      <c r="CC17" s="410" t="e">
        <f>Diversion!CD203</f>
        <v>#DIV/0!</v>
      </c>
      <c r="CD17" s="410" t="e">
        <f>Diversion!CE203</f>
        <v>#DIV/0!</v>
      </c>
      <c r="CE17" s="410" t="e">
        <f>Diversion!CF203</f>
        <v>#DIV/0!</v>
      </c>
    </row>
    <row r="18" spans="1:83" s="407" customFormat="1" ht="15.5" x14ac:dyDescent="0.35">
      <c r="A18" s="391"/>
      <c r="B18" s="391"/>
      <c r="C18" s="410" t="s">
        <v>90</v>
      </c>
      <c r="D18" s="410" t="e">
        <f>Diversion!E204</f>
        <v>#DIV/0!</v>
      </c>
      <c r="E18" s="410" t="e">
        <f>Diversion!F204</f>
        <v>#DIV/0!</v>
      </c>
      <c r="F18" s="410" t="e">
        <f>Diversion!G204</f>
        <v>#DIV/0!</v>
      </c>
      <c r="G18" s="410" t="e">
        <f>Diversion!H204</f>
        <v>#DIV/0!</v>
      </c>
      <c r="H18" s="410" t="e">
        <f>Diversion!I204</f>
        <v>#DIV/0!</v>
      </c>
      <c r="I18" s="410" t="e">
        <f>Diversion!J204</f>
        <v>#DIV/0!</v>
      </c>
      <c r="J18" s="410" t="e">
        <f>Diversion!K204</f>
        <v>#DIV/0!</v>
      </c>
      <c r="K18" s="410" t="e">
        <f>Diversion!L204</f>
        <v>#DIV/0!</v>
      </c>
      <c r="L18" s="410" t="e">
        <f>Diversion!M204</f>
        <v>#DIV/0!</v>
      </c>
      <c r="M18" s="410" t="e">
        <f>Diversion!N204</f>
        <v>#DIV/0!</v>
      </c>
      <c r="N18" s="410" t="e">
        <f>Diversion!O204</f>
        <v>#DIV/0!</v>
      </c>
      <c r="O18" s="410" t="e">
        <f>Diversion!P204</f>
        <v>#DIV/0!</v>
      </c>
      <c r="P18" s="410" t="e">
        <f>Diversion!Q204</f>
        <v>#DIV/0!</v>
      </c>
      <c r="Q18" s="410" t="e">
        <f>Diversion!R204</f>
        <v>#DIV/0!</v>
      </c>
      <c r="R18" s="410" t="e">
        <f>Diversion!S204</f>
        <v>#DIV/0!</v>
      </c>
      <c r="S18" s="410" t="e">
        <f>Diversion!T204</f>
        <v>#DIV/0!</v>
      </c>
      <c r="T18" s="410" t="e">
        <f>Diversion!U204</f>
        <v>#DIV/0!</v>
      </c>
      <c r="U18" s="410" t="e">
        <f>Diversion!V204</f>
        <v>#DIV/0!</v>
      </c>
      <c r="V18" s="410" t="e">
        <f>Diversion!W204</f>
        <v>#DIV/0!</v>
      </c>
      <c r="W18" s="410" t="e">
        <f>Diversion!X204</f>
        <v>#DIV/0!</v>
      </c>
      <c r="X18" s="410" t="e">
        <f>Diversion!Y204</f>
        <v>#DIV/0!</v>
      </c>
      <c r="Y18" s="410" t="e">
        <f>Diversion!Z204</f>
        <v>#DIV/0!</v>
      </c>
      <c r="Z18" s="410" t="e">
        <f>Diversion!AA204</f>
        <v>#DIV/0!</v>
      </c>
      <c r="AA18" s="410" t="e">
        <f>Diversion!AB204</f>
        <v>#DIV/0!</v>
      </c>
      <c r="AB18" s="410" t="e">
        <f>Diversion!AC204</f>
        <v>#DIV/0!</v>
      </c>
      <c r="AC18" s="410" t="e">
        <f>Diversion!AD204</f>
        <v>#DIV/0!</v>
      </c>
      <c r="AD18" s="410" t="e">
        <f>Diversion!AE204</f>
        <v>#DIV/0!</v>
      </c>
      <c r="AE18" s="410" t="e">
        <f>Diversion!AF204</f>
        <v>#DIV/0!</v>
      </c>
      <c r="AF18" s="410" t="e">
        <f>Diversion!AG204</f>
        <v>#DIV/0!</v>
      </c>
      <c r="AG18" s="410" t="e">
        <f>Diversion!AH204</f>
        <v>#DIV/0!</v>
      </c>
      <c r="AH18" s="410" t="e">
        <f>Diversion!AI204</f>
        <v>#DIV/0!</v>
      </c>
      <c r="AI18" s="410" t="e">
        <f>Diversion!AJ204</f>
        <v>#DIV/0!</v>
      </c>
      <c r="AJ18" s="410" t="e">
        <f>Diversion!AK204</f>
        <v>#DIV/0!</v>
      </c>
      <c r="AK18" s="410" t="e">
        <f>Diversion!AL204</f>
        <v>#DIV/0!</v>
      </c>
      <c r="AL18" s="410" t="e">
        <f>Diversion!AM204</f>
        <v>#DIV/0!</v>
      </c>
      <c r="AM18" s="410" t="e">
        <f>Diversion!AN204</f>
        <v>#DIV/0!</v>
      </c>
      <c r="AN18" s="410" t="e">
        <f>Diversion!AO204</f>
        <v>#DIV/0!</v>
      </c>
      <c r="AO18" s="410" t="e">
        <f>Diversion!AP204</f>
        <v>#DIV/0!</v>
      </c>
      <c r="AP18" s="410" t="e">
        <f>Diversion!AQ204</f>
        <v>#DIV/0!</v>
      </c>
      <c r="AQ18" s="410" t="e">
        <f>Diversion!AR204</f>
        <v>#DIV/0!</v>
      </c>
      <c r="AR18" s="410" t="e">
        <f>Diversion!AS204</f>
        <v>#DIV/0!</v>
      </c>
      <c r="AS18" s="410" t="e">
        <f>Diversion!AT204</f>
        <v>#DIV/0!</v>
      </c>
      <c r="AT18" s="410" t="e">
        <f>Diversion!AU204</f>
        <v>#DIV/0!</v>
      </c>
      <c r="AU18" s="410" t="e">
        <f>Diversion!AV204</f>
        <v>#DIV/0!</v>
      </c>
      <c r="AV18" s="410" t="e">
        <f>Diversion!AW204</f>
        <v>#DIV/0!</v>
      </c>
      <c r="AW18" s="410" t="e">
        <f>Diversion!AX204</f>
        <v>#DIV/0!</v>
      </c>
      <c r="AX18" s="410" t="e">
        <f>Diversion!AY204</f>
        <v>#DIV/0!</v>
      </c>
      <c r="AY18" s="410" t="e">
        <f>Diversion!AZ204</f>
        <v>#DIV/0!</v>
      </c>
      <c r="AZ18" s="410" t="e">
        <f>Diversion!BA204</f>
        <v>#DIV/0!</v>
      </c>
      <c r="BA18" s="410" t="e">
        <f>Diversion!BB204</f>
        <v>#DIV/0!</v>
      </c>
      <c r="BB18" s="410" t="e">
        <f>Diversion!BC204</f>
        <v>#DIV/0!</v>
      </c>
      <c r="BC18" s="410" t="e">
        <f>Diversion!BD204</f>
        <v>#DIV/0!</v>
      </c>
      <c r="BD18" s="410" t="e">
        <f>Diversion!BE204</f>
        <v>#DIV/0!</v>
      </c>
      <c r="BE18" s="410" t="e">
        <f>Diversion!BF204</f>
        <v>#DIV/0!</v>
      </c>
      <c r="BF18" s="410" t="e">
        <f>Diversion!BG204</f>
        <v>#DIV/0!</v>
      </c>
      <c r="BG18" s="410" t="e">
        <f>Diversion!BH204</f>
        <v>#DIV/0!</v>
      </c>
      <c r="BH18" s="410" t="e">
        <f>Diversion!BI204</f>
        <v>#DIV/0!</v>
      </c>
      <c r="BI18" s="410" t="e">
        <f>Diversion!BJ204</f>
        <v>#DIV/0!</v>
      </c>
      <c r="BJ18" s="410" t="e">
        <f>Diversion!BK204</f>
        <v>#DIV/0!</v>
      </c>
      <c r="BK18" s="410" t="e">
        <f>Diversion!BL204</f>
        <v>#DIV/0!</v>
      </c>
      <c r="BL18" s="410" t="e">
        <f>Diversion!BM204</f>
        <v>#DIV/0!</v>
      </c>
      <c r="BM18" s="410" t="e">
        <f>Diversion!BN204</f>
        <v>#DIV/0!</v>
      </c>
      <c r="BN18" s="410" t="e">
        <f>Diversion!BO204</f>
        <v>#DIV/0!</v>
      </c>
      <c r="BO18" s="410" t="e">
        <f>Diversion!BP204</f>
        <v>#DIV/0!</v>
      </c>
      <c r="BP18" s="410" t="e">
        <f>Diversion!BQ204</f>
        <v>#DIV/0!</v>
      </c>
      <c r="BQ18" s="410" t="e">
        <f>Diversion!BR204</f>
        <v>#DIV/0!</v>
      </c>
      <c r="BR18" s="410" t="e">
        <f>Diversion!BS204</f>
        <v>#DIV/0!</v>
      </c>
      <c r="BS18" s="410" t="e">
        <f>Diversion!BT204</f>
        <v>#DIV/0!</v>
      </c>
      <c r="BT18" s="410" t="e">
        <f>Diversion!BU204</f>
        <v>#DIV/0!</v>
      </c>
      <c r="BU18" s="410" t="e">
        <f>Diversion!BV204</f>
        <v>#DIV/0!</v>
      </c>
      <c r="BV18" s="410" t="e">
        <f>Diversion!BW204</f>
        <v>#DIV/0!</v>
      </c>
      <c r="BW18" s="410" t="e">
        <f>Diversion!BX204</f>
        <v>#DIV/0!</v>
      </c>
      <c r="BX18" s="410" t="e">
        <f>Diversion!BY204</f>
        <v>#DIV/0!</v>
      </c>
      <c r="BY18" s="410" t="e">
        <f>Diversion!BZ204</f>
        <v>#DIV/0!</v>
      </c>
      <c r="BZ18" s="410" t="e">
        <f>Diversion!CA204</f>
        <v>#DIV/0!</v>
      </c>
      <c r="CA18" s="410" t="e">
        <f>Diversion!CB204</f>
        <v>#DIV/0!</v>
      </c>
      <c r="CB18" s="410" t="e">
        <f>Diversion!CC204</f>
        <v>#DIV/0!</v>
      </c>
      <c r="CC18" s="410" t="e">
        <f>Diversion!CD204</f>
        <v>#DIV/0!</v>
      </c>
      <c r="CD18" s="410" t="e">
        <f>Diversion!CE204</f>
        <v>#DIV/0!</v>
      </c>
      <c r="CE18" s="410" t="e">
        <f>Diversion!CF204</f>
        <v>#DIV/0!</v>
      </c>
    </row>
    <row r="19" spans="1:83" ht="15.5" x14ac:dyDescent="0.35">
      <c r="C19" s="398"/>
      <c r="D19" s="393"/>
      <c r="F19" s="399"/>
    </row>
    <row r="20" spans="1:83" s="407" customFormat="1" ht="15.5" x14ac:dyDescent="0.35">
      <c r="A20" s="391"/>
      <c r="B20" s="391" t="s">
        <v>369</v>
      </c>
    </row>
    <row r="21" spans="1:83" s="407" customFormat="1" ht="15.5" x14ac:dyDescent="0.35">
      <c r="A21" s="391"/>
      <c r="B21" s="391"/>
      <c r="C21" s="409"/>
      <c r="D21" s="409">
        <v>2010</v>
      </c>
      <c r="E21" s="409">
        <v>2011</v>
      </c>
      <c r="F21" s="409">
        <v>2012</v>
      </c>
      <c r="G21" s="409">
        <v>2013</v>
      </c>
      <c r="H21" s="409">
        <v>2014</v>
      </c>
      <c r="I21" s="409">
        <v>2015</v>
      </c>
      <c r="J21" s="409">
        <v>2016</v>
      </c>
      <c r="K21" s="409">
        <v>2017</v>
      </c>
      <c r="L21" s="409">
        <v>2018</v>
      </c>
      <c r="M21" s="409">
        <v>2019</v>
      </c>
      <c r="N21" s="409">
        <v>2020</v>
      </c>
      <c r="O21" s="409">
        <v>2021</v>
      </c>
      <c r="P21" s="409">
        <v>2022</v>
      </c>
      <c r="Q21" s="409">
        <v>2023</v>
      </c>
      <c r="R21" s="409">
        <v>2024</v>
      </c>
      <c r="S21" s="409">
        <v>2025</v>
      </c>
      <c r="T21" s="409">
        <v>2026</v>
      </c>
      <c r="U21" s="409">
        <v>2027</v>
      </c>
      <c r="V21" s="409">
        <v>2028</v>
      </c>
      <c r="W21" s="409">
        <v>2029</v>
      </c>
      <c r="X21" s="409">
        <v>2030</v>
      </c>
      <c r="Y21" s="409">
        <v>2031</v>
      </c>
      <c r="Z21" s="409">
        <v>2032</v>
      </c>
      <c r="AA21" s="409">
        <v>2033</v>
      </c>
      <c r="AB21" s="409">
        <v>2034</v>
      </c>
      <c r="AC21" s="409">
        <v>2035</v>
      </c>
      <c r="AD21" s="409">
        <v>2036</v>
      </c>
      <c r="AE21" s="409">
        <v>2037</v>
      </c>
      <c r="AF21" s="409">
        <v>2038</v>
      </c>
      <c r="AG21" s="409">
        <v>2039</v>
      </c>
      <c r="AH21" s="409">
        <v>2040</v>
      </c>
      <c r="AI21" s="409">
        <v>2041</v>
      </c>
      <c r="AJ21" s="409">
        <v>2042</v>
      </c>
      <c r="AK21" s="409">
        <v>2043</v>
      </c>
      <c r="AL21" s="409">
        <v>2044</v>
      </c>
      <c r="AM21" s="409">
        <v>2045</v>
      </c>
      <c r="AN21" s="409">
        <v>2046</v>
      </c>
      <c r="AO21" s="409">
        <v>2047</v>
      </c>
      <c r="AP21" s="409">
        <v>2048</v>
      </c>
      <c r="AQ21" s="409">
        <v>2049</v>
      </c>
      <c r="AR21" s="409">
        <v>2050</v>
      </c>
      <c r="AS21" s="409">
        <v>2051</v>
      </c>
      <c r="AT21" s="409">
        <v>2052</v>
      </c>
      <c r="AU21" s="409">
        <v>2053</v>
      </c>
      <c r="AV21" s="409">
        <v>2054</v>
      </c>
      <c r="AW21" s="409">
        <v>2055</v>
      </c>
      <c r="AX21" s="409">
        <v>2056</v>
      </c>
      <c r="AY21" s="409">
        <v>2057</v>
      </c>
      <c r="AZ21" s="409">
        <v>2058</v>
      </c>
      <c r="BA21" s="409">
        <v>2059</v>
      </c>
      <c r="BB21" s="409">
        <v>2060</v>
      </c>
      <c r="BC21" s="409">
        <v>2061</v>
      </c>
      <c r="BD21" s="409">
        <v>2062</v>
      </c>
      <c r="BE21" s="409">
        <v>2063</v>
      </c>
      <c r="BF21" s="409">
        <v>2064</v>
      </c>
      <c r="BG21" s="409">
        <v>2065</v>
      </c>
      <c r="BH21" s="409">
        <v>2066</v>
      </c>
      <c r="BI21" s="409">
        <v>2067</v>
      </c>
      <c r="BJ21" s="409">
        <v>2068</v>
      </c>
      <c r="BK21" s="409">
        <v>2069</v>
      </c>
      <c r="BL21" s="409">
        <v>2070</v>
      </c>
      <c r="BM21" s="409">
        <v>2071</v>
      </c>
      <c r="BN21" s="409">
        <v>2072</v>
      </c>
      <c r="BO21" s="409">
        <v>2073</v>
      </c>
      <c r="BP21" s="409">
        <v>2074</v>
      </c>
      <c r="BQ21" s="409">
        <v>2075</v>
      </c>
      <c r="BR21" s="409">
        <v>2076</v>
      </c>
      <c r="BS21" s="409">
        <v>2077</v>
      </c>
      <c r="BT21" s="409">
        <v>2078</v>
      </c>
      <c r="BU21" s="409">
        <v>2079</v>
      </c>
      <c r="BV21" s="409">
        <v>2080</v>
      </c>
      <c r="BW21" s="409">
        <v>2081</v>
      </c>
      <c r="BX21" s="409">
        <v>2082</v>
      </c>
      <c r="BY21" s="409">
        <v>2083</v>
      </c>
      <c r="BZ21" s="409">
        <v>2084</v>
      </c>
      <c r="CA21" s="409">
        <v>2085</v>
      </c>
      <c r="CB21" s="409">
        <v>2086</v>
      </c>
      <c r="CC21" s="409">
        <v>2087</v>
      </c>
      <c r="CD21" s="409">
        <v>2088</v>
      </c>
      <c r="CE21" s="409">
        <v>2089</v>
      </c>
    </row>
    <row r="22" spans="1:83" s="407" customFormat="1" ht="15.5" x14ac:dyDescent="0.35">
      <c r="A22" s="391"/>
      <c r="B22" s="391"/>
      <c r="C22" s="410" t="s">
        <v>84</v>
      </c>
      <c r="D22" s="410" t="e">
        <f t="shared" ref="D22:AI22" si="0">IF($D4="yes",D15*$D$9,IF($D4="no",0,""))</f>
        <v>#DIV/0!</v>
      </c>
      <c r="E22" s="410" t="e">
        <f t="shared" si="0"/>
        <v>#DIV/0!</v>
      </c>
      <c r="F22" s="410" t="e">
        <f t="shared" si="0"/>
        <v>#DIV/0!</v>
      </c>
      <c r="G22" s="410" t="e">
        <f t="shared" si="0"/>
        <v>#DIV/0!</v>
      </c>
      <c r="H22" s="410" t="e">
        <f t="shared" si="0"/>
        <v>#DIV/0!</v>
      </c>
      <c r="I22" s="410" t="e">
        <f t="shared" si="0"/>
        <v>#DIV/0!</v>
      </c>
      <c r="J22" s="410" t="e">
        <f t="shared" si="0"/>
        <v>#DIV/0!</v>
      </c>
      <c r="K22" s="410" t="e">
        <f t="shared" si="0"/>
        <v>#DIV/0!</v>
      </c>
      <c r="L22" s="410" t="e">
        <f t="shared" si="0"/>
        <v>#DIV/0!</v>
      </c>
      <c r="M22" s="410" t="e">
        <f t="shared" si="0"/>
        <v>#DIV/0!</v>
      </c>
      <c r="N22" s="410" t="e">
        <f t="shared" si="0"/>
        <v>#DIV/0!</v>
      </c>
      <c r="O22" s="410" t="e">
        <f t="shared" si="0"/>
        <v>#DIV/0!</v>
      </c>
      <c r="P22" s="410" t="e">
        <f t="shared" si="0"/>
        <v>#DIV/0!</v>
      </c>
      <c r="Q22" s="410" t="e">
        <f t="shared" si="0"/>
        <v>#DIV/0!</v>
      </c>
      <c r="R22" s="410" t="e">
        <f t="shared" si="0"/>
        <v>#DIV/0!</v>
      </c>
      <c r="S22" s="410" t="e">
        <f t="shared" si="0"/>
        <v>#DIV/0!</v>
      </c>
      <c r="T22" s="410" t="e">
        <f t="shared" si="0"/>
        <v>#DIV/0!</v>
      </c>
      <c r="U22" s="410" t="e">
        <f t="shared" si="0"/>
        <v>#DIV/0!</v>
      </c>
      <c r="V22" s="410" t="e">
        <f t="shared" si="0"/>
        <v>#DIV/0!</v>
      </c>
      <c r="W22" s="410" t="e">
        <f t="shared" si="0"/>
        <v>#DIV/0!</v>
      </c>
      <c r="X22" s="410" t="e">
        <f t="shared" si="0"/>
        <v>#DIV/0!</v>
      </c>
      <c r="Y22" s="410" t="e">
        <f t="shared" si="0"/>
        <v>#DIV/0!</v>
      </c>
      <c r="Z22" s="410" t="e">
        <f t="shared" si="0"/>
        <v>#DIV/0!</v>
      </c>
      <c r="AA22" s="410" t="e">
        <f t="shared" si="0"/>
        <v>#DIV/0!</v>
      </c>
      <c r="AB22" s="410" t="e">
        <f t="shared" si="0"/>
        <v>#DIV/0!</v>
      </c>
      <c r="AC22" s="410" t="e">
        <f t="shared" si="0"/>
        <v>#DIV/0!</v>
      </c>
      <c r="AD22" s="410" t="e">
        <f t="shared" si="0"/>
        <v>#DIV/0!</v>
      </c>
      <c r="AE22" s="410" t="e">
        <f t="shared" si="0"/>
        <v>#DIV/0!</v>
      </c>
      <c r="AF22" s="410" t="e">
        <f t="shared" si="0"/>
        <v>#DIV/0!</v>
      </c>
      <c r="AG22" s="410" t="e">
        <f t="shared" si="0"/>
        <v>#DIV/0!</v>
      </c>
      <c r="AH22" s="410" t="e">
        <f t="shared" si="0"/>
        <v>#DIV/0!</v>
      </c>
      <c r="AI22" s="410" t="e">
        <f t="shared" si="0"/>
        <v>#DIV/0!</v>
      </c>
      <c r="AJ22" s="410" t="e">
        <f t="shared" ref="AJ22:BO22" si="1">IF($D4="yes",AJ15*$D$9,IF($D4="no",0,""))</f>
        <v>#DIV/0!</v>
      </c>
      <c r="AK22" s="410" t="e">
        <f t="shared" si="1"/>
        <v>#DIV/0!</v>
      </c>
      <c r="AL22" s="410" t="e">
        <f t="shared" si="1"/>
        <v>#DIV/0!</v>
      </c>
      <c r="AM22" s="410" t="e">
        <f t="shared" si="1"/>
        <v>#DIV/0!</v>
      </c>
      <c r="AN22" s="410" t="e">
        <f t="shared" si="1"/>
        <v>#DIV/0!</v>
      </c>
      <c r="AO22" s="410" t="e">
        <f t="shared" si="1"/>
        <v>#DIV/0!</v>
      </c>
      <c r="AP22" s="410" t="e">
        <f t="shared" si="1"/>
        <v>#DIV/0!</v>
      </c>
      <c r="AQ22" s="410" t="e">
        <f t="shared" si="1"/>
        <v>#DIV/0!</v>
      </c>
      <c r="AR22" s="410" t="e">
        <f t="shared" si="1"/>
        <v>#DIV/0!</v>
      </c>
      <c r="AS22" s="410" t="e">
        <f t="shared" si="1"/>
        <v>#DIV/0!</v>
      </c>
      <c r="AT22" s="410" t="e">
        <f t="shared" si="1"/>
        <v>#DIV/0!</v>
      </c>
      <c r="AU22" s="410" t="e">
        <f t="shared" si="1"/>
        <v>#DIV/0!</v>
      </c>
      <c r="AV22" s="410" t="e">
        <f t="shared" si="1"/>
        <v>#DIV/0!</v>
      </c>
      <c r="AW22" s="410" t="e">
        <f t="shared" si="1"/>
        <v>#DIV/0!</v>
      </c>
      <c r="AX22" s="410" t="e">
        <f t="shared" si="1"/>
        <v>#DIV/0!</v>
      </c>
      <c r="AY22" s="410" t="e">
        <f t="shared" si="1"/>
        <v>#DIV/0!</v>
      </c>
      <c r="AZ22" s="410" t="e">
        <f t="shared" si="1"/>
        <v>#DIV/0!</v>
      </c>
      <c r="BA22" s="410" t="e">
        <f t="shared" si="1"/>
        <v>#DIV/0!</v>
      </c>
      <c r="BB22" s="410" t="e">
        <f t="shared" si="1"/>
        <v>#DIV/0!</v>
      </c>
      <c r="BC22" s="410" t="e">
        <f t="shared" si="1"/>
        <v>#DIV/0!</v>
      </c>
      <c r="BD22" s="410" t="e">
        <f t="shared" si="1"/>
        <v>#DIV/0!</v>
      </c>
      <c r="BE22" s="410" t="e">
        <f t="shared" si="1"/>
        <v>#DIV/0!</v>
      </c>
      <c r="BF22" s="410" t="e">
        <f t="shared" si="1"/>
        <v>#DIV/0!</v>
      </c>
      <c r="BG22" s="410" t="e">
        <f t="shared" si="1"/>
        <v>#DIV/0!</v>
      </c>
      <c r="BH22" s="410" t="e">
        <f t="shared" si="1"/>
        <v>#DIV/0!</v>
      </c>
      <c r="BI22" s="410" t="e">
        <f t="shared" si="1"/>
        <v>#DIV/0!</v>
      </c>
      <c r="BJ22" s="410" t="e">
        <f t="shared" si="1"/>
        <v>#DIV/0!</v>
      </c>
      <c r="BK22" s="410" t="e">
        <f t="shared" si="1"/>
        <v>#DIV/0!</v>
      </c>
      <c r="BL22" s="410" t="e">
        <f t="shared" si="1"/>
        <v>#DIV/0!</v>
      </c>
      <c r="BM22" s="410" t="e">
        <f t="shared" si="1"/>
        <v>#DIV/0!</v>
      </c>
      <c r="BN22" s="410" t="e">
        <f t="shared" si="1"/>
        <v>#DIV/0!</v>
      </c>
      <c r="BO22" s="410" t="e">
        <f t="shared" si="1"/>
        <v>#DIV/0!</v>
      </c>
      <c r="BP22" s="410" t="e">
        <f t="shared" ref="BP22:CE22" si="2">IF($D4="yes",BP15*$D$9,IF($D4="no",0,""))</f>
        <v>#DIV/0!</v>
      </c>
      <c r="BQ22" s="410" t="e">
        <f t="shared" si="2"/>
        <v>#DIV/0!</v>
      </c>
      <c r="BR22" s="410" t="e">
        <f t="shared" si="2"/>
        <v>#DIV/0!</v>
      </c>
      <c r="BS22" s="410" t="e">
        <f t="shared" si="2"/>
        <v>#DIV/0!</v>
      </c>
      <c r="BT22" s="410" t="e">
        <f t="shared" si="2"/>
        <v>#DIV/0!</v>
      </c>
      <c r="BU22" s="410" t="e">
        <f t="shared" si="2"/>
        <v>#DIV/0!</v>
      </c>
      <c r="BV22" s="410" t="e">
        <f t="shared" si="2"/>
        <v>#DIV/0!</v>
      </c>
      <c r="BW22" s="410" t="e">
        <f t="shared" si="2"/>
        <v>#DIV/0!</v>
      </c>
      <c r="BX22" s="410" t="e">
        <f t="shared" si="2"/>
        <v>#DIV/0!</v>
      </c>
      <c r="BY22" s="410" t="e">
        <f t="shared" si="2"/>
        <v>#DIV/0!</v>
      </c>
      <c r="BZ22" s="410" t="e">
        <f t="shared" si="2"/>
        <v>#DIV/0!</v>
      </c>
      <c r="CA22" s="410" t="e">
        <f t="shared" si="2"/>
        <v>#DIV/0!</v>
      </c>
      <c r="CB22" s="410" t="e">
        <f t="shared" si="2"/>
        <v>#DIV/0!</v>
      </c>
      <c r="CC22" s="410" t="e">
        <f t="shared" si="2"/>
        <v>#DIV/0!</v>
      </c>
      <c r="CD22" s="410" t="e">
        <f t="shared" si="2"/>
        <v>#DIV/0!</v>
      </c>
      <c r="CE22" s="410" t="e">
        <f t="shared" si="2"/>
        <v>#DIV/0!</v>
      </c>
    </row>
    <row r="23" spans="1:83" s="407" customFormat="1" ht="15.5" x14ac:dyDescent="0.35">
      <c r="A23" s="391"/>
      <c r="B23" s="391"/>
      <c r="C23" s="410" t="s">
        <v>86</v>
      </c>
      <c r="D23" s="410" t="e">
        <f t="shared" ref="D23:AI23" si="3">IF($D5="yes",D16*$D$9,IF($D5="no",0,""))</f>
        <v>#DIV/0!</v>
      </c>
      <c r="E23" s="410" t="e">
        <f t="shared" si="3"/>
        <v>#DIV/0!</v>
      </c>
      <c r="F23" s="410" t="e">
        <f t="shared" si="3"/>
        <v>#DIV/0!</v>
      </c>
      <c r="G23" s="410" t="e">
        <f t="shared" si="3"/>
        <v>#DIV/0!</v>
      </c>
      <c r="H23" s="410" t="e">
        <f t="shared" si="3"/>
        <v>#DIV/0!</v>
      </c>
      <c r="I23" s="410" t="e">
        <f t="shared" si="3"/>
        <v>#DIV/0!</v>
      </c>
      <c r="J23" s="410" t="e">
        <f t="shared" si="3"/>
        <v>#DIV/0!</v>
      </c>
      <c r="K23" s="410" t="e">
        <f t="shared" si="3"/>
        <v>#DIV/0!</v>
      </c>
      <c r="L23" s="410" t="e">
        <f t="shared" si="3"/>
        <v>#DIV/0!</v>
      </c>
      <c r="M23" s="410" t="e">
        <f t="shared" si="3"/>
        <v>#DIV/0!</v>
      </c>
      <c r="N23" s="410" t="e">
        <f t="shared" si="3"/>
        <v>#DIV/0!</v>
      </c>
      <c r="O23" s="410" t="e">
        <f t="shared" si="3"/>
        <v>#DIV/0!</v>
      </c>
      <c r="P23" s="410" t="e">
        <f t="shared" si="3"/>
        <v>#DIV/0!</v>
      </c>
      <c r="Q23" s="410" t="e">
        <f t="shared" si="3"/>
        <v>#DIV/0!</v>
      </c>
      <c r="R23" s="410" t="e">
        <f t="shared" si="3"/>
        <v>#DIV/0!</v>
      </c>
      <c r="S23" s="410" t="e">
        <f t="shared" si="3"/>
        <v>#DIV/0!</v>
      </c>
      <c r="T23" s="410" t="e">
        <f t="shared" si="3"/>
        <v>#DIV/0!</v>
      </c>
      <c r="U23" s="410" t="e">
        <f t="shared" si="3"/>
        <v>#DIV/0!</v>
      </c>
      <c r="V23" s="410" t="e">
        <f t="shared" si="3"/>
        <v>#DIV/0!</v>
      </c>
      <c r="W23" s="410" t="e">
        <f t="shared" si="3"/>
        <v>#DIV/0!</v>
      </c>
      <c r="X23" s="410" t="e">
        <f t="shared" si="3"/>
        <v>#DIV/0!</v>
      </c>
      <c r="Y23" s="410" t="e">
        <f t="shared" si="3"/>
        <v>#DIV/0!</v>
      </c>
      <c r="Z23" s="410" t="e">
        <f t="shared" si="3"/>
        <v>#DIV/0!</v>
      </c>
      <c r="AA23" s="410" t="e">
        <f t="shared" si="3"/>
        <v>#DIV/0!</v>
      </c>
      <c r="AB23" s="410" t="e">
        <f t="shared" si="3"/>
        <v>#DIV/0!</v>
      </c>
      <c r="AC23" s="410" t="e">
        <f t="shared" si="3"/>
        <v>#DIV/0!</v>
      </c>
      <c r="AD23" s="410" t="e">
        <f t="shared" si="3"/>
        <v>#DIV/0!</v>
      </c>
      <c r="AE23" s="410" t="e">
        <f t="shared" si="3"/>
        <v>#DIV/0!</v>
      </c>
      <c r="AF23" s="410" t="e">
        <f t="shared" si="3"/>
        <v>#DIV/0!</v>
      </c>
      <c r="AG23" s="410" t="e">
        <f t="shared" si="3"/>
        <v>#DIV/0!</v>
      </c>
      <c r="AH23" s="410" t="e">
        <f t="shared" si="3"/>
        <v>#DIV/0!</v>
      </c>
      <c r="AI23" s="410" t="e">
        <f t="shared" si="3"/>
        <v>#DIV/0!</v>
      </c>
      <c r="AJ23" s="410" t="e">
        <f t="shared" ref="AJ23:BO23" si="4">IF($D5="yes",AJ16*$D$9,IF($D5="no",0,""))</f>
        <v>#DIV/0!</v>
      </c>
      <c r="AK23" s="410" t="e">
        <f t="shared" si="4"/>
        <v>#DIV/0!</v>
      </c>
      <c r="AL23" s="410" t="e">
        <f t="shared" si="4"/>
        <v>#DIV/0!</v>
      </c>
      <c r="AM23" s="410" t="e">
        <f t="shared" si="4"/>
        <v>#DIV/0!</v>
      </c>
      <c r="AN23" s="410" t="e">
        <f t="shared" si="4"/>
        <v>#DIV/0!</v>
      </c>
      <c r="AO23" s="410" t="e">
        <f t="shared" si="4"/>
        <v>#DIV/0!</v>
      </c>
      <c r="AP23" s="410" t="e">
        <f t="shared" si="4"/>
        <v>#DIV/0!</v>
      </c>
      <c r="AQ23" s="410" t="e">
        <f t="shared" si="4"/>
        <v>#DIV/0!</v>
      </c>
      <c r="AR23" s="410" t="e">
        <f t="shared" si="4"/>
        <v>#DIV/0!</v>
      </c>
      <c r="AS23" s="410" t="e">
        <f t="shared" si="4"/>
        <v>#DIV/0!</v>
      </c>
      <c r="AT23" s="410" t="e">
        <f t="shared" si="4"/>
        <v>#DIV/0!</v>
      </c>
      <c r="AU23" s="410" t="e">
        <f t="shared" si="4"/>
        <v>#DIV/0!</v>
      </c>
      <c r="AV23" s="410" t="e">
        <f t="shared" si="4"/>
        <v>#DIV/0!</v>
      </c>
      <c r="AW23" s="410" t="e">
        <f t="shared" si="4"/>
        <v>#DIV/0!</v>
      </c>
      <c r="AX23" s="410" t="e">
        <f t="shared" si="4"/>
        <v>#DIV/0!</v>
      </c>
      <c r="AY23" s="410" t="e">
        <f t="shared" si="4"/>
        <v>#DIV/0!</v>
      </c>
      <c r="AZ23" s="410" t="e">
        <f t="shared" si="4"/>
        <v>#DIV/0!</v>
      </c>
      <c r="BA23" s="410" t="e">
        <f t="shared" si="4"/>
        <v>#DIV/0!</v>
      </c>
      <c r="BB23" s="410" t="e">
        <f t="shared" si="4"/>
        <v>#DIV/0!</v>
      </c>
      <c r="BC23" s="410" t="e">
        <f t="shared" si="4"/>
        <v>#DIV/0!</v>
      </c>
      <c r="BD23" s="410" t="e">
        <f t="shared" si="4"/>
        <v>#DIV/0!</v>
      </c>
      <c r="BE23" s="410" t="e">
        <f t="shared" si="4"/>
        <v>#DIV/0!</v>
      </c>
      <c r="BF23" s="410" t="e">
        <f t="shared" si="4"/>
        <v>#DIV/0!</v>
      </c>
      <c r="BG23" s="410" t="e">
        <f t="shared" si="4"/>
        <v>#DIV/0!</v>
      </c>
      <c r="BH23" s="410" t="e">
        <f t="shared" si="4"/>
        <v>#DIV/0!</v>
      </c>
      <c r="BI23" s="410" t="e">
        <f t="shared" si="4"/>
        <v>#DIV/0!</v>
      </c>
      <c r="BJ23" s="410" t="e">
        <f t="shared" si="4"/>
        <v>#DIV/0!</v>
      </c>
      <c r="BK23" s="410" t="e">
        <f t="shared" si="4"/>
        <v>#DIV/0!</v>
      </c>
      <c r="BL23" s="410" t="e">
        <f t="shared" si="4"/>
        <v>#DIV/0!</v>
      </c>
      <c r="BM23" s="410" t="e">
        <f t="shared" si="4"/>
        <v>#DIV/0!</v>
      </c>
      <c r="BN23" s="410" t="e">
        <f t="shared" si="4"/>
        <v>#DIV/0!</v>
      </c>
      <c r="BO23" s="410" t="e">
        <f t="shared" si="4"/>
        <v>#DIV/0!</v>
      </c>
      <c r="BP23" s="410" t="e">
        <f t="shared" ref="BP23:CE23" si="5">IF($D5="yes",BP16*$D$9,IF($D5="no",0,""))</f>
        <v>#DIV/0!</v>
      </c>
      <c r="BQ23" s="410" t="e">
        <f t="shared" si="5"/>
        <v>#DIV/0!</v>
      </c>
      <c r="BR23" s="410" t="e">
        <f t="shared" si="5"/>
        <v>#DIV/0!</v>
      </c>
      <c r="BS23" s="410" t="e">
        <f t="shared" si="5"/>
        <v>#DIV/0!</v>
      </c>
      <c r="BT23" s="410" t="e">
        <f t="shared" si="5"/>
        <v>#DIV/0!</v>
      </c>
      <c r="BU23" s="410" t="e">
        <f t="shared" si="5"/>
        <v>#DIV/0!</v>
      </c>
      <c r="BV23" s="410" t="e">
        <f t="shared" si="5"/>
        <v>#DIV/0!</v>
      </c>
      <c r="BW23" s="410" t="e">
        <f t="shared" si="5"/>
        <v>#DIV/0!</v>
      </c>
      <c r="BX23" s="410" t="e">
        <f t="shared" si="5"/>
        <v>#DIV/0!</v>
      </c>
      <c r="BY23" s="410" t="e">
        <f t="shared" si="5"/>
        <v>#DIV/0!</v>
      </c>
      <c r="BZ23" s="410" t="e">
        <f t="shared" si="5"/>
        <v>#DIV/0!</v>
      </c>
      <c r="CA23" s="410" t="e">
        <f t="shared" si="5"/>
        <v>#DIV/0!</v>
      </c>
      <c r="CB23" s="410" t="e">
        <f t="shared" si="5"/>
        <v>#DIV/0!</v>
      </c>
      <c r="CC23" s="410" t="e">
        <f t="shared" si="5"/>
        <v>#DIV/0!</v>
      </c>
      <c r="CD23" s="410" t="e">
        <f t="shared" si="5"/>
        <v>#DIV/0!</v>
      </c>
      <c r="CE23" s="410" t="e">
        <f t="shared" si="5"/>
        <v>#DIV/0!</v>
      </c>
    </row>
    <row r="24" spans="1:83" s="407" customFormat="1" ht="15.5" x14ac:dyDescent="0.35">
      <c r="A24" s="391"/>
      <c r="B24" s="391"/>
      <c r="C24" s="410" t="s">
        <v>88</v>
      </c>
      <c r="D24" s="410" t="e">
        <f t="shared" ref="D24:AI24" si="6">IF($D6="yes",D17*$D$9,IF($D6="no",0,""))</f>
        <v>#DIV/0!</v>
      </c>
      <c r="E24" s="410" t="e">
        <f t="shared" si="6"/>
        <v>#DIV/0!</v>
      </c>
      <c r="F24" s="410" t="e">
        <f t="shared" si="6"/>
        <v>#DIV/0!</v>
      </c>
      <c r="G24" s="410" t="e">
        <f t="shared" si="6"/>
        <v>#DIV/0!</v>
      </c>
      <c r="H24" s="410" t="e">
        <f t="shared" si="6"/>
        <v>#DIV/0!</v>
      </c>
      <c r="I24" s="410" t="e">
        <f t="shared" si="6"/>
        <v>#DIV/0!</v>
      </c>
      <c r="J24" s="410" t="e">
        <f t="shared" si="6"/>
        <v>#DIV/0!</v>
      </c>
      <c r="K24" s="410" t="e">
        <f t="shared" si="6"/>
        <v>#DIV/0!</v>
      </c>
      <c r="L24" s="410" t="e">
        <f t="shared" si="6"/>
        <v>#DIV/0!</v>
      </c>
      <c r="M24" s="410" t="e">
        <f t="shared" si="6"/>
        <v>#DIV/0!</v>
      </c>
      <c r="N24" s="410" t="e">
        <f t="shared" si="6"/>
        <v>#DIV/0!</v>
      </c>
      <c r="O24" s="410" t="e">
        <f t="shared" si="6"/>
        <v>#DIV/0!</v>
      </c>
      <c r="P24" s="410" t="e">
        <f t="shared" si="6"/>
        <v>#DIV/0!</v>
      </c>
      <c r="Q24" s="410" t="e">
        <f t="shared" si="6"/>
        <v>#DIV/0!</v>
      </c>
      <c r="R24" s="410" t="e">
        <f t="shared" si="6"/>
        <v>#DIV/0!</v>
      </c>
      <c r="S24" s="410" t="e">
        <f t="shared" si="6"/>
        <v>#DIV/0!</v>
      </c>
      <c r="T24" s="410" t="e">
        <f t="shared" si="6"/>
        <v>#DIV/0!</v>
      </c>
      <c r="U24" s="410" t="e">
        <f t="shared" si="6"/>
        <v>#DIV/0!</v>
      </c>
      <c r="V24" s="410" t="e">
        <f t="shared" si="6"/>
        <v>#DIV/0!</v>
      </c>
      <c r="W24" s="410" t="e">
        <f t="shared" si="6"/>
        <v>#DIV/0!</v>
      </c>
      <c r="X24" s="410" t="e">
        <f t="shared" si="6"/>
        <v>#DIV/0!</v>
      </c>
      <c r="Y24" s="410" t="e">
        <f t="shared" si="6"/>
        <v>#DIV/0!</v>
      </c>
      <c r="Z24" s="410" t="e">
        <f t="shared" si="6"/>
        <v>#DIV/0!</v>
      </c>
      <c r="AA24" s="410" t="e">
        <f t="shared" si="6"/>
        <v>#DIV/0!</v>
      </c>
      <c r="AB24" s="410" t="e">
        <f t="shared" si="6"/>
        <v>#DIV/0!</v>
      </c>
      <c r="AC24" s="410" t="e">
        <f t="shared" si="6"/>
        <v>#DIV/0!</v>
      </c>
      <c r="AD24" s="410" t="e">
        <f t="shared" si="6"/>
        <v>#DIV/0!</v>
      </c>
      <c r="AE24" s="410" t="e">
        <f t="shared" si="6"/>
        <v>#DIV/0!</v>
      </c>
      <c r="AF24" s="410" t="e">
        <f t="shared" si="6"/>
        <v>#DIV/0!</v>
      </c>
      <c r="AG24" s="410" t="e">
        <f t="shared" si="6"/>
        <v>#DIV/0!</v>
      </c>
      <c r="AH24" s="410" t="e">
        <f t="shared" si="6"/>
        <v>#DIV/0!</v>
      </c>
      <c r="AI24" s="410" t="e">
        <f t="shared" si="6"/>
        <v>#DIV/0!</v>
      </c>
      <c r="AJ24" s="410" t="e">
        <f t="shared" ref="AJ24:BO24" si="7">IF($D6="yes",AJ17*$D$9,IF($D6="no",0,""))</f>
        <v>#DIV/0!</v>
      </c>
      <c r="AK24" s="410" t="e">
        <f t="shared" si="7"/>
        <v>#DIV/0!</v>
      </c>
      <c r="AL24" s="410" t="e">
        <f t="shared" si="7"/>
        <v>#DIV/0!</v>
      </c>
      <c r="AM24" s="410" t="e">
        <f t="shared" si="7"/>
        <v>#DIV/0!</v>
      </c>
      <c r="AN24" s="410" t="e">
        <f t="shared" si="7"/>
        <v>#DIV/0!</v>
      </c>
      <c r="AO24" s="410" t="e">
        <f t="shared" si="7"/>
        <v>#DIV/0!</v>
      </c>
      <c r="AP24" s="410" t="e">
        <f t="shared" si="7"/>
        <v>#DIV/0!</v>
      </c>
      <c r="AQ24" s="410" t="e">
        <f t="shared" si="7"/>
        <v>#DIV/0!</v>
      </c>
      <c r="AR24" s="410" t="e">
        <f t="shared" si="7"/>
        <v>#DIV/0!</v>
      </c>
      <c r="AS24" s="410" t="e">
        <f t="shared" si="7"/>
        <v>#DIV/0!</v>
      </c>
      <c r="AT24" s="410" t="e">
        <f t="shared" si="7"/>
        <v>#DIV/0!</v>
      </c>
      <c r="AU24" s="410" t="e">
        <f t="shared" si="7"/>
        <v>#DIV/0!</v>
      </c>
      <c r="AV24" s="410" t="e">
        <f t="shared" si="7"/>
        <v>#DIV/0!</v>
      </c>
      <c r="AW24" s="410" t="e">
        <f t="shared" si="7"/>
        <v>#DIV/0!</v>
      </c>
      <c r="AX24" s="410" t="e">
        <f t="shared" si="7"/>
        <v>#DIV/0!</v>
      </c>
      <c r="AY24" s="410" t="e">
        <f t="shared" si="7"/>
        <v>#DIV/0!</v>
      </c>
      <c r="AZ24" s="410" t="e">
        <f t="shared" si="7"/>
        <v>#DIV/0!</v>
      </c>
      <c r="BA24" s="410" t="e">
        <f t="shared" si="7"/>
        <v>#DIV/0!</v>
      </c>
      <c r="BB24" s="410" t="e">
        <f t="shared" si="7"/>
        <v>#DIV/0!</v>
      </c>
      <c r="BC24" s="410" t="e">
        <f t="shared" si="7"/>
        <v>#DIV/0!</v>
      </c>
      <c r="BD24" s="410" t="e">
        <f t="shared" si="7"/>
        <v>#DIV/0!</v>
      </c>
      <c r="BE24" s="410" t="e">
        <f t="shared" si="7"/>
        <v>#DIV/0!</v>
      </c>
      <c r="BF24" s="410" t="e">
        <f t="shared" si="7"/>
        <v>#DIV/0!</v>
      </c>
      <c r="BG24" s="410" t="e">
        <f t="shared" si="7"/>
        <v>#DIV/0!</v>
      </c>
      <c r="BH24" s="410" t="e">
        <f t="shared" si="7"/>
        <v>#DIV/0!</v>
      </c>
      <c r="BI24" s="410" t="e">
        <f t="shared" si="7"/>
        <v>#DIV/0!</v>
      </c>
      <c r="BJ24" s="410" t="e">
        <f t="shared" si="7"/>
        <v>#DIV/0!</v>
      </c>
      <c r="BK24" s="410" t="e">
        <f t="shared" si="7"/>
        <v>#DIV/0!</v>
      </c>
      <c r="BL24" s="410" t="e">
        <f t="shared" si="7"/>
        <v>#DIV/0!</v>
      </c>
      <c r="BM24" s="410" t="e">
        <f t="shared" si="7"/>
        <v>#DIV/0!</v>
      </c>
      <c r="BN24" s="410" t="e">
        <f t="shared" si="7"/>
        <v>#DIV/0!</v>
      </c>
      <c r="BO24" s="410" t="e">
        <f t="shared" si="7"/>
        <v>#DIV/0!</v>
      </c>
      <c r="BP24" s="410" t="e">
        <f t="shared" ref="BP24:CE24" si="8">IF($D6="yes",BP17*$D$9,IF($D6="no",0,""))</f>
        <v>#DIV/0!</v>
      </c>
      <c r="BQ24" s="410" t="e">
        <f t="shared" si="8"/>
        <v>#DIV/0!</v>
      </c>
      <c r="BR24" s="410" t="e">
        <f t="shared" si="8"/>
        <v>#DIV/0!</v>
      </c>
      <c r="BS24" s="410" t="e">
        <f t="shared" si="8"/>
        <v>#DIV/0!</v>
      </c>
      <c r="BT24" s="410" t="e">
        <f t="shared" si="8"/>
        <v>#DIV/0!</v>
      </c>
      <c r="BU24" s="410" t="e">
        <f t="shared" si="8"/>
        <v>#DIV/0!</v>
      </c>
      <c r="BV24" s="410" t="e">
        <f t="shared" si="8"/>
        <v>#DIV/0!</v>
      </c>
      <c r="BW24" s="410" t="e">
        <f t="shared" si="8"/>
        <v>#DIV/0!</v>
      </c>
      <c r="BX24" s="410" t="e">
        <f t="shared" si="8"/>
        <v>#DIV/0!</v>
      </c>
      <c r="BY24" s="410" t="e">
        <f t="shared" si="8"/>
        <v>#DIV/0!</v>
      </c>
      <c r="BZ24" s="410" t="e">
        <f t="shared" si="8"/>
        <v>#DIV/0!</v>
      </c>
      <c r="CA24" s="410" t="e">
        <f t="shared" si="8"/>
        <v>#DIV/0!</v>
      </c>
      <c r="CB24" s="410" t="e">
        <f t="shared" si="8"/>
        <v>#DIV/0!</v>
      </c>
      <c r="CC24" s="410" t="e">
        <f t="shared" si="8"/>
        <v>#DIV/0!</v>
      </c>
      <c r="CD24" s="410" t="e">
        <f t="shared" si="8"/>
        <v>#DIV/0!</v>
      </c>
      <c r="CE24" s="410" t="e">
        <f t="shared" si="8"/>
        <v>#DIV/0!</v>
      </c>
    </row>
    <row r="25" spans="1:83" s="407" customFormat="1" ht="15.5" x14ac:dyDescent="0.35">
      <c r="A25" s="391"/>
      <c r="B25" s="391"/>
      <c r="C25" s="410" t="s">
        <v>90</v>
      </c>
      <c r="D25" s="410" t="e">
        <f t="shared" ref="D25:AI25" si="9">IF($D7="yes",D18*$D$9,IF($D7="no",0,""))</f>
        <v>#DIV/0!</v>
      </c>
      <c r="E25" s="410" t="e">
        <f t="shared" si="9"/>
        <v>#DIV/0!</v>
      </c>
      <c r="F25" s="410" t="e">
        <f t="shared" si="9"/>
        <v>#DIV/0!</v>
      </c>
      <c r="G25" s="410" t="e">
        <f t="shared" si="9"/>
        <v>#DIV/0!</v>
      </c>
      <c r="H25" s="410" t="e">
        <f t="shared" si="9"/>
        <v>#DIV/0!</v>
      </c>
      <c r="I25" s="410" t="e">
        <f t="shared" si="9"/>
        <v>#DIV/0!</v>
      </c>
      <c r="J25" s="410" t="e">
        <f t="shared" si="9"/>
        <v>#DIV/0!</v>
      </c>
      <c r="K25" s="410" t="e">
        <f t="shared" si="9"/>
        <v>#DIV/0!</v>
      </c>
      <c r="L25" s="410" t="e">
        <f t="shared" si="9"/>
        <v>#DIV/0!</v>
      </c>
      <c r="M25" s="410" t="e">
        <f t="shared" si="9"/>
        <v>#DIV/0!</v>
      </c>
      <c r="N25" s="410" t="e">
        <f t="shared" si="9"/>
        <v>#DIV/0!</v>
      </c>
      <c r="O25" s="410" t="e">
        <f t="shared" si="9"/>
        <v>#DIV/0!</v>
      </c>
      <c r="P25" s="410" t="e">
        <f t="shared" si="9"/>
        <v>#DIV/0!</v>
      </c>
      <c r="Q25" s="410" t="e">
        <f t="shared" si="9"/>
        <v>#DIV/0!</v>
      </c>
      <c r="R25" s="410" t="e">
        <f t="shared" si="9"/>
        <v>#DIV/0!</v>
      </c>
      <c r="S25" s="410" t="e">
        <f t="shared" si="9"/>
        <v>#DIV/0!</v>
      </c>
      <c r="T25" s="410" t="e">
        <f t="shared" si="9"/>
        <v>#DIV/0!</v>
      </c>
      <c r="U25" s="410" t="e">
        <f t="shared" si="9"/>
        <v>#DIV/0!</v>
      </c>
      <c r="V25" s="410" t="e">
        <f t="shared" si="9"/>
        <v>#DIV/0!</v>
      </c>
      <c r="W25" s="410" t="e">
        <f t="shared" si="9"/>
        <v>#DIV/0!</v>
      </c>
      <c r="X25" s="410" t="e">
        <f t="shared" si="9"/>
        <v>#DIV/0!</v>
      </c>
      <c r="Y25" s="410" t="e">
        <f t="shared" si="9"/>
        <v>#DIV/0!</v>
      </c>
      <c r="Z25" s="410" t="e">
        <f t="shared" si="9"/>
        <v>#DIV/0!</v>
      </c>
      <c r="AA25" s="410" t="e">
        <f t="shared" si="9"/>
        <v>#DIV/0!</v>
      </c>
      <c r="AB25" s="410" t="e">
        <f t="shared" si="9"/>
        <v>#DIV/0!</v>
      </c>
      <c r="AC25" s="410" t="e">
        <f t="shared" si="9"/>
        <v>#DIV/0!</v>
      </c>
      <c r="AD25" s="410" t="e">
        <f t="shared" si="9"/>
        <v>#DIV/0!</v>
      </c>
      <c r="AE25" s="410" t="e">
        <f t="shared" si="9"/>
        <v>#DIV/0!</v>
      </c>
      <c r="AF25" s="410" t="e">
        <f t="shared" si="9"/>
        <v>#DIV/0!</v>
      </c>
      <c r="AG25" s="410" t="e">
        <f t="shared" si="9"/>
        <v>#DIV/0!</v>
      </c>
      <c r="AH25" s="410" t="e">
        <f t="shared" si="9"/>
        <v>#DIV/0!</v>
      </c>
      <c r="AI25" s="410" t="e">
        <f t="shared" si="9"/>
        <v>#DIV/0!</v>
      </c>
      <c r="AJ25" s="410" t="e">
        <f t="shared" ref="AJ25:BO25" si="10">IF($D7="yes",AJ18*$D$9,IF($D7="no",0,""))</f>
        <v>#DIV/0!</v>
      </c>
      <c r="AK25" s="410" t="e">
        <f t="shared" si="10"/>
        <v>#DIV/0!</v>
      </c>
      <c r="AL25" s="410" t="e">
        <f t="shared" si="10"/>
        <v>#DIV/0!</v>
      </c>
      <c r="AM25" s="410" t="e">
        <f t="shared" si="10"/>
        <v>#DIV/0!</v>
      </c>
      <c r="AN25" s="410" t="e">
        <f t="shared" si="10"/>
        <v>#DIV/0!</v>
      </c>
      <c r="AO25" s="410" t="e">
        <f t="shared" si="10"/>
        <v>#DIV/0!</v>
      </c>
      <c r="AP25" s="410" t="e">
        <f t="shared" si="10"/>
        <v>#DIV/0!</v>
      </c>
      <c r="AQ25" s="410" t="e">
        <f t="shared" si="10"/>
        <v>#DIV/0!</v>
      </c>
      <c r="AR25" s="410" t="e">
        <f t="shared" si="10"/>
        <v>#DIV/0!</v>
      </c>
      <c r="AS25" s="410" t="e">
        <f t="shared" si="10"/>
        <v>#DIV/0!</v>
      </c>
      <c r="AT25" s="410" t="e">
        <f t="shared" si="10"/>
        <v>#DIV/0!</v>
      </c>
      <c r="AU25" s="410" t="e">
        <f t="shared" si="10"/>
        <v>#DIV/0!</v>
      </c>
      <c r="AV25" s="410" t="e">
        <f t="shared" si="10"/>
        <v>#DIV/0!</v>
      </c>
      <c r="AW25" s="410" t="e">
        <f t="shared" si="10"/>
        <v>#DIV/0!</v>
      </c>
      <c r="AX25" s="410" t="e">
        <f t="shared" si="10"/>
        <v>#DIV/0!</v>
      </c>
      <c r="AY25" s="410" t="e">
        <f t="shared" si="10"/>
        <v>#DIV/0!</v>
      </c>
      <c r="AZ25" s="410" t="e">
        <f t="shared" si="10"/>
        <v>#DIV/0!</v>
      </c>
      <c r="BA25" s="410" t="e">
        <f t="shared" si="10"/>
        <v>#DIV/0!</v>
      </c>
      <c r="BB25" s="410" t="e">
        <f t="shared" si="10"/>
        <v>#DIV/0!</v>
      </c>
      <c r="BC25" s="410" t="e">
        <f t="shared" si="10"/>
        <v>#DIV/0!</v>
      </c>
      <c r="BD25" s="410" t="e">
        <f t="shared" si="10"/>
        <v>#DIV/0!</v>
      </c>
      <c r="BE25" s="410" t="e">
        <f t="shared" si="10"/>
        <v>#DIV/0!</v>
      </c>
      <c r="BF25" s="410" t="e">
        <f t="shared" si="10"/>
        <v>#DIV/0!</v>
      </c>
      <c r="BG25" s="410" t="e">
        <f t="shared" si="10"/>
        <v>#DIV/0!</v>
      </c>
      <c r="BH25" s="410" t="e">
        <f t="shared" si="10"/>
        <v>#DIV/0!</v>
      </c>
      <c r="BI25" s="410" t="e">
        <f t="shared" si="10"/>
        <v>#DIV/0!</v>
      </c>
      <c r="BJ25" s="410" t="e">
        <f t="shared" si="10"/>
        <v>#DIV/0!</v>
      </c>
      <c r="BK25" s="410" t="e">
        <f t="shared" si="10"/>
        <v>#DIV/0!</v>
      </c>
      <c r="BL25" s="410" t="e">
        <f t="shared" si="10"/>
        <v>#DIV/0!</v>
      </c>
      <c r="BM25" s="410" t="e">
        <f t="shared" si="10"/>
        <v>#DIV/0!</v>
      </c>
      <c r="BN25" s="410" t="e">
        <f t="shared" si="10"/>
        <v>#DIV/0!</v>
      </c>
      <c r="BO25" s="410" t="e">
        <f t="shared" si="10"/>
        <v>#DIV/0!</v>
      </c>
      <c r="BP25" s="410" t="e">
        <f t="shared" ref="BP25:CE25" si="11">IF($D7="yes",BP18*$D$9,IF($D7="no",0,""))</f>
        <v>#DIV/0!</v>
      </c>
      <c r="BQ25" s="410" t="e">
        <f t="shared" si="11"/>
        <v>#DIV/0!</v>
      </c>
      <c r="BR25" s="410" t="e">
        <f t="shared" si="11"/>
        <v>#DIV/0!</v>
      </c>
      <c r="BS25" s="410" t="e">
        <f t="shared" si="11"/>
        <v>#DIV/0!</v>
      </c>
      <c r="BT25" s="410" t="e">
        <f t="shared" si="11"/>
        <v>#DIV/0!</v>
      </c>
      <c r="BU25" s="410" t="e">
        <f t="shared" si="11"/>
        <v>#DIV/0!</v>
      </c>
      <c r="BV25" s="410" t="e">
        <f t="shared" si="11"/>
        <v>#DIV/0!</v>
      </c>
      <c r="BW25" s="410" t="e">
        <f t="shared" si="11"/>
        <v>#DIV/0!</v>
      </c>
      <c r="BX25" s="410" t="e">
        <f t="shared" si="11"/>
        <v>#DIV/0!</v>
      </c>
      <c r="BY25" s="410" t="e">
        <f t="shared" si="11"/>
        <v>#DIV/0!</v>
      </c>
      <c r="BZ25" s="410" t="e">
        <f t="shared" si="11"/>
        <v>#DIV/0!</v>
      </c>
      <c r="CA25" s="410" t="e">
        <f t="shared" si="11"/>
        <v>#DIV/0!</v>
      </c>
      <c r="CB25" s="410" t="e">
        <f t="shared" si="11"/>
        <v>#DIV/0!</v>
      </c>
      <c r="CC25" s="410" t="e">
        <f t="shared" si="11"/>
        <v>#DIV/0!</v>
      </c>
      <c r="CD25" s="410" t="e">
        <f t="shared" si="11"/>
        <v>#DIV/0!</v>
      </c>
      <c r="CE25" s="410" t="e">
        <f t="shared" si="11"/>
        <v>#DIV/0!</v>
      </c>
    </row>
    <row r="26" spans="1:83" ht="15.5" x14ac:dyDescent="0.35">
      <c r="C26" s="398"/>
      <c r="D26" s="393"/>
      <c r="F26" s="399"/>
    </row>
    <row r="27" spans="1:83" x14ac:dyDescent="0.35">
      <c r="C27" s="401"/>
      <c r="D27" s="401"/>
      <c r="E27" s="401"/>
    </row>
  </sheetData>
  <dataValidations count="1">
    <dataValidation type="list" allowBlank="1" showInputMessage="1" showErrorMessage="1" sqref="D4:D7" xr:uid="{00000000-0002-0000-0C00-000000000000}">
      <formula1>Yes_no</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2:CE88"/>
  <sheetViews>
    <sheetView topLeftCell="A6" zoomScale="90" zoomScaleNormal="90" workbookViewId="0">
      <selection activeCell="A19" sqref="A19:XFD19"/>
    </sheetView>
  </sheetViews>
  <sheetFormatPr defaultColWidth="9.1796875" defaultRowHeight="14" x14ac:dyDescent="0.3"/>
  <cols>
    <col min="1" max="1" width="9.1796875" style="408"/>
    <col min="2" max="2" width="19.26953125" style="407" customWidth="1"/>
    <col min="3" max="3" width="17.453125" style="407" customWidth="1"/>
    <col min="4" max="16384" width="9.1796875" style="407"/>
  </cols>
  <sheetData>
    <row r="2" spans="1:83" x14ac:dyDescent="0.3">
      <c r="A2" s="408" t="s">
        <v>370</v>
      </c>
    </row>
    <row r="3" spans="1:83" x14ac:dyDescent="0.3">
      <c r="B3" s="407" t="s">
        <v>365</v>
      </c>
      <c r="C3" s="1051">
        <f>Proforma!D8</f>
        <v>0</v>
      </c>
    </row>
    <row r="4" spans="1:83" x14ac:dyDescent="0.3">
      <c r="B4" s="407" t="s">
        <v>371</v>
      </c>
      <c r="C4" s="1051">
        <v>2010</v>
      </c>
    </row>
    <row r="5" spans="1:83" x14ac:dyDescent="0.3">
      <c r="B5" s="407" t="s">
        <v>372</v>
      </c>
      <c r="C5" s="407">
        <v>30</v>
      </c>
    </row>
    <row r="6" spans="1:83" x14ac:dyDescent="0.3">
      <c r="B6" s="407" t="s">
        <v>373</v>
      </c>
      <c r="C6" s="407">
        <v>2010</v>
      </c>
    </row>
    <row r="7" spans="1:83" x14ac:dyDescent="0.3">
      <c r="A7" s="539"/>
      <c r="B7" s="406" t="s">
        <v>374</v>
      </c>
      <c r="C7" s="629">
        <v>3.5000000000000003E-2</v>
      </c>
    </row>
    <row r="8" spans="1:83" x14ac:dyDescent="0.3">
      <c r="A8" s="539"/>
      <c r="B8" s="406" t="s">
        <v>375</v>
      </c>
      <c r="C8" s="630">
        <v>0.03</v>
      </c>
    </row>
    <row r="11" spans="1:83" x14ac:dyDescent="0.3">
      <c r="A11" s="408" t="s">
        <v>376</v>
      </c>
    </row>
    <row r="12" spans="1:83" s="408" customFormat="1" ht="15.5" x14ac:dyDescent="0.35">
      <c r="A12" s="391"/>
      <c r="B12" s="409"/>
      <c r="C12" s="409">
        <v>2010</v>
      </c>
      <c r="D12" s="409">
        <v>2011</v>
      </c>
      <c r="E12" s="409">
        <v>2012</v>
      </c>
      <c r="F12" s="409">
        <v>2013</v>
      </c>
      <c r="G12" s="409">
        <v>2014</v>
      </c>
      <c r="H12" s="409">
        <v>2015</v>
      </c>
      <c r="I12" s="409">
        <v>2016</v>
      </c>
      <c r="J12" s="409">
        <v>2017</v>
      </c>
      <c r="K12" s="409">
        <v>2018</v>
      </c>
      <c r="L12" s="409">
        <v>2019</v>
      </c>
      <c r="M12" s="409">
        <v>2020</v>
      </c>
      <c r="N12" s="409">
        <v>2021</v>
      </c>
      <c r="O12" s="409">
        <v>2022</v>
      </c>
      <c r="P12" s="409">
        <v>2023</v>
      </c>
      <c r="Q12" s="409">
        <v>2024</v>
      </c>
      <c r="R12" s="409">
        <v>2025</v>
      </c>
      <c r="S12" s="409">
        <v>2026</v>
      </c>
      <c r="T12" s="409">
        <v>2027</v>
      </c>
      <c r="U12" s="409">
        <v>2028</v>
      </c>
      <c r="V12" s="409">
        <v>2029</v>
      </c>
      <c r="W12" s="409">
        <v>2030</v>
      </c>
      <c r="X12" s="409">
        <v>2031</v>
      </c>
      <c r="Y12" s="409">
        <v>2032</v>
      </c>
      <c r="Z12" s="409">
        <v>2033</v>
      </c>
      <c r="AA12" s="409">
        <v>2034</v>
      </c>
      <c r="AB12" s="409">
        <v>2035</v>
      </c>
      <c r="AC12" s="409">
        <v>2036</v>
      </c>
      <c r="AD12" s="409">
        <v>2037</v>
      </c>
      <c r="AE12" s="409">
        <v>2038</v>
      </c>
      <c r="AF12" s="409">
        <v>2039</v>
      </c>
      <c r="AG12" s="409">
        <v>2040</v>
      </c>
      <c r="AH12" s="409">
        <v>2041</v>
      </c>
      <c r="AI12" s="409">
        <v>2042</v>
      </c>
      <c r="AJ12" s="409">
        <v>2043</v>
      </c>
      <c r="AK12" s="409">
        <v>2044</v>
      </c>
      <c r="AL12" s="409">
        <v>2045</v>
      </c>
      <c r="AM12" s="409">
        <v>2046</v>
      </c>
      <c r="AN12" s="409">
        <v>2047</v>
      </c>
      <c r="AO12" s="409">
        <v>2048</v>
      </c>
      <c r="AP12" s="409">
        <v>2049</v>
      </c>
      <c r="AQ12" s="409">
        <v>2050</v>
      </c>
      <c r="AR12" s="409">
        <v>2051</v>
      </c>
      <c r="AS12" s="409">
        <v>2052</v>
      </c>
      <c r="AT12" s="409">
        <v>2053</v>
      </c>
      <c r="AU12" s="409">
        <v>2054</v>
      </c>
      <c r="AV12" s="409">
        <v>2055</v>
      </c>
      <c r="AW12" s="409">
        <v>2056</v>
      </c>
      <c r="AX12" s="409">
        <v>2057</v>
      </c>
      <c r="AY12" s="409">
        <v>2058</v>
      </c>
      <c r="AZ12" s="409">
        <v>2059</v>
      </c>
      <c r="BA12" s="409">
        <v>2060</v>
      </c>
      <c r="BB12" s="409">
        <v>2061</v>
      </c>
      <c r="BC12" s="409">
        <v>2062</v>
      </c>
      <c r="BD12" s="409">
        <v>2063</v>
      </c>
      <c r="BE12" s="409">
        <v>2064</v>
      </c>
      <c r="BF12" s="409">
        <v>2065</v>
      </c>
      <c r="BG12" s="409">
        <v>2066</v>
      </c>
      <c r="BH12" s="409">
        <v>2067</v>
      </c>
      <c r="BI12" s="409">
        <v>2068</v>
      </c>
      <c r="BJ12" s="409">
        <v>2069</v>
      </c>
      <c r="BK12" s="409">
        <v>2070</v>
      </c>
      <c r="BL12" s="409">
        <v>2071</v>
      </c>
      <c r="BM12" s="409">
        <v>2072</v>
      </c>
      <c r="BN12" s="409">
        <v>2073</v>
      </c>
      <c r="BO12" s="409">
        <v>2074</v>
      </c>
      <c r="BP12" s="409">
        <v>2075</v>
      </c>
      <c r="BQ12" s="409">
        <v>2076</v>
      </c>
      <c r="BR12" s="409">
        <v>2077</v>
      </c>
      <c r="BS12" s="409">
        <v>2078</v>
      </c>
      <c r="BT12" s="409">
        <v>2079</v>
      </c>
      <c r="BU12" s="409">
        <v>2080</v>
      </c>
      <c r="BV12" s="409">
        <v>2081</v>
      </c>
      <c r="BW12" s="409">
        <v>2082</v>
      </c>
      <c r="BX12" s="409">
        <v>2083</v>
      </c>
      <c r="BY12" s="409">
        <v>2084</v>
      </c>
      <c r="BZ12" s="409">
        <v>2085</v>
      </c>
      <c r="CA12" s="409">
        <v>2086</v>
      </c>
      <c r="CB12" s="409">
        <v>2087</v>
      </c>
      <c r="CC12" s="409">
        <v>2088</v>
      </c>
      <c r="CD12" s="409">
        <v>2089</v>
      </c>
      <c r="CE12" s="408">
        <v>2090</v>
      </c>
    </row>
    <row r="13" spans="1:83" x14ac:dyDescent="0.3">
      <c r="B13" s="639" t="s">
        <v>377</v>
      </c>
      <c r="C13" s="410" t="b">
        <f>ISNUMBER(MATCH(C12,'National Traffic Model'!$B$7:$L$7,0))</f>
        <v>1</v>
      </c>
      <c r="D13" s="410" t="b">
        <f>ISNUMBER(MATCH(D12,'National Traffic Model'!$B$7:$L$7,0))</f>
        <v>0</v>
      </c>
      <c r="E13" s="410" t="b">
        <f>ISNUMBER(MATCH(E12,'National Traffic Model'!$B$7:$L$7,0))</f>
        <v>0</v>
      </c>
      <c r="F13" s="410" t="b">
        <f>ISNUMBER(MATCH(F12,'National Traffic Model'!$B$7:$L$7,0))</f>
        <v>0</v>
      </c>
      <c r="G13" s="410" t="b">
        <f>ISNUMBER(MATCH(G12,'National Traffic Model'!$B$7:$L$7,0))</f>
        <v>0</v>
      </c>
      <c r="H13" s="410" t="b">
        <f>ISNUMBER(MATCH(H12,'National Traffic Model'!$B$7:$L$7,0))</f>
        <v>1</v>
      </c>
      <c r="I13" s="410" t="b">
        <f>ISNUMBER(MATCH(I12,'National Traffic Model'!$B$7:$L$7,0))</f>
        <v>0</v>
      </c>
      <c r="J13" s="410" t="b">
        <f>ISNUMBER(MATCH(J12,'National Traffic Model'!$B$7:$L$7,0))</f>
        <v>0</v>
      </c>
      <c r="K13" s="410" t="b">
        <f>ISNUMBER(MATCH(K12,'National Traffic Model'!$B$7:$L$7,0))</f>
        <v>0</v>
      </c>
      <c r="L13" s="410" t="b">
        <f>ISNUMBER(MATCH(L12,'National Traffic Model'!$B$7:$L$7,0))</f>
        <v>0</v>
      </c>
      <c r="M13" s="410" t="b">
        <f>ISNUMBER(MATCH(M12,'National Traffic Model'!$B$7:$L$7,0))</f>
        <v>1</v>
      </c>
      <c r="N13" s="410" t="b">
        <f>ISNUMBER(MATCH(N12,'National Traffic Model'!$B$7:$L$7,0))</f>
        <v>0</v>
      </c>
      <c r="O13" s="410" t="b">
        <f>ISNUMBER(MATCH(O12,'National Traffic Model'!$B$7:$L$7,0))</f>
        <v>0</v>
      </c>
      <c r="P13" s="410" t="b">
        <f>ISNUMBER(MATCH(P12,'National Traffic Model'!$B$7:$L$7,0))</f>
        <v>0</v>
      </c>
      <c r="Q13" s="410" t="b">
        <f>ISNUMBER(MATCH(Q12,'National Traffic Model'!$B$7:$L$7,0))</f>
        <v>0</v>
      </c>
      <c r="R13" s="410" t="b">
        <f>ISNUMBER(MATCH(R12,'National Traffic Model'!$B$7:$L$7,0))</f>
        <v>1</v>
      </c>
      <c r="S13" s="410" t="b">
        <f>ISNUMBER(MATCH(S12,'National Traffic Model'!$B$7:$L$7,0))</f>
        <v>0</v>
      </c>
      <c r="T13" s="410" t="b">
        <f>ISNUMBER(MATCH(T12,'National Traffic Model'!$B$7:$L$7,0))</f>
        <v>0</v>
      </c>
      <c r="U13" s="410" t="b">
        <f>ISNUMBER(MATCH(U12,'National Traffic Model'!$B$7:$L$7,0))</f>
        <v>0</v>
      </c>
      <c r="V13" s="410" t="b">
        <f>ISNUMBER(MATCH(V12,'National Traffic Model'!$B$7:$L$7,0))</f>
        <v>0</v>
      </c>
      <c r="W13" s="410" t="b">
        <f>ISNUMBER(MATCH(W12,'National Traffic Model'!$B$7:$L$7,0))</f>
        <v>1</v>
      </c>
      <c r="X13" s="410" t="b">
        <f>ISNUMBER(MATCH(X12,'National Traffic Model'!$B$7:$L$7,0))</f>
        <v>0</v>
      </c>
      <c r="Y13" s="410" t="b">
        <f>ISNUMBER(MATCH(Y12,'National Traffic Model'!$B$7:$L$7,0))</f>
        <v>0</v>
      </c>
      <c r="Z13" s="410" t="b">
        <f>ISNUMBER(MATCH(Z12,'National Traffic Model'!$B$7:$L$7,0))</f>
        <v>0</v>
      </c>
      <c r="AA13" s="410" t="b">
        <f>ISNUMBER(MATCH(AA12,'National Traffic Model'!$B$7:$L$7,0))</f>
        <v>0</v>
      </c>
      <c r="AB13" s="410" t="b">
        <f>ISNUMBER(MATCH(AB12,'National Traffic Model'!$B$7:$L$7,0))</f>
        <v>1</v>
      </c>
      <c r="AC13" s="410" t="b">
        <f>ISNUMBER(MATCH(AC12,'National Traffic Model'!$B$7:$L$7,0))</f>
        <v>0</v>
      </c>
      <c r="AD13" s="410" t="b">
        <f>ISNUMBER(MATCH(AD12,'National Traffic Model'!$B$7:$L$7,0))</f>
        <v>0</v>
      </c>
      <c r="AE13" s="410" t="b">
        <f>ISNUMBER(MATCH(AE12,'National Traffic Model'!$B$7:$L$7,0))</f>
        <v>0</v>
      </c>
      <c r="AF13" s="410" t="b">
        <f>ISNUMBER(MATCH(AF12,'National Traffic Model'!$B$7:$L$7,0))</f>
        <v>0</v>
      </c>
      <c r="AG13" s="410" t="b">
        <f>ISNUMBER(MATCH(AG12,'National Traffic Model'!$B$7:$L$7,0))</f>
        <v>1</v>
      </c>
      <c r="AH13" s="410" t="b">
        <f>ISNUMBER(MATCH(AH12,'National Traffic Model'!$B$7:$L$7,0))</f>
        <v>0</v>
      </c>
      <c r="AI13" s="410" t="b">
        <f>ISNUMBER(MATCH(AI12,'National Traffic Model'!$B$7:$L$7,0))</f>
        <v>0</v>
      </c>
      <c r="AJ13" s="410" t="b">
        <f>ISNUMBER(MATCH(AJ12,'National Traffic Model'!$B$7:$L$7,0))</f>
        <v>0</v>
      </c>
      <c r="AK13" s="410" t="b">
        <f>ISNUMBER(MATCH(AK12,'National Traffic Model'!$B$7:$L$7,0))</f>
        <v>0</v>
      </c>
      <c r="AL13" s="410" t="b">
        <f>ISNUMBER(MATCH(AL12,'National Traffic Model'!$B$7:$L$7,0))</f>
        <v>1</v>
      </c>
      <c r="AM13" s="410" t="b">
        <f>ISNUMBER(MATCH(AM12,'National Traffic Model'!$B$7:$L$7,0))</f>
        <v>0</v>
      </c>
      <c r="AN13" s="410" t="b">
        <f>ISNUMBER(MATCH(AN12,'National Traffic Model'!$B$7:$L$7,0))</f>
        <v>0</v>
      </c>
      <c r="AO13" s="410" t="b">
        <f>ISNUMBER(MATCH(AO12,'National Traffic Model'!$B$7:$L$7,0))</f>
        <v>0</v>
      </c>
      <c r="AP13" s="410" t="b">
        <f>ISNUMBER(MATCH(AP12,'National Traffic Model'!$B$7:$L$7,0))</f>
        <v>0</v>
      </c>
      <c r="AQ13" s="410" t="b">
        <f>ISNUMBER(MATCH(AQ12,'National Traffic Model'!$B$7:$L$7,0))</f>
        <v>1</v>
      </c>
      <c r="AR13" s="410" t="b">
        <f>ISNUMBER(MATCH(AR12,'National Traffic Model'!$B$7:$L$7,0))</f>
        <v>0</v>
      </c>
      <c r="AS13" s="410" t="b">
        <f>ISNUMBER(MATCH(AS12,'National Traffic Model'!$B$7:$L$7,0))</f>
        <v>0</v>
      </c>
      <c r="AT13" s="410" t="b">
        <f>ISNUMBER(MATCH(AT12,'National Traffic Model'!$B$7:$L$7,0))</f>
        <v>0</v>
      </c>
      <c r="AU13" s="410" t="b">
        <f>ISNUMBER(MATCH(AU12,'National Traffic Model'!$B$7:$L$7,0))</f>
        <v>0</v>
      </c>
      <c r="AV13" s="410" t="b">
        <f>ISNUMBER(MATCH(AV12,'National Traffic Model'!$B$7:$L$7,0))</f>
        <v>0</v>
      </c>
      <c r="AW13" s="410" t="b">
        <f>ISNUMBER(MATCH(AW12,'National Traffic Model'!$B$7:$L$7,0))</f>
        <v>0</v>
      </c>
      <c r="AX13" s="410" t="b">
        <f>ISNUMBER(MATCH(AX12,'National Traffic Model'!$B$7:$L$7,0))</f>
        <v>0</v>
      </c>
      <c r="AY13" s="410" t="b">
        <f>ISNUMBER(MATCH(AY12,'National Traffic Model'!$B$7:$L$7,0))</f>
        <v>0</v>
      </c>
      <c r="AZ13" s="410" t="b">
        <f>ISNUMBER(MATCH(AZ12,'National Traffic Model'!$B$7:$L$7,0))</f>
        <v>0</v>
      </c>
      <c r="BA13" s="410" t="b">
        <f>ISNUMBER(MATCH(BA12,'National Traffic Model'!$B$7:$L$7,0))</f>
        <v>0</v>
      </c>
      <c r="BB13" s="410" t="b">
        <f>ISNUMBER(MATCH(BB12,'National Traffic Model'!$B$7:$L$7,0))</f>
        <v>0</v>
      </c>
      <c r="BC13" s="410" t="b">
        <f>ISNUMBER(MATCH(BC12,'National Traffic Model'!$B$7:$L$7,0))</f>
        <v>0</v>
      </c>
      <c r="BD13" s="410" t="b">
        <f>ISNUMBER(MATCH(BD12,'National Traffic Model'!$B$7:$L$7,0))</f>
        <v>0</v>
      </c>
      <c r="BE13" s="410" t="b">
        <f>ISNUMBER(MATCH(BE12,'National Traffic Model'!$B$7:$L$7,0))</f>
        <v>0</v>
      </c>
      <c r="BF13" s="410" t="b">
        <f>ISNUMBER(MATCH(BF12,'National Traffic Model'!$B$7:$L$7,0))</f>
        <v>0</v>
      </c>
      <c r="BG13" s="410" t="b">
        <f>ISNUMBER(MATCH(BG12,'National Traffic Model'!$B$7:$L$7,0))</f>
        <v>0</v>
      </c>
      <c r="BH13" s="410" t="b">
        <f>ISNUMBER(MATCH(BH12,'National Traffic Model'!$B$7:$L$7,0))</f>
        <v>0</v>
      </c>
      <c r="BI13" s="410" t="b">
        <f>ISNUMBER(MATCH(BI12,'National Traffic Model'!$B$7:$L$7,0))</f>
        <v>0</v>
      </c>
      <c r="BJ13" s="410" t="b">
        <f>ISNUMBER(MATCH(BJ12,'National Traffic Model'!$B$7:$L$7,0))</f>
        <v>0</v>
      </c>
      <c r="BK13" s="410" t="b">
        <f>ISNUMBER(MATCH(BK12,'National Traffic Model'!$B$7:$L$7,0))</f>
        <v>0</v>
      </c>
      <c r="BL13" s="410" t="b">
        <f>ISNUMBER(MATCH(BL12,'National Traffic Model'!$B$7:$L$7,0))</f>
        <v>0</v>
      </c>
      <c r="BM13" s="410" t="b">
        <f>ISNUMBER(MATCH(BM12,'National Traffic Model'!$B$7:$L$7,0))</f>
        <v>0</v>
      </c>
      <c r="BN13" s="410" t="b">
        <f>ISNUMBER(MATCH(BN12,'National Traffic Model'!$B$7:$L$7,0))</f>
        <v>0</v>
      </c>
      <c r="BO13" s="410" t="b">
        <f>ISNUMBER(MATCH(BO12,'National Traffic Model'!$B$7:$L$7,0))</f>
        <v>0</v>
      </c>
      <c r="BP13" s="410" t="b">
        <f>ISNUMBER(MATCH(BP12,'National Traffic Model'!$B$7:$L$7,0))</f>
        <v>0</v>
      </c>
      <c r="BQ13" s="410" t="b">
        <f>ISNUMBER(MATCH(BQ12,'National Traffic Model'!$B$7:$L$7,0))</f>
        <v>0</v>
      </c>
      <c r="BR13" s="410" t="b">
        <f>ISNUMBER(MATCH(BR12,'National Traffic Model'!$B$7:$L$7,0))</f>
        <v>0</v>
      </c>
      <c r="BS13" s="410" t="b">
        <f>ISNUMBER(MATCH(BS12,'National Traffic Model'!$B$7:$L$7,0))</f>
        <v>0</v>
      </c>
      <c r="BT13" s="410" t="b">
        <f>ISNUMBER(MATCH(BT12,'National Traffic Model'!$B$7:$L$7,0))</f>
        <v>0</v>
      </c>
      <c r="BU13" s="410" t="b">
        <f>ISNUMBER(MATCH(BU12,'National Traffic Model'!$B$7:$L$7,0))</f>
        <v>0</v>
      </c>
      <c r="BV13" s="410" t="b">
        <f>ISNUMBER(MATCH(BV12,'National Traffic Model'!$B$7:$L$7,0))</f>
        <v>0</v>
      </c>
      <c r="BW13" s="410" t="b">
        <f>ISNUMBER(MATCH(BW12,'National Traffic Model'!$B$7:$L$7,0))</f>
        <v>0</v>
      </c>
      <c r="BX13" s="410" t="b">
        <f>ISNUMBER(MATCH(BX12,'National Traffic Model'!$B$7:$L$7,0))</f>
        <v>0</v>
      </c>
      <c r="BY13" s="410" t="b">
        <f>ISNUMBER(MATCH(BY12,'National Traffic Model'!$B$7:$L$7,0))</f>
        <v>0</v>
      </c>
      <c r="BZ13" s="410" t="b">
        <f>ISNUMBER(MATCH(BZ12,'National Traffic Model'!$B$7:$L$7,0))</f>
        <v>0</v>
      </c>
      <c r="CA13" s="410" t="b">
        <f>ISNUMBER(MATCH(CA12,'National Traffic Model'!$B$7:$L$7,0))</f>
        <v>0</v>
      </c>
      <c r="CB13" s="410" t="b">
        <f>ISNUMBER(MATCH(CB12,'National Traffic Model'!$B$7:$L$7,0))</f>
        <v>0</v>
      </c>
      <c r="CC13" s="410" t="b">
        <f>ISNUMBER(MATCH(CC12,'National Traffic Model'!$B$7:$L$7,0))</f>
        <v>0</v>
      </c>
      <c r="CD13" s="410" t="b">
        <f>ISNUMBER(MATCH(CD12,'National Traffic Model'!$B$7:$L$7,0))</f>
        <v>0</v>
      </c>
    </row>
    <row r="14" spans="1:83" x14ac:dyDescent="0.3">
      <c r="B14" s="409" t="s">
        <v>378</v>
      </c>
      <c r="C14" s="410" t="b">
        <f>C12&gt;MAX('National Traffic Model'!$D$7:$L$7)</f>
        <v>0</v>
      </c>
      <c r="D14" s="410" t="b">
        <f>D12&gt;MAX('National Traffic Model'!$D$7:$L$7)</f>
        <v>0</v>
      </c>
      <c r="E14" s="410" t="b">
        <f>E12&gt;MAX('National Traffic Model'!$D$7:$L$7)</f>
        <v>0</v>
      </c>
      <c r="F14" s="410" t="b">
        <f>F12&gt;MAX('National Traffic Model'!$D$7:$L$7)</f>
        <v>0</v>
      </c>
      <c r="G14" s="410" t="b">
        <f>G12&gt;MAX('National Traffic Model'!$D$7:$L$7)</f>
        <v>0</v>
      </c>
      <c r="H14" s="410" t="b">
        <f>H12&gt;MAX('National Traffic Model'!$D$7:$L$7)</f>
        <v>0</v>
      </c>
      <c r="I14" s="410" t="b">
        <f>I12&gt;MAX('National Traffic Model'!$D$7:$L$7)</f>
        <v>0</v>
      </c>
      <c r="J14" s="410" t="b">
        <f>J12&gt;MAX('National Traffic Model'!$D$7:$L$7)</f>
        <v>0</v>
      </c>
      <c r="K14" s="410" t="b">
        <f>K12&gt;MAX('National Traffic Model'!$D$7:$L$7)</f>
        <v>0</v>
      </c>
      <c r="L14" s="410" t="b">
        <f>L12&gt;MAX('National Traffic Model'!$D$7:$L$7)</f>
        <v>0</v>
      </c>
      <c r="M14" s="410" t="b">
        <f>M12&gt;MAX('National Traffic Model'!$D$7:$L$7)</f>
        <v>0</v>
      </c>
      <c r="N14" s="410" t="b">
        <f>N12&gt;MAX('National Traffic Model'!$D$7:$L$7)</f>
        <v>0</v>
      </c>
      <c r="O14" s="410" t="b">
        <f>O12&gt;MAX('National Traffic Model'!$D$7:$L$7)</f>
        <v>0</v>
      </c>
      <c r="P14" s="410" t="b">
        <f>P12&gt;MAX('National Traffic Model'!$D$7:$L$7)</f>
        <v>0</v>
      </c>
      <c r="Q14" s="410" t="b">
        <f>Q12&gt;MAX('National Traffic Model'!$D$7:$L$7)</f>
        <v>0</v>
      </c>
      <c r="R14" s="410" t="b">
        <f>R12&gt;MAX('National Traffic Model'!$D$7:$L$7)</f>
        <v>0</v>
      </c>
      <c r="S14" s="410" t="b">
        <f>S12&gt;MAX('National Traffic Model'!$D$7:$L$7)</f>
        <v>0</v>
      </c>
      <c r="T14" s="410" t="b">
        <f>T12&gt;MAX('National Traffic Model'!$D$7:$L$7)</f>
        <v>0</v>
      </c>
      <c r="U14" s="410" t="b">
        <f>U12&gt;MAX('National Traffic Model'!$D$7:$L$7)</f>
        <v>0</v>
      </c>
      <c r="V14" s="410" t="b">
        <f>V12&gt;MAX('National Traffic Model'!$D$7:$L$7)</f>
        <v>0</v>
      </c>
      <c r="W14" s="410" t="b">
        <f>W12&gt;MAX('National Traffic Model'!$D$7:$L$7)</f>
        <v>0</v>
      </c>
      <c r="X14" s="410" t="b">
        <f>X12&gt;MAX('National Traffic Model'!$D$7:$L$7)</f>
        <v>0</v>
      </c>
      <c r="Y14" s="410" t="b">
        <f>Y12&gt;MAX('National Traffic Model'!$D$7:$L$7)</f>
        <v>0</v>
      </c>
      <c r="Z14" s="410" t="b">
        <f>Z12&gt;MAX('National Traffic Model'!$D$7:$L$7)</f>
        <v>0</v>
      </c>
      <c r="AA14" s="410" t="b">
        <f>AA12&gt;MAX('National Traffic Model'!$D$7:$L$7)</f>
        <v>0</v>
      </c>
      <c r="AB14" s="410" t="b">
        <f>AB12&gt;MAX('National Traffic Model'!$D$7:$L$7)</f>
        <v>0</v>
      </c>
      <c r="AC14" s="410" t="b">
        <f>AC12&gt;MAX('National Traffic Model'!$D$7:$L$7)</f>
        <v>0</v>
      </c>
      <c r="AD14" s="410" t="b">
        <f>AD12&gt;MAX('National Traffic Model'!$D$7:$L$7)</f>
        <v>0</v>
      </c>
      <c r="AE14" s="410" t="b">
        <f>AE12&gt;MAX('National Traffic Model'!$D$7:$L$7)</f>
        <v>0</v>
      </c>
      <c r="AF14" s="410" t="b">
        <f>AF12&gt;MAX('National Traffic Model'!$D$7:$L$7)</f>
        <v>0</v>
      </c>
      <c r="AG14" s="410" t="b">
        <f>AG12&gt;MAX('National Traffic Model'!$D$7:$L$7)</f>
        <v>0</v>
      </c>
      <c r="AH14" s="410" t="b">
        <f>AH12&gt;MAX('National Traffic Model'!$D$7:$L$7)</f>
        <v>0</v>
      </c>
      <c r="AI14" s="410" t="b">
        <f>AI12&gt;MAX('National Traffic Model'!$D$7:$L$7)</f>
        <v>0</v>
      </c>
      <c r="AJ14" s="410" t="b">
        <f>AJ12&gt;MAX('National Traffic Model'!$D$7:$L$7)</f>
        <v>0</v>
      </c>
      <c r="AK14" s="410" t="b">
        <f>AK12&gt;MAX('National Traffic Model'!$D$7:$L$7)</f>
        <v>0</v>
      </c>
      <c r="AL14" s="410" t="b">
        <f>AL12&gt;MAX('National Traffic Model'!$D$7:$L$7)</f>
        <v>0</v>
      </c>
      <c r="AM14" s="410" t="b">
        <f>AM12&gt;MAX('National Traffic Model'!$D$7:$L$7)</f>
        <v>0</v>
      </c>
      <c r="AN14" s="410" t="b">
        <f>AN12&gt;MAX('National Traffic Model'!$D$7:$L$7)</f>
        <v>0</v>
      </c>
      <c r="AO14" s="410" t="b">
        <f>AO12&gt;MAX('National Traffic Model'!$D$7:$L$7)</f>
        <v>0</v>
      </c>
      <c r="AP14" s="410" t="b">
        <f>AP12&gt;MAX('National Traffic Model'!$D$7:$L$7)</f>
        <v>0</v>
      </c>
      <c r="AQ14" s="410" t="b">
        <f>AQ12&gt;MAX('National Traffic Model'!$D$7:$L$7)</f>
        <v>0</v>
      </c>
      <c r="AR14" s="410" t="b">
        <f>AR12&gt;MAX('National Traffic Model'!$D$7:$L$7)</f>
        <v>1</v>
      </c>
      <c r="AS14" s="410" t="b">
        <f>AS12&gt;MAX('National Traffic Model'!$D$7:$L$7)</f>
        <v>1</v>
      </c>
      <c r="AT14" s="410" t="b">
        <f>AT12&gt;MAX('National Traffic Model'!$D$7:$L$7)</f>
        <v>1</v>
      </c>
      <c r="AU14" s="410" t="b">
        <f>AU12&gt;MAX('National Traffic Model'!$D$7:$L$7)</f>
        <v>1</v>
      </c>
      <c r="AV14" s="410" t="b">
        <f>AV12&gt;MAX('National Traffic Model'!$D$7:$L$7)</f>
        <v>1</v>
      </c>
      <c r="AW14" s="410" t="b">
        <f>AW12&gt;MAX('National Traffic Model'!$D$7:$L$7)</f>
        <v>1</v>
      </c>
      <c r="AX14" s="410" t="b">
        <f>AX12&gt;MAX('National Traffic Model'!$D$7:$L$7)</f>
        <v>1</v>
      </c>
      <c r="AY14" s="410" t="b">
        <f>AY12&gt;MAX('National Traffic Model'!$D$7:$L$7)</f>
        <v>1</v>
      </c>
      <c r="AZ14" s="410" t="b">
        <f>AZ12&gt;MAX('National Traffic Model'!$D$7:$L$7)</f>
        <v>1</v>
      </c>
      <c r="BA14" s="410" t="b">
        <f>BA12&gt;MAX('National Traffic Model'!$D$7:$L$7)</f>
        <v>1</v>
      </c>
      <c r="BB14" s="410" t="b">
        <f>BB12&gt;MAX('National Traffic Model'!$D$7:$L$7)</f>
        <v>1</v>
      </c>
      <c r="BC14" s="410" t="b">
        <f>BC12&gt;MAX('National Traffic Model'!$D$7:$L$7)</f>
        <v>1</v>
      </c>
      <c r="BD14" s="410" t="b">
        <f>BD12&gt;MAX('National Traffic Model'!$D$7:$L$7)</f>
        <v>1</v>
      </c>
      <c r="BE14" s="410" t="b">
        <f>BE12&gt;MAX('National Traffic Model'!$D$7:$L$7)</f>
        <v>1</v>
      </c>
      <c r="BF14" s="410" t="b">
        <f>BF12&gt;MAX('National Traffic Model'!$D$7:$L$7)</f>
        <v>1</v>
      </c>
      <c r="BG14" s="410" t="b">
        <f>BG12&gt;MAX('National Traffic Model'!$D$7:$L$7)</f>
        <v>1</v>
      </c>
      <c r="BH14" s="410" t="b">
        <f>BH12&gt;MAX('National Traffic Model'!$D$7:$L$7)</f>
        <v>1</v>
      </c>
      <c r="BI14" s="410" t="b">
        <f>BI12&gt;MAX('National Traffic Model'!$D$7:$L$7)</f>
        <v>1</v>
      </c>
      <c r="BJ14" s="410" t="b">
        <f>BJ12&gt;MAX('National Traffic Model'!$D$7:$L$7)</f>
        <v>1</v>
      </c>
      <c r="BK14" s="410" t="b">
        <f>BK12&gt;MAX('National Traffic Model'!$D$7:$L$7)</f>
        <v>1</v>
      </c>
      <c r="BL14" s="410" t="b">
        <f>BL12&gt;MAX('National Traffic Model'!$D$7:$L$7)</f>
        <v>1</v>
      </c>
      <c r="BM14" s="410" t="b">
        <f>BM12&gt;MAX('National Traffic Model'!$D$7:$L$7)</f>
        <v>1</v>
      </c>
      <c r="BN14" s="410" t="b">
        <f>BN12&gt;MAX('National Traffic Model'!$D$7:$L$7)</f>
        <v>1</v>
      </c>
      <c r="BO14" s="410" t="b">
        <f>BO12&gt;MAX('National Traffic Model'!$D$7:$L$7)</f>
        <v>1</v>
      </c>
      <c r="BP14" s="410" t="b">
        <f>BP12&gt;MAX('National Traffic Model'!$D$7:$L$7)</f>
        <v>1</v>
      </c>
      <c r="BQ14" s="410" t="b">
        <f>BQ12&gt;MAX('National Traffic Model'!$D$7:$L$7)</f>
        <v>1</v>
      </c>
      <c r="BR14" s="410" t="b">
        <f>BR12&gt;MAX('National Traffic Model'!$D$7:$L$7)</f>
        <v>1</v>
      </c>
      <c r="BS14" s="410" t="b">
        <f>BS12&gt;MAX('National Traffic Model'!$D$7:$L$7)</f>
        <v>1</v>
      </c>
      <c r="BT14" s="410" t="b">
        <f>BT12&gt;MAX('National Traffic Model'!$D$7:$L$7)</f>
        <v>1</v>
      </c>
      <c r="BU14" s="410" t="b">
        <f>BU12&gt;MAX('National Traffic Model'!$D$7:$L$7)</f>
        <v>1</v>
      </c>
      <c r="BV14" s="410" t="b">
        <f>BV12&gt;MAX('National Traffic Model'!$D$7:$L$7)</f>
        <v>1</v>
      </c>
      <c r="BW14" s="410" t="b">
        <f>BW12&gt;MAX('National Traffic Model'!$D$7:$L$7)</f>
        <v>1</v>
      </c>
      <c r="BX14" s="410" t="b">
        <f>BX12&gt;MAX('National Traffic Model'!$D$7:$L$7)</f>
        <v>1</v>
      </c>
      <c r="BY14" s="410" t="b">
        <f>BY12&gt;MAX('National Traffic Model'!$D$7:$L$7)</f>
        <v>1</v>
      </c>
      <c r="BZ14" s="410" t="b">
        <f>BZ12&gt;MAX('National Traffic Model'!$D$7:$L$7)</f>
        <v>1</v>
      </c>
      <c r="CA14" s="410" t="b">
        <f>CA12&gt;MAX('National Traffic Model'!$D$7:$L$7)</f>
        <v>1</v>
      </c>
      <c r="CB14" s="410" t="b">
        <f>CB12&gt;MAX('National Traffic Model'!$D$7:$L$7)</f>
        <v>1</v>
      </c>
      <c r="CC14" s="410" t="b">
        <f>CC12&gt;MAX('National Traffic Model'!$D$7:$L$7)</f>
        <v>1</v>
      </c>
      <c r="CD14" s="410" t="b">
        <f>CD12&gt;MAX('National Traffic Model'!$D$7:$L$7)</f>
        <v>1</v>
      </c>
    </row>
    <row r="15" spans="1:83" x14ac:dyDescent="0.3">
      <c r="B15" s="409" t="s">
        <v>379</v>
      </c>
      <c r="C15" s="410">
        <f>IF(C13,C12,B15)</f>
        <v>2010</v>
      </c>
      <c r="D15" s="410">
        <f t="shared" ref="D15:BO15" si="0">IF(D13,D12,C15)</f>
        <v>2010</v>
      </c>
      <c r="E15" s="410">
        <f t="shared" si="0"/>
        <v>2010</v>
      </c>
      <c r="F15" s="410">
        <f t="shared" si="0"/>
        <v>2010</v>
      </c>
      <c r="G15" s="410">
        <f t="shared" si="0"/>
        <v>2010</v>
      </c>
      <c r="H15" s="410">
        <f t="shared" si="0"/>
        <v>2015</v>
      </c>
      <c r="I15" s="410">
        <f t="shared" si="0"/>
        <v>2015</v>
      </c>
      <c r="J15" s="410">
        <f t="shared" si="0"/>
        <v>2015</v>
      </c>
      <c r="K15" s="410">
        <f t="shared" si="0"/>
        <v>2015</v>
      </c>
      <c r="L15" s="410">
        <f t="shared" si="0"/>
        <v>2015</v>
      </c>
      <c r="M15" s="410">
        <f t="shared" si="0"/>
        <v>2020</v>
      </c>
      <c r="N15" s="410">
        <f t="shared" si="0"/>
        <v>2020</v>
      </c>
      <c r="O15" s="410">
        <f t="shared" si="0"/>
        <v>2020</v>
      </c>
      <c r="P15" s="410">
        <f t="shared" si="0"/>
        <v>2020</v>
      </c>
      <c r="Q15" s="410">
        <f t="shared" si="0"/>
        <v>2020</v>
      </c>
      <c r="R15" s="410">
        <f t="shared" si="0"/>
        <v>2025</v>
      </c>
      <c r="S15" s="410">
        <f t="shared" si="0"/>
        <v>2025</v>
      </c>
      <c r="T15" s="410">
        <f t="shared" si="0"/>
        <v>2025</v>
      </c>
      <c r="U15" s="410">
        <f t="shared" si="0"/>
        <v>2025</v>
      </c>
      <c r="V15" s="410">
        <f t="shared" si="0"/>
        <v>2025</v>
      </c>
      <c r="W15" s="410">
        <f t="shared" si="0"/>
        <v>2030</v>
      </c>
      <c r="X15" s="410">
        <f t="shared" si="0"/>
        <v>2030</v>
      </c>
      <c r="Y15" s="410">
        <f t="shared" si="0"/>
        <v>2030</v>
      </c>
      <c r="Z15" s="410">
        <f t="shared" si="0"/>
        <v>2030</v>
      </c>
      <c r="AA15" s="410">
        <f t="shared" si="0"/>
        <v>2030</v>
      </c>
      <c r="AB15" s="410">
        <f t="shared" si="0"/>
        <v>2035</v>
      </c>
      <c r="AC15" s="410">
        <f t="shared" si="0"/>
        <v>2035</v>
      </c>
      <c r="AD15" s="410">
        <f t="shared" si="0"/>
        <v>2035</v>
      </c>
      <c r="AE15" s="410">
        <f t="shared" si="0"/>
        <v>2035</v>
      </c>
      <c r="AF15" s="410">
        <f t="shared" si="0"/>
        <v>2035</v>
      </c>
      <c r="AG15" s="410">
        <f t="shared" si="0"/>
        <v>2040</v>
      </c>
      <c r="AH15" s="410">
        <f t="shared" si="0"/>
        <v>2040</v>
      </c>
      <c r="AI15" s="410">
        <f t="shared" si="0"/>
        <v>2040</v>
      </c>
      <c r="AJ15" s="410">
        <f t="shared" si="0"/>
        <v>2040</v>
      </c>
      <c r="AK15" s="410">
        <f t="shared" si="0"/>
        <v>2040</v>
      </c>
      <c r="AL15" s="410">
        <f t="shared" si="0"/>
        <v>2045</v>
      </c>
      <c r="AM15" s="410">
        <f t="shared" si="0"/>
        <v>2045</v>
      </c>
      <c r="AN15" s="410">
        <f t="shared" si="0"/>
        <v>2045</v>
      </c>
      <c r="AO15" s="410">
        <f t="shared" si="0"/>
        <v>2045</v>
      </c>
      <c r="AP15" s="410">
        <f t="shared" si="0"/>
        <v>2045</v>
      </c>
      <c r="AQ15" s="410">
        <f t="shared" si="0"/>
        <v>2050</v>
      </c>
      <c r="AR15" s="410">
        <f t="shared" si="0"/>
        <v>2050</v>
      </c>
      <c r="AS15" s="410">
        <f t="shared" si="0"/>
        <v>2050</v>
      </c>
      <c r="AT15" s="410">
        <f t="shared" si="0"/>
        <v>2050</v>
      </c>
      <c r="AU15" s="410">
        <f t="shared" si="0"/>
        <v>2050</v>
      </c>
      <c r="AV15" s="410">
        <f t="shared" si="0"/>
        <v>2050</v>
      </c>
      <c r="AW15" s="410">
        <f t="shared" si="0"/>
        <v>2050</v>
      </c>
      <c r="AX15" s="410">
        <f t="shared" si="0"/>
        <v>2050</v>
      </c>
      <c r="AY15" s="410">
        <f t="shared" si="0"/>
        <v>2050</v>
      </c>
      <c r="AZ15" s="410">
        <f t="shared" si="0"/>
        <v>2050</v>
      </c>
      <c r="BA15" s="410">
        <f t="shared" si="0"/>
        <v>2050</v>
      </c>
      <c r="BB15" s="410">
        <f t="shared" si="0"/>
        <v>2050</v>
      </c>
      <c r="BC15" s="410">
        <f t="shared" si="0"/>
        <v>2050</v>
      </c>
      <c r="BD15" s="410">
        <f t="shared" si="0"/>
        <v>2050</v>
      </c>
      <c r="BE15" s="410">
        <f t="shared" si="0"/>
        <v>2050</v>
      </c>
      <c r="BF15" s="410">
        <f t="shared" si="0"/>
        <v>2050</v>
      </c>
      <c r="BG15" s="410">
        <f t="shared" si="0"/>
        <v>2050</v>
      </c>
      <c r="BH15" s="410">
        <f t="shared" si="0"/>
        <v>2050</v>
      </c>
      <c r="BI15" s="410">
        <f t="shared" si="0"/>
        <v>2050</v>
      </c>
      <c r="BJ15" s="410">
        <f t="shared" si="0"/>
        <v>2050</v>
      </c>
      <c r="BK15" s="410">
        <f t="shared" si="0"/>
        <v>2050</v>
      </c>
      <c r="BL15" s="410">
        <f t="shared" si="0"/>
        <v>2050</v>
      </c>
      <c r="BM15" s="410">
        <f t="shared" si="0"/>
        <v>2050</v>
      </c>
      <c r="BN15" s="410">
        <f t="shared" si="0"/>
        <v>2050</v>
      </c>
      <c r="BO15" s="410">
        <f t="shared" si="0"/>
        <v>2050</v>
      </c>
      <c r="BP15" s="410">
        <f t="shared" ref="BP15:CD15" si="1">IF(BP13,BP12,BO15)</f>
        <v>2050</v>
      </c>
      <c r="BQ15" s="410">
        <f t="shared" si="1"/>
        <v>2050</v>
      </c>
      <c r="BR15" s="410">
        <f t="shared" si="1"/>
        <v>2050</v>
      </c>
      <c r="BS15" s="410">
        <f t="shared" si="1"/>
        <v>2050</v>
      </c>
      <c r="BT15" s="410">
        <f t="shared" si="1"/>
        <v>2050</v>
      </c>
      <c r="BU15" s="410">
        <f t="shared" si="1"/>
        <v>2050</v>
      </c>
      <c r="BV15" s="410">
        <f t="shared" si="1"/>
        <v>2050</v>
      </c>
      <c r="BW15" s="410">
        <f t="shared" si="1"/>
        <v>2050</v>
      </c>
      <c r="BX15" s="410">
        <f t="shared" si="1"/>
        <v>2050</v>
      </c>
      <c r="BY15" s="410">
        <f t="shared" si="1"/>
        <v>2050</v>
      </c>
      <c r="BZ15" s="410">
        <f t="shared" si="1"/>
        <v>2050</v>
      </c>
      <c r="CA15" s="410">
        <f t="shared" si="1"/>
        <v>2050</v>
      </c>
      <c r="CB15" s="410">
        <f t="shared" si="1"/>
        <v>2050</v>
      </c>
      <c r="CC15" s="410">
        <f t="shared" si="1"/>
        <v>2050</v>
      </c>
      <c r="CD15" s="410">
        <f t="shared" si="1"/>
        <v>2050</v>
      </c>
    </row>
    <row r="16" spans="1:83" x14ac:dyDescent="0.3">
      <c r="B16" s="409" t="s">
        <v>380</v>
      </c>
      <c r="C16" s="410">
        <f>IF(C13,C12,D16)</f>
        <v>2010</v>
      </c>
      <c r="D16" s="410">
        <f t="shared" ref="D16:BO16" si="2">IF(D13,D12,E16)</f>
        <v>2015</v>
      </c>
      <c r="E16" s="410">
        <f t="shared" si="2"/>
        <v>2015</v>
      </c>
      <c r="F16" s="410">
        <f t="shared" si="2"/>
        <v>2015</v>
      </c>
      <c r="G16" s="410">
        <f t="shared" si="2"/>
        <v>2015</v>
      </c>
      <c r="H16" s="410">
        <f t="shared" si="2"/>
        <v>2015</v>
      </c>
      <c r="I16" s="410">
        <f t="shared" si="2"/>
        <v>2020</v>
      </c>
      <c r="J16" s="410">
        <f t="shared" si="2"/>
        <v>2020</v>
      </c>
      <c r="K16" s="410">
        <f t="shared" si="2"/>
        <v>2020</v>
      </c>
      <c r="L16" s="410">
        <f t="shared" si="2"/>
        <v>2020</v>
      </c>
      <c r="M16" s="410">
        <f t="shared" si="2"/>
        <v>2020</v>
      </c>
      <c r="N16" s="410">
        <f t="shared" si="2"/>
        <v>2025</v>
      </c>
      <c r="O16" s="410">
        <f t="shared" si="2"/>
        <v>2025</v>
      </c>
      <c r="P16" s="410">
        <f t="shared" si="2"/>
        <v>2025</v>
      </c>
      <c r="Q16" s="410">
        <f t="shared" si="2"/>
        <v>2025</v>
      </c>
      <c r="R16" s="410">
        <f t="shared" si="2"/>
        <v>2025</v>
      </c>
      <c r="S16" s="410">
        <f t="shared" si="2"/>
        <v>2030</v>
      </c>
      <c r="T16" s="410">
        <f t="shared" si="2"/>
        <v>2030</v>
      </c>
      <c r="U16" s="410">
        <f t="shared" si="2"/>
        <v>2030</v>
      </c>
      <c r="V16" s="410">
        <f t="shared" si="2"/>
        <v>2030</v>
      </c>
      <c r="W16" s="410">
        <f t="shared" si="2"/>
        <v>2030</v>
      </c>
      <c r="X16" s="410">
        <f t="shared" si="2"/>
        <v>2035</v>
      </c>
      <c r="Y16" s="410">
        <f t="shared" si="2"/>
        <v>2035</v>
      </c>
      <c r="Z16" s="410">
        <f t="shared" si="2"/>
        <v>2035</v>
      </c>
      <c r="AA16" s="410">
        <f t="shared" si="2"/>
        <v>2035</v>
      </c>
      <c r="AB16" s="410">
        <f t="shared" si="2"/>
        <v>2035</v>
      </c>
      <c r="AC16" s="410">
        <f t="shared" si="2"/>
        <v>2040</v>
      </c>
      <c r="AD16" s="410">
        <f t="shared" si="2"/>
        <v>2040</v>
      </c>
      <c r="AE16" s="410">
        <f t="shared" si="2"/>
        <v>2040</v>
      </c>
      <c r="AF16" s="410">
        <f t="shared" si="2"/>
        <v>2040</v>
      </c>
      <c r="AG16" s="410">
        <f t="shared" si="2"/>
        <v>2040</v>
      </c>
      <c r="AH16" s="410">
        <f t="shared" si="2"/>
        <v>2045</v>
      </c>
      <c r="AI16" s="410">
        <f t="shared" si="2"/>
        <v>2045</v>
      </c>
      <c r="AJ16" s="410">
        <f t="shared" si="2"/>
        <v>2045</v>
      </c>
      <c r="AK16" s="410">
        <f t="shared" si="2"/>
        <v>2045</v>
      </c>
      <c r="AL16" s="410">
        <f t="shared" si="2"/>
        <v>2045</v>
      </c>
      <c r="AM16" s="410">
        <f t="shared" si="2"/>
        <v>2050</v>
      </c>
      <c r="AN16" s="410">
        <f t="shared" si="2"/>
        <v>2050</v>
      </c>
      <c r="AO16" s="410">
        <f t="shared" si="2"/>
        <v>2050</v>
      </c>
      <c r="AP16" s="410">
        <f t="shared" si="2"/>
        <v>2050</v>
      </c>
      <c r="AQ16" s="410">
        <f t="shared" si="2"/>
        <v>2050</v>
      </c>
      <c r="AR16" s="410">
        <f t="shared" si="2"/>
        <v>0</v>
      </c>
      <c r="AS16" s="410">
        <f t="shared" si="2"/>
        <v>0</v>
      </c>
      <c r="AT16" s="410">
        <f t="shared" si="2"/>
        <v>0</v>
      </c>
      <c r="AU16" s="410">
        <f t="shared" si="2"/>
        <v>0</v>
      </c>
      <c r="AV16" s="410">
        <f t="shared" si="2"/>
        <v>0</v>
      </c>
      <c r="AW16" s="410">
        <f t="shared" si="2"/>
        <v>0</v>
      </c>
      <c r="AX16" s="410">
        <f t="shared" si="2"/>
        <v>0</v>
      </c>
      <c r="AY16" s="410">
        <f t="shared" si="2"/>
        <v>0</v>
      </c>
      <c r="AZ16" s="410">
        <f t="shared" si="2"/>
        <v>0</v>
      </c>
      <c r="BA16" s="410">
        <f t="shared" si="2"/>
        <v>0</v>
      </c>
      <c r="BB16" s="410">
        <f t="shared" si="2"/>
        <v>0</v>
      </c>
      <c r="BC16" s="410">
        <f t="shared" si="2"/>
        <v>0</v>
      </c>
      <c r="BD16" s="410">
        <f t="shared" si="2"/>
        <v>0</v>
      </c>
      <c r="BE16" s="410">
        <f t="shared" si="2"/>
        <v>0</v>
      </c>
      <c r="BF16" s="410">
        <f t="shared" si="2"/>
        <v>0</v>
      </c>
      <c r="BG16" s="410">
        <f t="shared" si="2"/>
        <v>0</v>
      </c>
      <c r="BH16" s="410">
        <f t="shared" si="2"/>
        <v>0</v>
      </c>
      <c r="BI16" s="410">
        <f t="shared" si="2"/>
        <v>0</v>
      </c>
      <c r="BJ16" s="410">
        <f t="shared" si="2"/>
        <v>0</v>
      </c>
      <c r="BK16" s="410">
        <f t="shared" si="2"/>
        <v>0</v>
      </c>
      <c r="BL16" s="410">
        <f t="shared" si="2"/>
        <v>0</v>
      </c>
      <c r="BM16" s="410">
        <f t="shared" si="2"/>
        <v>0</v>
      </c>
      <c r="BN16" s="410">
        <f t="shared" si="2"/>
        <v>0</v>
      </c>
      <c r="BO16" s="410">
        <f t="shared" si="2"/>
        <v>0</v>
      </c>
      <c r="BP16" s="410">
        <f t="shared" ref="BP16:CD16" si="3">IF(BP13,BP12,BQ16)</f>
        <v>0</v>
      </c>
      <c r="BQ16" s="410">
        <f t="shared" si="3"/>
        <v>0</v>
      </c>
      <c r="BR16" s="410">
        <f t="shared" si="3"/>
        <v>0</v>
      </c>
      <c r="BS16" s="410">
        <f t="shared" si="3"/>
        <v>0</v>
      </c>
      <c r="BT16" s="410">
        <f t="shared" si="3"/>
        <v>0</v>
      </c>
      <c r="BU16" s="410">
        <f t="shared" si="3"/>
        <v>0</v>
      </c>
      <c r="BV16" s="410">
        <f t="shared" si="3"/>
        <v>0</v>
      </c>
      <c r="BW16" s="410">
        <f t="shared" si="3"/>
        <v>0</v>
      </c>
      <c r="BX16" s="410">
        <f t="shared" si="3"/>
        <v>0</v>
      </c>
      <c r="BY16" s="410">
        <f t="shared" si="3"/>
        <v>0</v>
      </c>
      <c r="BZ16" s="410">
        <f t="shared" si="3"/>
        <v>0</v>
      </c>
      <c r="CA16" s="410">
        <f t="shared" si="3"/>
        <v>0</v>
      </c>
      <c r="CB16" s="410">
        <f t="shared" si="3"/>
        <v>0</v>
      </c>
      <c r="CC16" s="410">
        <f t="shared" si="3"/>
        <v>0</v>
      </c>
      <c r="CD16" s="410">
        <f t="shared" si="3"/>
        <v>0</v>
      </c>
    </row>
    <row r="17" spans="1:82" x14ac:dyDescent="0.3">
      <c r="B17" s="409" t="s">
        <v>381</v>
      </c>
      <c r="C17" s="410">
        <f>IF(C13,MATCH(C12,'National Traffic Model'!$D$7:$L$7,0),B17)</f>
        <v>1</v>
      </c>
      <c r="D17" s="410">
        <f>IF(D13,MATCH(D12,'National Traffic Model'!$D$7:$L$7,0),C17)</f>
        <v>1</v>
      </c>
      <c r="E17" s="410">
        <f>IF(E13,MATCH(E12,'National Traffic Model'!$D$7:$L$7,0),D17)</f>
        <v>1</v>
      </c>
      <c r="F17" s="410">
        <f>IF(F13,MATCH(F12,'National Traffic Model'!$D$7:$L$7,0),E17)</f>
        <v>1</v>
      </c>
      <c r="G17" s="410">
        <f>IF(G13,MATCH(G12,'National Traffic Model'!$D$7:$L$7,0),F17)</f>
        <v>1</v>
      </c>
      <c r="H17" s="410">
        <f>IF(H13,MATCH(H12,'National Traffic Model'!$D$7:$L$7,0),G17)</f>
        <v>2</v>
      </c>
      <c r="I17" s="410">
        <f>IF(I13,MATCH(I12,'National Traffic Model'!$D$7:$L$7,0),H17)</f>
        <v>2</v>
      </c>
      <c r="J17" s="410">
        <f>IF(J13,MATCH(J12,'National Traffic Model'!$D$7:$L$7,0),I17)</f>
        <v>2</v>
      </c>
      <c r="K17" s="410">
        <f>IF(K13,MATCH(K12,'National Traffic Model'!$D$7:$L$7,0),J17)</f>
        <v>2</v>
      </c>
      <c r="L17" s="410">
        <f>IF(L13,MATCH(L12,'National Traffic Model'!$D$7:$L$7,0),K17)</f>
        <v>2</v>
      </c>
      <c r="M17" s="410">
        <f>IF(M13,MATCH(M12,'National Traffic Model'!$D$7:$L$7,0),L17)</f>
        <v>3</v>
      </c>
      <c r="N17" s="410">
        <f>IF(N13,MATCH(N12,'National Traffic Model'!$D$7:$L$7,0),M17)</f>
        <v>3</v>
      </c>
      <c r="O17" s="410">
        <f>IF(O13,MATCH(O12,'National Traffic Model'!$D$7:$L$7,0),N17)</f>
        <v>3</v>
      </c>
      <c r="P17" s="410">
        <f>IF(P13,MATCH(P12,'National Traffic Model'!$D$7:$L$7,0),O17)</f>
        <v>3</v>
      </c>
      <c r="Q17" s="410">
        <f>IF(Q13,MATCH(Q12,'National Traffic Model'!$D$7:$L$7,0),P17)</f>
        <v>3</v>
      </c>
      <c r="R17" s="410">
        <f>IF(R13,MATCH(R12,'National Traffic Model'!$D$7:$L$7,0),Q17)</f>
        <v>4</v>
      </c>
      <c r="S17" s="410">
        <f>IF(S13,MATCH(S12,'National Traffic Model'!$D$7:$L$7,0),R17)</f>
        <v>4</v>
      </c>
      <c r="T17" s="410">
        <f>IF(T13,MATCH(T12,'National Traffic Model'!$D$7:$L$7,0),S17)</f>
        <v>4</v>
      </c>
      <c r="U17" s="410">
        <f>IF(U13,MATCH(U12,'National Traffic Model'!$D$7:$L$7,0),T17)</f>
        <v>4</v>
      </c>
      <c r="V17" s="410">
        <f>IF(V13,MATCH(V12,'National Traffic Model'!$D$7:$L$7,0),U17)</f>
        <v>4</v>
      </c>
      <c r="W17" s="410">
        <f>IF(W13,MATCH(W12,'National Traffic Model'!$D$7:$L$7,0),V17)</f>
        <v>5</v>
      </c>
      <c r="X17" s="410">
        <f>IF(X13,MATCH(X12,'National Traffic Model'!$D$7:$L$7,0),W17)</f>
        <v>5</v>
      </c>
      <c r="Y17" s="410">
        <f>IF(Y13,MATCH(Y12,'National Traffic Model'!$D$7:$L$7,0),X17)</f>
        <v>5</v>
      </c>
      <c r="Z17" s="410">
        <f>IF(Z13,MATCH(Z12,'National Traffic Model'!$D$7:$L$7,0),Y17)</f>
        <v>5</v>
      </c>
      <c r="AA17" s="410">
        <f>IF(AA13,MATCH(AA12,'National Traffic Model'!$D$7:$L$7,0),Z17)</f>
        <v>5</v>
      </c>
      <c r="AB17" s="410">
        <f>IF(AB13,MATCH(AB12,'National Traffic Model'!$D$7:$L$7,0),AA17)</f>
        <v>6</v>
      </c>
      <c r="AC17" s="410">
        <f>IF(AC13,MATCH(AC12,'National Traffic Model'!$D$7:$L$7,0),AB17)</f>
        <v>6</v>
      </c>
      <c r="AD17" s="410">
        <f>IF(AD13,MATCH(AD12,'National Traffic Model'!$D$7:$L$7,0),AC17)</f>
        <v>6</v>
      </c>
      <c r="AE17" s="410">
        <f>IF(AE13,MATCH(AE12,'National Traffic Model'!$D$7:$L$7,0),AD17)</f>
        <v>6</v>
      </c>
      <c r="AF17" s="410">
        <f>IF(AF13,MATCH(AF12,'National Traffic Model'!$D$7:$L$7,0),AE17)</f>
        <v>6</v>
      </c>
      <c r="AG17" s="410">
        <f>IF(AG13,MATCH(AG12,'National Traffic Model'!$D$7:$L$7,0),AF17)</f>
        <v>7</v>
      </c>
      <c r="AH17" s="410">
        <f>IF(AH13,MATCH(AH12,'National Traffic Model'!$D$7:$L$7,0),AG17)</f>
        <v>7</v>
      </c>
      <c r="AI17" s="410">
        <f>IF(AI13,MATCH(AI12,'National Traffic Model'!$D$7:$L$7,0),AH17)</f>
        <v>7</v>
      </c>
      <c r="AJ17" s="410">
        <f>IF(AJ13,MATCH(AJ12,'National Traffic Model'!$D$7:$L$7,0),AI17)</f>
        <v>7</v>
      </c>
      <c r="AK17" s="410">
        <f>IF(AK13,MATCH(AK12,'National Traffic Model'!$D$7:$L$7,0),AJ17)</f>
        <v>7</v>
      </c>
      <c r="AL17" s="410">
        <f>IF(AL13,MATCH(AL12,'National Traffic Model'!$D$7:$L$7,0),AK17)</f>
        <v>8</v>
      </c>
      <c r="AM17" s="410">
        <f>IF(AM13,MATCH(AM12,'National Traffic Model'!$D$7:$L$7,0),AL17)</f>
        <v>8</v>
      </c>
      <c r="AN17" s="410">
        <f>IF(AN13,MATCH(AN12,'National Traffic Model'!$D$7:$L$7,0),AM17)</f>
        <v>8</v>
      </c>
      <c r="AO17" s="410">
        <f>IF(AO13,MATCH(AO12,'National Traffic Model'!$D$7:$L$7,0),AN17)</f>
        <v>8</v>
      </c>
      <c r="AP17" s="410">
        <f>IF(AP13,MATCH(AP12,'National Traffic Model'!$D$7:$L$7,0),AO17)</f>
        <v>8</v>
      </c>
      <c r="AQ17" s="410">
        <f>IF(AQ13,MATCH(AQ12,'National Traffic Model'!$D$7:$L$7,0),AP17)</f>
        <v>9</v>
      </c>
      <c r="AR17" s="410">
        <f>IF(AR13,MATCH(AR12,'National Traffic Model'!$D$7:$L$7,0),AQ17)</f>
        <v>9</v>
      </c>
      <c r="AS17" s="410">
        <f>IF(AS13,MATCH(AS12,'National Traffic Model'!$D$7:$L$7,0),AR17)</f>
        <v>9</v>
      </c>
      <c r="AT17" s="410">
        <f>IF(AT13,MATCH(AT12,'National Traffic Model'!$D$7:$L$7,0),AS17)</f>
        <v>9</v>
      </c>
      <c r="AU17" s="410">
        <f>IF(AU13,MATCH(AU12,'National Traffic Model'!$D$7:$L$7,0),AT17)</f>
        <v>9</v>
      </c>
      <c r="AV17" s="410">
        <f>IF(AV13,MATCH(AV12,'National Traffic Model'!$D$7:$L$7,0),AU17)</f>
        <v>9</v>
      </c>
      <c r="AW17" s="410">
        <f>IF(AW13,MATCH(AW12,'National Traffic Model'!$D$7:$L$7,0),AV17)</f>
        <v>9</v>
      </c>
      <c r="AX17" s="410">
        <f>IF(AX13,MATCH(AX12,'National Traffic Model'!$D$7:$L$7,0),AW17)</f>
        <v>9</v>
      </c>
      <c r="AY17" s="410">
        <f>IF(AY13,MATCH(AY12,'National Traffic Model'!$D$7:$L$7,0),AX17)</f>
        <v>9</v>
      </c>
      <c r="AZ17" s="410">
        <f>IF(AZ13,MATCH(AZ12,'National Traffic Model'!$D$7:$L$7,0),AY17)</f>
        <v>9</v>
      </c>
      <c r="BA17" s="410">
        <f>IF(BA13,MATCH(BA12,'National Traffic Model'!$D$7:$L$7,0),AZ17)</f>
        <v>9</v>
      </c>
      <c r="BB17" s="410">
        <f>IF(BB13,MATCH(BB12,'National Traffic Model'!$D$7:$L$7,0),BA17)</f>
        <v>9</v>
      </c>
      <c r="BC17" s="410">
        <f>IF(BC13,MATCH(BC12,'National Traffic Model'!$D$7:$L$7,0),BB17)</f>
        <v>9</v>
      </c>
      <c r="BD17" s="410">
        <f>IF(BD13,MATCH(BD12,'National Traffic Model'!$D$7:$L$7,0),BC17)</f>
        <v>9</v>
      </c>
      <c r="BE17" s="410">
        <f>IF(BE13,MATCH(BE12,'National Traffic Model'!$D$7:$L$7,0),BD17)</f>
        <v>9</v>
      </c>
      <c r="BF17" s="410">
        <f>IF(BF13,MATCH(BF12,'National Traffic Model'!$D$7:$L$7,0),BE17)</f>
        <v>9</v>
      </c>
      <c r="BG17" s="410">
        <f>IF(BG13,MATCH(BG12,'National Traffic Model'!$D$7:$L$7,0),BF17)</f>
        <v>9</v>
      </c>
      <c r="BH17" s="410">
        <f>IF(BH13,MATCH(BH12,'National Traffic Model'!$D$7:$L$7,0),BG17)</f>
        <v>9</v>
      </c>
      <c r="BI17" s="410">
        <f>IF(BI13,MATCH(BI12,'National Traffic Model'!$D$7:$L$7,0),BH17)</f>
        <v>9</v>
      </c>
      <c r="BJ17" s="410">
        <f>IF(BJ13,MATCH(BJ12,'National Traffic Model'!$D$7:$L$7,0),BI17)</f>
        <v>9</v>
      </c>
      <c r="BK17" s="410">
        <f>IF(BK13,MATCH(BK12,'National Traffic Model'!$D$7:$L$7,0),BJ17)</f>
        <v>9</v>
      </c>
      <c r="BL17" s="410">
        <f>IF(BL13,MATCH(BL12,'National Traffic Model'!$D$7:$L$7,0),BK17)</f>
        <v>9</v>
      </c>
      <c r="BM17" s="410">
        <f>IF(BM13,MATCH(BM12,'National Traffic Model'!$D$7:$L$7,0),BL17)</f>
        <v>9</v>
      </c>
      <c r="BN17" s="410">
        <f>IF(BN13,MATCH(BN12,'National Traffic Model'!$D$7:$L$7,0),BM17)</f>
        <v>9</v>
      </c>
      <c r="BO17" s="410">
        <f>IF(BO13,MATCH(BO12,'National Traffic Model'!$D$7:$L$7,0),BN17)</f>
        <v>9</v>
      </c>
      <c r="BP17" s="410">
        <f>IF(BP13,MATCH(BP12,'National Traffic Model'!$D$7:$L$7,0),BO17)</f>
        <v>9</v>
      </c>
      <c r="BQ17" s="410">
        <f>IF(BQ13,MATCH(BQ12,'National Traffic Model'!$D$7:$L$7,0),BP17)</f>
        <v>9</v>
      </c>
      <c r="BR17" s="410">
        <f>IF(BR13,MATCH(BR12,'National Traffic Model'!$D$7:$L$7,0),BQ17)</f>
        <v>9</v>
      </c>
      <c r="BS17" s="410">
        <f>IF(BS13,MATCH(BS12,'National Traffic Model'!$D$7:$L$7,0),BR17)</f>
        <v>9</v>
      </c>
      <c r="BT17" s="410">
        <f>IF(BT13,MATCH(BT12,'National Traffic Model'!$D$7:$L$7,0),BS17)</f>
        <v>9</v>
      </c>
      <c r="BU17" s="410">
        <f>IF(BU13,MATCH(BU12,'National Traffic Model'!$D$7:$L$7,0),BT17)</f>
        <v>9</v>
      </c>
      <c r="BV17" s="410">
        <f>IF(BV13,MATCH(BV12,'National Traffic Model'!$D$7:$L$7,0),BU17)</f>
        <v>9</v>
      </c>
      <c r="BW17" s="410">
        <f>IF(BW13,MATCH(BW12,'National Traffic Model'!$D$7:$L$7,0),BV17)</f>
        <v>9</v>
      </c>
      <c r="BX17" s="410">
        <f>IF(BX13,MATCH(BX12,'National Traffic Model'!$D$7:$L$7,0),BW17)</f>
        <v>9</v>
      </c>
      <c r="BY17" s="410">
        <f>IF(BY13,MATCH(BY12,'National Traffic Model'!$D$7:$L$7,0),BX17)</f>
        <v>9</v>
      </c>
      <c r="BZ17" s="410">
        <f>IF(BZ13,MATCH(BZ12,'National Traffic Model'!$D$7:$L$7,0),BY17)</f>
        <v>9</v>
      </c>
      <c r="CA17" s="410">
        <f>IF(CA13,MATCH(CA12,'National Traffic Model'!$D$7:$L$7,0),BZ17)</f>
        <v>9</v>
      </c>
      <c r="CB17" s="410">
        <f>IF(CB13,MATCH(CB12,'National Traffic Model'!$D$7:$L$7,0),CA17)</f>
        <v>9</v>
      </c>
      <c r="CC17" s="410">
        <f>IF(CC13,MATCH(CC12,'National Traffic Model'!$D$7:$L$7,0),CB17)</f>
        <v>9</v>
      </c>
      <c r="CD17" s="410">
        <f>IF(CD13,MATCH(CD12,'National Traffic Model'!$D$7:$L$7,0),CC17)</f>
        <v>9</v>
      </c>
    </row>
    <row r="18" spans="1:82" x14ac:dyDescent="0.3">
      <c r="B18" s="409" t="s">
        <v>382</v>
      </c>
      <c r="C18" s="410">
        <f>IF(C13,MATCH(C12,'National Traffic Model'!$D$7:$L$7),D18)</f>
        <v>1</v>
      </c>
      <c r="D18" s="410">
        <f>IF(D13,MATCH(D12,'National Traffic Model'!$D$7:$L$7),E18)</f>
        <v>2</v>
      </c>
      <c r="E18" s="410">
        <f>IF(E13,MATCH(E12,'National Traffic Model'!$D$7:$L$7),F18)</f>
        <v>2</v>
      </c>
      <c r="F18" s="410">
        <f>IF(F13,MATCH(F12,'National Traffic Model'!$D$7:$L$7),G18)</f>
        <v>2</v>
      </c>
      <c r="G18" s="410">
        <f>IF(G13,MATCH(G12,'National Traffic Model'!$D$7:$L$7),H18)</f>
        <v>2</v>
      </c>
      <c r="H18" s="410">
        <f>IF(H13,MATCH(H12,'National Traffic Model'!$D$7:$L$7),I18)</f>
        <v>2</v>
      </c>
      <c r="I18" s="410">
        <f>IF(I13,MATCH(I12,'National Traffic Model'!$D$7:$L$7),J18)</f>
        <v>3</v>
      </c>
      <c r="J18" s="410">
        <f>IF(J13,MATCH(J12,'National Traffic Model'!$D$7:$L$7),K18)</f>
        <v>3</v>
      </c>
      <c r="K18" s="410">
        <f>IF(K13,MATCH(K12,'National Traffic Model'!$D$7:$L$7),L18)</f>
        <v>3</v>
      </c>
      <c r="L18" s="410">
        <f>IF(L13,MATCH(L12,'National Traffic Model'!$D$7:$L$7),M18)</f>
        <v>3</v>
      </c>
      <c r="M18" s="410">
        <f>IF(M13,MATCH(M12,'National Traffic Model'!$D$7:$L$7),N18)</f>
        <v>3</v>
      </c>
      <c r="N18" s="410">
        <f>IF(N13,MATCH(N12,'National Traffic Model'!$D$7:$L$7),O18)</f>
        <v>4</v>
      </c>
      <c r="O18" s="410">
        <f>IF(O13,MATCH(O12,'National Traffic Model'!$D$7:$L$7),P18)</f>
        <v>4</v>
      </c>
      <c r="P18" s="410">
        <f>IF(P13,MATCH(P12,'National Traffic Model'!$D$7:$L$7),Q18)</f>
        <v>4</v>
      </c>
      <c r="Q18" s="410">
        <f>IF(Q13,MATCH(Q12,'National Traffic Model'!$D$7:$L$7),R18)</f>
        <v>4</v>
      </c>
      <c r="R18" s="410">
        <f>IF(R13,MATCH(R12,'National Traffic Model'!$D$7:$L$7),S18)</f>
        <v>4</v>
      </c>
      <c r="S18" s="410">
        <f>IF(S13,MATCH(S12,'National Traffic Model'!$D$7:$L$7),T18)</f>
        <v>5</v>
      </c>
      <c r="T18" s="410">
        <f>IF(T13,MATCH(T12,'National Traffic Model'!$D$7:$L$7),U18)</f>
        <v>5</v>
      </c>
      <c r="U18" s="410">
        <f>IF(U13,MATCH(U12,'National Traffic Model'!$D$7:$L$7),V18)</f>
        <v>5</v>
      </c>
      <c r="V18" s="410">
        <f>IF(V13,MATCH(V12,'National Traffic Model'!$D$7:$L$7),W18)</f>
        <v>5</v>
      </c>
      <c r="W18" s="410">
        <f>IF(W13,MATCH(W12,'National Traffic Model'!$D$7:$L$7),X18)</f>
        <v>5</v>
      </c>
      <c r="X18" s="410">
        <f>IF(X13,MATCH(X12,'National Traffic Model'!$D$7:$L$7),Y18)</f>
        <v>6</v>
      </c>
      <c r="Y18" s="410">
        <f>IF(Y13,MATCH(Y12,'National Traffic Model'!$D$7:$L$7),Z18)</f>
        <v>6</v>
      </c>
      <c r="Z18" s="410">
        <f>IF(Z13,MATCH(Z12,'National Traffic Model'!$D$7:$L$7),AA18)</f>
        <v>6</v>
      </c>
      <c r="AA18" s="410">
        <f>IF(AA13,MATCH(AA12,'National Traffic Model'!$D$7:$L$7),AB18)</f>
        <v>6</v>
      </c>
      <c r="AB18" s="410">
        <f>IF(AB13,MATCH(AB12,'National Traffic Model'!$D$7:$L$7),AC18)</f>
        <v>6</v>
      </c>
      <c r="AC18" s="410">
        <f>IF(AC13,MATCH(AC12,'National Traffic Model'!$D$7:$L$7),AD18)</f>
        <v>7</v>
      </c>
      <c r="AD18" s="410">
        <f>IF(AD13,MATCH(AD12,'National Traffic Model'!$D$7:$L$7),AE18)</f>
        <v>7</v>
      </c>
      <c r="AE18" s="410">
        <f>IF(AE13,MATCH(AE12,'National Traffic Model'!$D$7:$L$7),AF18)</f>
        <v>7</v>
      </c>
      <c r="AF18" s="410">
        <f>IF(AF13,MATCH(AF12,'National Traffic Model'!$D$7:$L$7),AG18)</f>
        <v>7</v>
      </c>
      <c r="AG18" s="410">
        <f>IF(AG13,MATCH(AG12,'National Traffic Model'!$D$7:$L$7),AH18)</f>
        <v>7</v>
      </c>
      <c r="AH18" s="410">
        <f>IF(AH13,MATCH(AH12,'National Traffic Model'!$D$7:$L$7),AI18)</f>
        <v>8</v>
      </c>
      <c r="AI18" s="410">
        <f>IF(AI13,MATCH(AI12,'National Traffic Model'!$D$7:$L$7),AJ18)</f>
        <v>8</v>
      </c>
      <c r="AJ18" s="410">
        <f>IF(AJ13,MATCH(AJ12,'National Traffic Model'!$D$7:$L$7),AK18)</f>
        <v>8</v>
      </c>
      <c r="AK18" s="410">
        <f>IF(AK13,MATCH(AK12,'National Traffic Model'!$D$7:$L$7),AL18)</f>
        <v>8</v>
      </c>
      <c r="AL18" s="410">
        <f>IF(AL13,MATCH(AL12,'National Traffic Model'!$D$7:$L$7),AM18)</f>
        <v>8</v>
      </c>
      <c r="AM18" s="410">
        <f>IF(AM13,MATCH(AM12,'National Traffic Model'!$D$7:$L$7),AN18)</f>
        <v>9</v>
      </c>
      <c r="AN18" s="410">
        <f>IF(AN13,MATCH(AN12,'National Traffic Model'!$D$7:$L$7),AO18)</f>
        <v>9</v>
      </c>
      <c r="AO18" s="410">
        <f>IF(AO13,MATCH(AO12,'National Traffic Model'!$D$7:$L$7),AP18)</f>
        <v>9</v>
      </c>
      <c r="AP18" s="410">
        <f>IF(AP13,MATCH(AP12,'National Traffic Model'!$D$7:$L$7),AQ18)</f>
        <v>9</v>
      </c>
      <c r="AQ18" s="410">
        <f>IF(AQ13,MATCH(AQ12,'National Traffic Model'!$D$7:$L$7),AR18)</f>
        <v>9</v>
      </c>
      <c r="AR18" s="410">
        <f>IF(AR13,MATCH(AR12,'National Traffic Model'!$D$7:$L$7),AS18)</f>
        <v>0</v>
      </c>
      <c r="AS18" s="410">
        <f>IF(AS13,MATCH(AS12,'National Traffic Model'!$D$7:$L$7),AT18)</f>
        <v>0</v>
      </c>
      <c r="AT18" s="410">
        <f>IF(AT13,MATCH(AT12,'National Traffic Model'!$D$7:$L$7),AU18)</f>
        <v>0</v>
      </c>
      <c r="AU18" s="410">
        <f>IF(AU13,MATCH(AU12,'National Traffic Model'!$D$7:$L$7),AV18)</f>
        <v>0</v>
      </c>
      <c r="AV18" s="410">
        <f>IF(AV13,MATCH(AV12,'National Traffic Model'!$D$7:$L$7),AW18)</f>
        <v>0</v>
      </c>
      <c r="AW18" s="410">
        <f>IF(AW13,MATCH(AW12,'National Traffic Model'!$D$7:$L$7),AX18)</f>
        <v>0</v>
      </c>
      <c r="AX18" s="410">
        <f>IF(AX13,MATCH(AX12,'National Traffic Model'!$D$7:$L$7),AY18)</f>
        <v>0</v>
      </c>
      <c r="AY18" s="410">
        <f>IF(AY13,MATCH(AY12,'National Traffic Model'!$D$7:$L$7),AZ18)</f>
        <v>0</v>
      </c>
      <c r="AZ18" s="410">
        <f>IF(AZ13,MATCH(AZ12,'National Traffic Model'!$D$7:$L$7),BA18)</f>
        <v>0</v>
      </c>
      <c r="BA18" s="410">
        <f>IF(BA13,MATCH(BA12,'National Traffic Model'!$D$7:$L$7),BB18)</f>
        <v>0</v>
      </c>
      <c r="BB18" s="410">
        <f>IF(BB13,MATCH(BB12,'National Traffic Model'!$D$7:$L$7),BC18)</f>
        <v>0</v>
      </c>
      <c r="BC18" s="410">
        <f>IF(BC13,MATCH(BC12,'National Traffic Model'!$D$7:$L$7),BD18)</f>
        <v>0</v>
      </c>
      <c r="BD18" s="410">
        <f>IF(BD13,MATCH(BD12,'National Traffic Model'!$D$7:$L$7),BE18)</f>
        <v>0</v>
      </c>
      <c r="BE18" s="410">
        <f>IF(BE13,MATCH(BE12,'National Traffic Model'!$D$7:$L$7),BF18)</f>
        <v>0</v>
      </c>
      <c r="BF18" s="410">
        <f>IF(BF13,MATCH(BF12,'National Traffic Model'!$D$7:$L$7),BG18)</f>
        <v>0</v>
      </c>
      <c r="BG18" s="410">
        <f>IF(BG13,MATCH(BG12,'National Traffic Model'!$D$7:$L$7),BH18)</f>
        <v>0</v>
      </c>
      <c r="BH18" s="410">
        <f>IF(BH13,MATCH(BH12,'National Traffic Model'!$D$7:$L$7),BI18)</f>
        <v>0</v>
      </c>
      <c r="BI18" s="410">
        <f>IF(BI13,MATCH(BI12,'National Traffic Model'!$D$7:$L$7),BJ18)</f>
        <v>0</v>
      </c>
      <c r="BJ18" s="410">
        <f>IF(BJ13,MATCH(BJ12,'National Traffic Model'!$D$7:$L$7),BK18)</f>
        <v>0</v>
      </c>
      <c r="BK18" s="410">
        <f>IF(BK13,MATCH(BK12,'National Traffic Model'!$D$7:$L$7),BL18)</f>
        <v>0</v>
      </c>
      <c r="BL18" s="410">
        <f>IF(BL13,MATCH(BL12,'National Traffic Model'!$D$7:$L$7),BM18)</f>
        <v>0</v>
      </c>
      <c r="BM18" s="410">
        <f>IF(BM13,MATCH(BM12,'National Traffic Model'!$D$7:$L$7),BN18)</f>
        <v>0</v>
      </c>
      <c r="BN18" s="410">
        <f>IF(BN13,MATCH(BN12,'National Traffic Model'!$D$7:$L$7),BO18)</f>
        <v>0</v>
      </c>
      <c r="BO18" s="410">
        <f>IF(BO13,MATCH(BO12,'National Traffic Model'!$D$7:$L$7),BP18)</f>
        <v>0</v>
      </c>
      <c r="BP18" s="410">
        <f>IF(BP13,MATCH(BP12,'National Traffic Model'!$D$7:$L$7),BQ18)</f>
        <v>0</v>
      </c>
      <c r="BQ18" s="410">
        <f>IF(BQ13,MATCH(BQ12,'National Traffic Model'!$D$7:$L$7),BR18)</f>
        <v>0</v>
      </c>
      <c r="BR18" s="410">
        <f>IF(BR13,MATCH(BR12,'National Traffic Model'!$D$7:$L$7),BS18)</f>
        <v>0</v>
      </c>
      <c r="BS18" s="410">
        <f>IF(BS13,MATCH(BS12,'National Traffic Model'!$D$7:$L$7),BT18)</f>
        <v>0</v>
      </c>
      <c r="BT18" s="410">
        <f>IF(BT13,MATCH(BT12,'National Traffic Model'!$D$7:$L$7),BU18)</f>
        <v>0</v>
      </c>
      <c r="BU18" s="410">
        <f>IF(BU13,MATCH(BU12,'National Traffic Model'!$D$7:$L$7),BV18)</f>
        <v>0</v>
      </c>
      <c r="BV18" s="410">
        <f>IF(BV13,MATCH(BV12,'National Traffic Model'!$D$7:$L$7),BW18)</f>
        <v>0</v>
      </c>
      <c r="BW18" s="410">
        <f>IF(BW13,MATCH(BW12,'National Traffic Model'!$D$7:$L$7),BX18)</f>
        <v>0</v>
      </c>
      <c r="BX18" s="410">
        <f>IF(BX13,MATCH(BX12,'National Traffic Model'!$D$7:$L$7),BY18)</f>
        <v>0</v>
      </c>
      <c r="BY18" s="410">
        <f>IF(BY13,MATCH(BY12,'National Traffic Model'!$D$7:$L$7),BZ18)</f>
        <v>0</v>
      </c>
      <c r="BZ18" s="410">
        <f>IF(BZ13,MATCH(BZ12,'National Traffic Model'!$D$7:$L$7),CA18)</f>
        <v>0</v>
      </c>
      <c r="CA18" s="410">
        <f>IF(CA13,MATCH(CA12,'National Traffic Model'!$D$7:$L$7),CB18)</f>
        <v>0</v>
      </c>
      <c r="CB18" s="410">
        <f>IF(CB13,MATCH(CB12,'National Traffic Model'!$D$7:$L$7),CC18)</f>
        <v>0</v>
      </c>
      <c r="CC18" s="410">
        <f>IF(CC13,MATCH(CC12,'National Traffic Model'!$D$7:$L$7),CD18)</f>
        <v>0</v>
      </c>
      <c r="CD18" s="410">
        <f>IF(CD13,MATCH(CD12,'National Traffic Model'!$D$7:$L$7),CE18)</f>
        <v>0</v>
      </c>
    </row>
    <row r="19" spans="1:82" x14ac:dyDescent="0.3">
      <c r="B19" s="409" t="s">
        <v>383</v>
      </c>
      <c r="C19" s="1163">
        <v>0</v>
      </c>
      <c r="D19" s="1163">
        <v>0</v>
      </c>
      <c r="E19" s="1163">
        <v>0</v>
      </c>
      <c r="F19" s="1163">
        <v>0</v>
      </c>
      <c r="G19" s="1163">
        <v>0</v>
      </c>
      <c r="H19" s="410">
        <f>IF(H$14,INDEX(NTM_car,H$17),IF(H$13,INDEX(NTM_car,H$18),INDEX(NTM_car,H$17)+(((H$12-H$15)/(H$16-H$15))*((INDEX(NTM_car,H$18) -INDEX(NTM_car,H$17))))))</f>
        <v>1</v>
      </c>
      <c r="I19" s="410">
        <f t="shared" ref="I19:AH19" si="4">IF(I$14,INDEX(NTM_car,I$17),IF(I$13,INDEX(NTM_car,I$18),INDEX(NTM_car,I$17)+(((I$12-I$15)/(I$16-I$15))*((INDEX(NTM_car,I$18) -INDEX(NTM_car,I$17))))))</f>
        <v>1.0140971250525077</v>
      </c>
      <c r="J19" s="410">
        <f t="shared" si="4"/>
        <v>1.0281942501050154</v>
      </c>
      <c r="K19" s="410">
        <f t="shared" si="4"/>
        <v>1.0422913751575231</v>
      </c>
      <c r="L19" s="410">
        <f t="shared" si="4"/>
        <v>1.0563885002100308</v>
      </c>
      <c r="M19" s="410">
        <f t="shared" si="4"/>
        <v>1.0704856252625385</v>
      </c>
      <c r="N19" s="410">
        <f t="shared" si="4"/>
        <v>1.0810293969833762</v>
      </c>
      <c r="O19" s="410">
        <f t="shared" si="4"/>
        <v>1.0915731687042141</v>
      </c>
      <c r="P19" s="410">
        <f t="shared" si="4"/>
        <v>1.1021169404250517</v>
      </c>
      <c r="Q19" s="410">
        <f t="shared" si="4"/>
        <v>1.1126607121458896</v>
      </c>
      <c r="R19" s="410">
        <f t="shared" si="4"/>
        <v>1.1232044838667272</v>
      </c>
      <c r="S19" s="410">
        <f t="shared" si="4"/>
        <v>1.132733553091805</v>
      </c>
      <c r="T19" s="410">
        <f t="shared" si="4"/>
        <v>1.142262622316883</v>
      </c>
      <c r="U19" s="410">
        <f t="shared" si="4"/>
        <v>1.1517916915419608</v>
      </c>
      <c r="V19" s="410">
        <f t="shared" si="4"/>
        <v>1.1613207607670388</v>
      </c>
      <c r="W19" s="410">
        <f t="shared" si="4"/>
        <v>1.1708498299921166</v>
      </c>
      <c r="X19" s="410">
        <f t="shared" si="4"/>
        <v>1.1810031488459005</v>
      </c>
      <c r="Y19" s="410">
        <f t="shared" si="4"/>
        <v>1.1911564676996842</v>
      </c>
      <c r="Z19" s="410">
        <f t="shared" si="4"/>
        <v>1.2013097865534681</v>
      </c>
      <c r="AA19" s="410">
        <f t="shared" si="4"/>
        <v>1.2114631054072518</v>
      </c>
      <c r="AB19" s="410">
        <f t="shared" si="4"/>
        <v>1.2216164242610357</v>
      </c>
      <c r="AC19" s="410">
        <f t="shared" si="4"/>
        <v>1.2305350726406854</v>
      </c>
      <c r="AD19" s="410">
        <f t="shared" si="4"/>
        <v>1.2394537210203354</v>
      </c>
      <c r="AE19" s="410">
        <f t="shared" si="4"/>
        <v>1.2483723693999851</v>
      </c>
      <c r="AF19" s="410">
        <f t="shared" si="4"/>
        <v>1.257291017779635</v>
      </c>
      <c r="AG19" s="410">
        <f t="shared" si="4"/>
        <v>1.2662096661592848</v>
      </c>
      <c r="AH19" s="410">
        <f t="shared" si="4"/>
        <v>1.2741958226974155</v>
      </c>
      <c r="AI19" s="410">
        <f t="shared" ref="AI19:BN19" si="5">IF(AI$14,INDEX(NTM_car,AI$17),IF(AI$13,INDEX(NTM_car,AI$18),INDEX(NTM_car,AI$17)+(((AI$12-AI$15)/(AI$16-AI$15))*((INDEX(NTM_car,AI$18) -INDEX(NTM_car,AI$17))))))</f>
        <v>1.2821819792355464</v>
      </c>
      <c r="AJ19" s="410">
        <f t="shared" si="5"/>
        <v>1.2901681357736772</v>
      </c>
      <c r="AK19" s="410">
        <f t="shared" si="5"/>
        <v>1.2981542923118081</v>
      </c>
      <c r="AL19" s="410">
        <f t="shared" si="5"/>
        <v>1.3061404488499389</v>
      </c>
      <c r="AM19" s="410">
        <f t="shared" si="5"/>
        <v>1.3133732487889946</v>
      </c>
      <c r="AN19" s="410">
        <f t="shared" si="5"/>
        <v>1.3206060487280507</v>
      </c>
      <c r="AO19" s="410">
        <f t="shared" si="5"/>
        <v>1.3278388486671064</v>
      </c>
      <c r="AP19" s="410">
        <f t="shared" si="5"/>
        <v>1.3350716486061625</v>
      </c>
      <c r="AQ19" s="410">
        <f t="shared" si="5"/>
        <v>1.3423044485452182</v>
      </c>
      <c r="AR19" s="410">
        <f t="shared" si="5"/>
        <v>1.3423044485452182</v>
      </c>
      <c r="AS19" s="410">
        <f t="shared" si="5"/>
        <v>1.3423044485452182</v>
      </c>
      <c r="AT19" s="410">
        <f t="shared" si="5"/>
        <v>1.3423044485452182</v>
      </c>
      <c r="AU19" s="410">
        <f t="shared" si="5"/>
        <v>1.3423044485452182</v>
      </c>
      <c r="AV19" s="410">
        <f t="shared" si="5"/>
        <v>1.3423044485452182</v>
      </c>
      <c r="AW19" s="410">
        <f t="shared" si="5"/>
        <v>1.3423044485452182</v>
      </c>
      <c r="AX19" s="410">
        <f t="shared" si="5"/>
        <v>1.3423044485452182</v>
      </c>
      <c r="AY19" s="410">
        <f t="shared" si="5"/>
        <v>1.3423044485452182</v>
      </c>
      <c r="AZ19" s="410">
        <f t="shared" si="5"/>
        <v>1.3423044485452182</v>
      </c>
      <c r="BA19" s="410">
        <f t="shared" si="5"/>
        <v>1.3423044485452182</v>
      </c>
      <c r="BB19" s="410">
        <f t="shared" si="5"/>
        <v>1.3423044485452182</v>
      </c>
      <c r="BC19" s="410">
        <f t="shared" si="5"/>
        <v>1.3423044485452182</v>
      </c>
      <c r="BD19" s="410">
        <f t="shared" si="5"/>
        <v>1.3423044485452182</v>
      </c>
      <c r="BE19" s="410">
        <f t="shared" si="5"/>
        <v>1.3423044485452182</v>
      </c>
      <c r="BF19" s="410">
        <f t="shared" si="5"/>
        <v>1.3423044485452182</v>
      </c>
      <c r="BG19" s="410">
        <f t="shared" si="5"/>
        <v>1.3423044485452182</v>
      </c>
      <c r="BH19" s="410">
        <f t="shared" si="5"/>
        <v>1.3423044485452182</v>
      </c>
      <c r="BI19" s="410">
        <f t="shared" si="5"/>
        <v>1.3423044485452182</v>
      </c>
      <c r="BJ19" s="410">
        <f t="shared" si="5"/>
        <v>1.3423044485452182</v>
      </c>
      <c r="BK19" s="410">
        <f t="shared" si="5"/>
        <v>1.3423044485452182</v>
      </c>
      <c r="BL19" s="410">
        <f t="shared" si="5"/>
        <v>1.3423044485452182</v>
      </c>
      <c r="BM19" s="410">
        <f t="shared" si="5"/>
        <v>1.3423044485452182</v>
      </c>
      <c r="BN19" s="410">
        <f t="shared" si="5"/>
        <v>1.3423044485452182</v>
      </c>
      <c r="BO19" s="410">
        <f t="shared" ref="BO19:CD19" si="6">IF(BO$14,INDEX(NTM_car,BO$17),IF(BO$13,INDEX(NTM_car,BO$18),INDEX(NTM_car,BO$17)+(((BO$12-BO$15)/(BO$16-BO$15))*((INDEX(NTM_car,BO$18) -INDEX(NTM_car,BO$17))))))</f>
        <v>1.3423044485452182</v>
      </c>
      <c r="BP19" s="410">
        <f t="shared" si="6"/>
        <v>1.3423044485452182</v>
      </c>
      <c r="BQ19" s="410">
        <f t="shared" si="6"/>
        <v>1.3423044485452182</v>
      </c>
      <c r="BR19" s="410">
        <f t="shared" si="6"/>
        <v>1.3423044485452182</v>
      </c>
      <c r="BS19" s="410">
        <f t="shared" si="6"/>
        <v>1.3423044485452182</v>
      </c>
      <c r="BT19" s="410">
        <f t="shared" si="6"/>
        <v>1.3423044485452182</v>
      </c>
      <c r="BU19" s="410">
        <f t="shared" si="6"/>
        <v>1.3423044485452182</v>
      </c>
      <c r="BV19" s="410">
        <f t="shared" si="6"/>
        <v>1.3423044485452182</v>
      </c>
      <c r="BW19" s="410">
        <f t="shared" si="6"/>
        <v>1.3423044485452182</v>
      </c>
      <c r="BX19" s="410">
        <f t="shared" si="6"/>
        <v>1.3423044485452182</v>
      </c>
      <c r="BY19" s="410">
        <f t="shared" si="6"/>
        <v>1.3423044485452182</v>
      </c>
      <c r="BZ19" s="410">
        <f t="shared" si="6"/>
        <v>1.3423044485452182</v>
      </c>
      <c r="CA19" s="410">
        <f t="shared" si="6"/>
        <v>1.3423044485452182</v>
      </c>
      <c r="CB19" s="410">
        <f t="shared" si="6"/>
        <v>1.3423044485452182</v>
      </c>
      <c r="CC19" s="410">
        <f t="shared" si="6"/>
        <v>1.3423044485452182</v>
      </c>
      <c r="CD19" s="410">
        <f t="shared" si="6"/>
        <v>1.3423044485452182</v>
      </c>
    </row>
    <row r="20" spans="1:82" x14ac:dyDescent="0.3">
      <c r="B20" s="409" t="s">
        <v>384</v>
      </c>
      <c r="C20" s="1163">
        <v>0</v>
      </c>
      <c r="D20" s="1163">
        <v>0</v>
      </c>
      <c r="E20" s="1163">
        <v>0</v>
      </c>
      <c r="F20" s="1163">
        <v>0</v>
      </c>
      <c r="G20" s="1163">
        <v>0</v>
      </c>
      <c r="H20" s="410">
        <f>IF(H$14,INDEX(NTM_LGV,H$17),IF(H$13,INDEX(NTM_LGV,H$18),INDEX(NTM_LGV,H$17)+(((H$12-H$15)/(H$16-H$15))*((INDEX(NTM_LGV,H$18) -INDEX(NTM_LGV,H$17))))))</f>
        <v>1</v>
      </c>
      <c r="I20" s="410">
        <f t="shared" ref="I20:AH20" si="7">IF(I$14,INDEX(NTM_LGV,I$17),IF(I$13,INDEX(NTM_LGV,I$18),INDEX(NTM_LGV,I$17)+(((I$12-I$15)/(I$16-I$15))*((INDEX(NTM_LGV,I$18) -INDEX(NTM_LGV,I$17))))))</f>
        <v>1.02026202808349</v>
      </c>
      <c r="J20" s="410">
        <f t="shared" si="7"/>
        <v>1.0405240561669797</v>
      </c>
      <c r="K20" s="410">
        <f t="shared" si="7"/>
        <v>1.0607860842504697</v>
      </c>
      <c r="L20" s="410">
        <f t="shared" si="7"/>
        <v>1.0810481123339595</v>
      </c>
      <c r="M20" s="410">
        <f t="shared" si="7"/>
        <v>1.1013101404174495</v>
      </c>
      <c r="N20" s="410">
        <f t="shared" si="7"/>
        <v>1.1129616950298442</v>
      </c>
      <c r="O20" s="410">
        <f t="shared" si="7"/>
        <v>1.124613249642239</v>
      </c>
      <c r="P20" s="410">
        <f t="shared" si="7"/>
        <v>1.1362648042546337</v>
      </c>
      <c r="Q20" s="410">
        <f t="shared" si="7"/>
        <v>1.1479163588670285</v>
      </c>
      <c r="R20" s="410">
        <f t="shared" si="7"/>
        <v>1.1595679134794232</v>
      </c>
      <c r="S20" s="410">
        <f t="shared" si="7"/>
        <v>1.1722260759678669</v>
      </c>
      <c r="T20" s="410">
        <f t="shared" si="7"/>
        <v>1.1848842384563103</v>
      </c>
      <c r="U20" s="410">
        <f t="shared" si="7"/>
        <v>1.1975424009447539</v>
      </c>
      <c r="V20" s="410">
        <f t="shared" si="7"/>
        <v>1.2102005634331974</v>
      </c>
      <c r="W20" s="410">
        <f t="shared" si="7"/>
        <v>1.222858725921641</v>
      </c>
      <c r="X20" s="410">
        <f t="shared" si="7"/>
        <v>1.2399492093559386</v>
      </c>
      <c r="Y20" s="410">
        <f t="shared" si="7"/>
        <v>1.2570396927902363</v>
      </c>
      <c r="Z20" s="410">
        <f t="shared" si="7"/>
        <v>1.2741301762245338</v>
      </c>
      <c r="AA20" s="410">
        <f t="shared" si="7"/>
        <v>1.2912206596588316</v>
      </c>
      <c r="AB20" s="410">
        <f t="shared" si="7"/>
        <v>1.3083111430931291</v>
      </c>
      <c r="AC20" s="410">
        <f t="shared" si="7"/>
        <v>1.3252927188613675</v>
      </c>
      <c r="AD20" s="410">
        <f t="shared" si="7"/>
        <v>1.3422742946296056</v>
      </c>
      <c r="AE20" s="410">
        <f t="shared" si="7"/>
        <v>1.3592558703978439</v>
      </c>
      <c r="AF20" s="410">
        <f t="shared" si="7"/>
        <v>1.376237446166082</v>
      </c>
      <c r="AG20" s="410">
        <f t="shared" si="7"/>
        <v>1.3932190219343203</v>
      </c>
      <c r="AH20" s="410">
        <f t="shared" si="7"/>
        <v>1.4074345499663965</v>
      </c>
      <c r="AI20" s="410">
        <f t="shared" ref="AI20:BN20" si="8">IF(AI$14,INDEX(NTM_LGV,AI$17),IF(AI$13,INDEX(NTM_LGV,AI$18),INDEX(NTM_LGV,AI$17)+(((AI$12-AI$15)/(AI$16-AI$15))*((INDEX(NTM_LGV,AI$18) -INDEX(NTM_LGV,AI$17))))))</f>
        <v>1.4216500779984726</v>
      </c>
      <c r="AJ20" s="410">
        <f t="shared" si="8"/>
        <v>1.4358656060305486</v>
      </c>
      <c r="AK20" s="410">
        <f t="shared" si="8"/>
        <v>1.4500811340626247</v>
      </c>
      <c r="AL20" s="410">
        <f t="shared" si="8"/>
        <v>1.4642966620947009</v>
      </c>
      <c r="AM20" s="410">
        <f t="shared" si="8"/>
        <v>1.4755465973384947</v>
      </c>
      <c r="AN20" s="410">
        <f t="shared" si="8"/>
        <v>1.4867965325822883</v>
      </c>
      <c r="AO20" s="410">
        <f t="shared" si="8"/>
        <v>1.4980464678260821</v>
      </c>
      <c r="AP20" s="410">
        <f t="shared" si="8"/>
        <v>1.5092964030698757</v>
      </c>
      <c r="AQ20" s="410">
        <f t="shared" si="8"/>
        <v>1.5205463383136695</v>
      </c>
      <c r="AR20" s="410">
        <f t="shared" si="8"/>
        <v>1.5205463383136695</v>
      </c>
      <c r="AS20" s="410">
        <f t="shared" si="8"/>
        <v>1.5205463383136695</v>
      </c>
      <c r="AT20" s="410">
        <f t="shared" si="8"/>
        <v>1.5205463383136695</v>
      </c>
      <c r="AU20" s="410">
        <f t="shared" si="8"/>
        <v>1.5205463383136695</v>
      </c>
      <c r="AV20" s="410">
        <f t="shared" si="8"/>
        <v>1.5205463383136695</v>
      </c>
      <c r="AW20" s="410">
        <f t="shared" si="8"/>
        <v>1.5205463383136695</v>
      </c>
      <c r="AX20" s="410">
        <f t="shared" si="8"/>
        <v>1.5205463383136695</v>
      </c>
      <c r="AY20" s="410">
        <f t="shared" si="8"/>
        <v>1.5205463383136695</v>
      </c>
      <c r="AZ20" s="410">
        <f t="shared" si="8"/>
        <v>1.5205463383136695</v>
      </c>
      <c r="BA20" s="410">
        <f t="shared" si="8"/>
        <v>1.5205463383136695</v>
      </c>
      <c r="BB20" s="410">
        <f t="shared" si="8"/>
        <v>1.5205463383136695</v>
      </c>
      <c r="BC20" s="410">
        <f t="shared" si="8"/>
        <v>1.5205463383136695</v>
      </c>
      <c r="BD20" s="410">
        <f t="shared" si="8"/>
        <v>1.5205463383136695</v>
      </c>
      <c r="BE20" s="410">
        <f t="shared" si="8"/>
        <v>1.5205463383136695</v>
      </c>
      <c r="BF20" s="410">
        <f t="shared" si="8"/>
        <v>1.5205463383136695</v>
      </c>
      <c r="BG20" s="410">
        <f t="shared" si="8"/>
        <v>1.5205463383136695</v>
      </c>
      <c r="BH20" s="410">
        <f t="shared" si="8"/>
        <v>1.5205463383136695</v>
      </c>
      <c r="BI20" s="410">
        <f t="shared" si="8"/>
        <v>1.5205463383136695</v>
      </c>
      <c r="BJ20" s="410">
        <f t="shared" si="8"/>
        <v>1.5205463383136695</v>
      </c>
      <c r="BK20" s="410">
        <f t="shared" si="8"/>
        <v>1.5205463383136695</v>
      </c>
      <c r="BL20" s="410">
        <f t="shared" si="8"/>
        <v>1.5205463383136695</v>
      </c>
      <c r="BM20" s="410">
        <f t="shared" si="8"/>
        <v>1.5205463383136695</v>
      </c>
      <c r="BN20" s="410">
        <f t="shared" si="8"/>
        <v>1.5205463383136695</v>
      </c>
      <c r="BO20" s="410">
        <f t="shared" ref="BO20:CD20" si="9">IF(BO$14,INDEX(NTM_LGV,BO$17),IF(BO$13,INDEX(NTM_LGV,BO$18),INDEX(NTM_LGV,BO$17)+(((BO$12-BO$15)/(BO$16-BO$15))*((INDEX(NTM_LGV,BO$18) -INDEX(NTM_LGV,BO$17))))))</f>
        <v>1.5205463383136695</v>
      </c>
      <c r="BP20" s="410">
        <f t="shared" si="9"/>
        <v>1.5205463383136695</v>
      </c>
      <c r="BQ20" s="410">
        <f t="shared" si="9"/>
        <v>1.5205463383136695</v>
      </c>
      <c r="BR20" s="410">
        <f t="shared" si="9"/>
        <v>1.5205463383136695</v>
      </c>
      <c r="BS20" s="410">
        <f t="shared" si="9"/>
        <v>1.5205463383136695</v>
      </c>
      <c r="BT20" s="410">
        <f t="shared" si="9"/>
        <v>1.5205463383136695</v>
      </c>
      <c r="BU20" s="410">
        <f t="shared" si="9"/>
        <v>1.5205463383136695</v>
      </c>
      <c r="BV20" s="410">
        <f t="shared" si="9"/>
        <v>1.5205463383136695</v>
      </c>
      <c r="BW20" s="410">
        <f t="shared" si="9"/>
        <v>1.5205463383136695</v>
      </c>
      <c r="BX20" s="410">
        <f t="shared" si="9"/>
        <v>1.5205463383136695</v>
      </c>
      <c r="BY20" s="410">
        <f t="shared" si="9"/>
        <v>1.5205463383136695</v>
      </c>
      <c r="BZ20" s="410">
        <f t="shared" si="9"/>
        <v>1.5205463383136695</v>
      </c>
      <c r="CA20" s="410">
        <f t="shared" si="9"/>
        <v>1.5205463383136695</v>
      </c>
      <c r="CB20" s="410">
        <f t="shared" si="9"/>
        <v>1.5205463383136695</v>
      </c>
      <c r="CC20" s="410">
        <f t="shared" si="9"/>
        <v>1.5205463383136695</v>
      </c>
      <c r="CD20" s="410">
        <f t="shared" si="9"/>
        <v>1.5205463383136695</v>
      </c>
    </row>
    <row r="21" spans="1:82" x14ac:dyDescent="0.3">
      <c r="B21" s="409" t="s">
        <v>385</v>
      </c>
      <c r="C21" s="1163">
        <v>0</v>
      </c>
      <c r="D21" s="1163">
        <v>0</v>
      </c>
      <c r="E21" s="1163">
        <v>0</v>
      </c>
      <c r="F21" s="1163">
        <v>0</v>
      </c>
      <c r="G21" s="1163">
        <v>0</v>
      </c>
      <c r="H21" s="410">
        <f t="shared" ref="H21:AH21" si="10">IF(H$14,INDEX(NTM_HGV,H$17),IF(H$13,INDEX(NTM_HGV,H$18),INDEX(NTM_HGV,H$17)+(((H$12-H$15)/(H$16-H$15))*((INDEX(NTM_HGV,H$18) -INDEX(NTM_HGV,H$17))))))</f>
        <v>1</v>
      </c>
      <c r="I21" s="410">
        <f t="shared" si="10"/>
        <v>0.99976915081774431</v>
      </c>
      <c r="J21" s="410">
        <f t="shared" si="10"/>
        <v>0.99953830163548874</v>
      </c>
      <c r="K21" s="410">
        <f t="shared" si="10"/>
        <v>0.99930745245323305</v>
      </c>
      <c r="L21" s="410">
        <f t="shared" si="10"/>
        <v>0.99907660327097747</v>
      </c>
      <c r="M21" s="410">
        <f t="shared" si="10"/>
        <v>0.99884575408872178</v>
      </c>
      <c r="N21" s="410">
        <f t="shared" si="10"/>
        <v>0.99941298987811866</v>
      </c>
      <c r="O21" s="410">
        <f t="shared" si="10"/>
        <v>0.99998022566751554</v>
      </c>
      <c r="P21" s="410">
        <f t="shared" si="10"/>
        <v>1.0005474614569125</v>
      </c>
      <c r="Q21" s="410">
        <f t="shared" si="10"/>
        <v>1.0011146972463094</v>
      </c>
      <c r="R21" s="410">
        <f t="shared" si="10"/>
        <v>1.0016819330357063</v>
      </c>
      <c r="S21" s="410">
        <f t="shared" si="10"/>
        <v>1.0036239330191554</v>
      </c>
      <c r="T21" s="410">
        <f t="shared" si="10"/>
        <v>1.0055659330026046</v>
      </c>
      <c r="U21" s="410">
        <f t="shared" si="10"/>
        <v>1.0075079329860535</v>
      </c>
      <c r="V21" s="410">
        <f t="shared" si="10"/>
        <v>1.0094499329695026</v>
      </c>
      <c r="W21" s="410">
        <f t="shared" si="10"/>
        <v>1.0113919329529517</v>
      </c>
      <c r="X21" s="410">
        <f t="shared" si="10"/>
        <v>1.0150423346491002</v>
      </c>
      <c r="Y21" s="410">
        <f t="shared" si="10"/>
        <v>1.0186927363452487</v>
      </c>
      <c r="Z21" s="410">
        <f t="shared" si="10"/>
        <v>1.0223431380413974</v>
      </c>
      <c r="AA21" s="410">
        <f t="shared" si="10"/>
        <v>1.0259935397375459</v>
      </c>
      <c r="AB21" s="410">
        <f t="shared" si="10"/>
        <v>1.0296439414336944</v>
      </c>
      <c r="AC21" s="410">
        <f t="shared" si="10"/>
        <v>1.0337027861944825</v>
      </c>
      <c r="AD21" s="410">
        <f t="shared" si="10"/>
        <v>1.0377616309552706</v>
      </c>
      <c r="AE21" s="410">
        <f t="shared" si="10"/>
        <v>1.041820475716059</v>
      </c>
      <c r="AF21" s="410">
        <f t="shared" si="10"/>
        <v>1.0458793204768471</v>
      </c>
      <c r="AG21" s="410">
        <f t="shared" si="10"/>
        <v>1.0499381652376352</v>
      </c>
      <c r="AH21" s="410">
        <f t="shared" si="10"/>
        <v>1.0538676520153605</v>
      </c>
      <c r="AI21" s="410">
        <f t="shared" ref="AI21:BN21" si="11">IF(AI$14,INDEX(NTM_HGV,AI$17),IF(AI$13,INDEX(NTM_HGV,AI$18),INDEX(NTM_HGV,AI$17)+(((AI$12-AI$15)/(AI$16-AI$15))*((INDEX(NTM_HGV,AI$18) -INDEX(NTM_HGV,AI$17))))))</f>
        <v>1.0577971387930858</v>
      </c>
      <c r="AJ21" s="410">
        <f t="shared" si="11"/>
        <v>1.0617266255708113</v>
      </c>
      <c r="AK21" s="410">
        <f t="shared" si="11"/>
        <v>1.0656561123485366</v>
      </c>
      <c r="AL21" s="410">
        <f t="shared" si="11"/>
        <v>1.0695855991262619</v>
      </c>
      <c r="AM21" s="410">
        <f t="shared" si="11"/>
        <v>1.073339266372316</v>
      </c>
      <c r="AN21" s="410">
        <f t="shared" si="11"/>
        <v>1.0770929336183701</v>
      </c>
      <c r="AO21" s="410">
        <f t="shared" si="11"/>
        <v>1.0808466008644244</v>
      </c>
      <c r="AP21" s="410">
        <f t="shared" si="11"/>
        <v>1.0846002681104785</v>
      </c>
      <c r="AQ21" s="410">
        <f t="shared" si="11"/>
        <v>1.0883539353565326</v>
      </c>
      <c r="AR21" s="410">
        <f t="shared" si="11"/>
        <v>1.0883539353565326</v>
      </c>
      <c r="AS21" s="410">
        <f t="shared" si="11"/>
        <v>1.0883539353565326</v>
      </c>
      <c r="AT21" s="410">
        <f t="shared" si="11"/>
        <v>1.0883539353565326</v>
      </c>
      <c r="AU21" s="410">
        <f t="shared" si="11"/>
        <v>1.0883539353565326</v>
      </c>
      <c r="AV21" s="410">
        <f t="shared" si="11"/>
        <v>1.0883539353565326</v>
      </c>
      <c r="AW21" s="410">
        <f t="shared" si="11"/>
        <v>1.0883539353565326</v>
      </c>
      <c r="AX21" s="410">
        <f t="shared" si="11"/>
        <v>1.0883539353565326</v>
      </c>
      <c r="AY21" s="410">
        <f t="shared" si="11"/>
        <v>1.0883539353565326</v>
      </c>
      <c r="AZ21" s="410">
        <f t="shared" si="11"/>
        <v>1.0883539353565326</v>
      </c>
      <c r="BA21" s="410">
        <f t="shared" si="11"/>
        <v>1.0883539353565326</v>
      </c>
      <c r="BB21" s="410">
        <f t="shared" si="11"/>
        <v>1.0883539353565326</v>
      </c>
      <c r="BC21" s="410">
        <f t="shared" si="11"/>
        <v>1.0883539353565326</v>
      </c>
      <c r="BD21" s="410">
        <f t="shared" si="11"/>
        <v>1.0883539353565326</v>
      </c>
      <c r="BE21" s="410">
        <f t="shared" si="11"/>
        <v>1.0883539353565326</v>
      </c>
      <c r="BF21" s="410">
        <f t="shared" si="11"/>
        <v>1.0883539353565326</v>
      </c>
      <c r="BG21" s="410">
        <f t="shared" si="11"/>
        <v>1.0883539353565326</v>
      </c>
      <c r="BH21" s="410">
        <f t="shared" si="11"/>
        <v>1.0883539353565326</v>
      </c>
      <c r="BI21" s="410">
        <f t="shared" si="11"/>
        <v>1.0883539353565326</v>
      </c>
      <c r="BJ21" s="410">
        <f t="shared" si="11"/>
        <v>1.0883539353565326</v>
      </c>
      <c r="BK21" s="410">
        <f t="shared" si="11"/>
        <v>1.0883539353565326</v>
      </c>
      <c r="BL21" s="410">
        <f t="shared" si="11"/>
        <v>1.0883539353565326</v>
      </c>
      <c r="BM21" s="410">
        <f t="shared" si="11"/>
        <v>1.0883539353565326</v>
      </c>
      <c r="BN21" s="410">
        <f t="shared" si="11"/>
        <v>1.0883539353565326</v>
      </c>
      <c r="BO21" s="410">
        <f t="shared" ref="BO21:CD21" si="12">IF(BO$14,INDEX(NTM_HGV,BO$17),IF(BO$13,INDEX(NTM_HGV,BO$18),INDEX(NTM_HGV,BO$17)+(((BO$12-BO$15)/(BO$16-BO$15))*((INDEX(NTM_HGV,BO$18) -INDEX(NTM_HGV,BO$17))))))</f>
        <v>1.0883539353565326</v>
      </c>
      <c r="BP21" s="410">
        <f t="shared" si="12"/>
        <v>1.0883539353565326</v>
      </c>
      <c r="BQ21" s="410">
        <f t="shared" si="12"/>
        <v>1.0883539353565326</v>
      </c>
      <c r="BR21" s="410">
        <f t="shared" si="12"/>
        <v>1.0883539353565326</v>
      </c>
      <c r="BS21" s="410">
        <f t="shared" si="12"/>
        <v>1.0883539353565326</v>
      </c>
      <c r="BT21" s="410">
        <f t="shared" si="12"/>
        <v>1.0883539353565326</v>
      </c>
      <c r="BU21" s="410">
        <f t="shared" si="12"/>
        <v>1.0883539353565326</v>
      </c>
      <c r="BV21" s="410">
        <f t="shared" si="12"/>
        <v>1.0883539353565326</v>
      </c>
      <c r="BW21" s="410">
        <f t="shared" si="12"/>
        <v>1.0883539353565326</v>
      </c>
      <c r="BX21" s="410">
        <f t="shared" si="12"/>
        <v>1.0883539353565326</v>
      </c>
      <c r="BY21" s="410">
        <f t="shared" si="12"/>
        <v>1.0883539353565326</v>
      </c>
      <c r="BZ21" s="410">
        <f t="shared" si="12"/>
        <v>1.0883539353565326</v>
      </c>
      <c r="CA21" s="410">
        <f t="shared" si="12"/>
        <v>1.0883539353565326</v>
      </c>
      <c r="CB21" s="410">
        <f t="shared" si="12"/>
        <v>1.0883539353565326</v>
      </c>
      <c r="CC21" s="410">
        <f t="shared" si="12"/>
        <v>1.0883539353565326</v>
      </c>
      <c r="CD21" s="410">
        <f t="shared" si="12"/>
        <v>1.0883539353565326</v>
      </c>
    </row>
    <row r="22" spans="1:82" x14ac:dyDescent="0.3">
      <c r="B22" s="409" t="s">
        <v>386</v>
      </c>
      <c r="C22" s="1163">
        <v>0</v>
      </c>
      <c r="D22" s="1163">
        <v>0</v>
      </c>
      <c r="E22" s="1163">
        <v>0</v>
      </c>
      <c r="F22" s="1163">
        <v>0</v>
      </c>
      <c r="G22" s="1163">
        <v>0</v>
      </c>
      <c r="H22" s="410">
        <f t="shared" ref="H22:AH22" si="13">IF(H$14,INDEX(NTM_PSV,H$17),IF(H$13,INDEX(NTM_PSV,H$18),INDEX(NTM_PSV,H$17)+(((H$12-H$15)/(H$16-H$15))*((INDEX(NTM_PSV,H$18) -INDEX(NTM_PSV,H$17))))))</f>
        <v>1</v>
      </c>
      <c r="I22" s="410">
        <f t="shared" si="13"/>
        <v>0.98229207577937871</v>
      </c>
      <c r="J22" s="410">
        <f t="shared" si="13"/>
        <v>0.96458415155875743</v>
      </c>
      <c r="K22" s="410">
        <f t="shared" si="13"/>
        <v>0.94687622733813603</v>
      </c>
      <c r="L22" s="410">
        <f t="shared" si="13"/>
        <v>0.92916830311751475</v>
      </c>
      <c r="M22" s="410">
        <f t="shared" si="13"/>
        <v>0.91146037889689346</v>
      </c>
      <c r="N22" s="410">
        <f t="shared" si="13"/>
        <v>0.91146037889689346</v>
      </c>
      <c r="O22" s="410">
        <f t="shared" si="13"/>
        <v>0.91146037889689346</v>
      </c>
      <c r="P22" s="410">
        <f t="shared" si="13"/>
        <v>0.91146037889689346</v>
      </c>
      <c r="Q22" s="410">
        <f t="shared" si="13"/>
        <v>0.91146037889689346</v>
      </c>
      <c r="R22" s="410">
        <f t="shared" si="13"/>
        <v>0.91146037889689346</v>
      </c>
      <c r="S22" s="410">
        <f t="shared" si="13"/>
        <v>0.91146037889689346</v>
      </c>
      <c r="T22" s="410">
        <f t="shared" si="13"/>
        <v>0.91146037889689346</v>
      </c>
      <c r="U22" s="410">
        <f t="shared" si="13"/>
        <v>0.91146037889689346</v>
      </c>
      <c r="V22" s="410">
        <f t="shared" si="13"/>
        <v>0.91146037889689346</v>
      </c>
      <c r="W22" s="410">
        <f t="shared" si="13"/>
        <v>0.91146037889689346</v>
      </c>
      <c r="X22" s="410">
        <f t="shared" si="13"/>
        <v>0.91146037889689346</v>
      </c>
      <c r="Y22" s="410">
        <f t="shared" si="13"/>
        <v>0.91146037889689346</v>
      </c>
      <c r="Z22" s="410">
        <f t="shared" si="13"/>
        <v>0.91146037889689346</v>
      </c>
      <c r="AA22" s="410">
        <f t="shared" si="13"/>
        <v>0.91146037889689346</v>
      </c>
      <c r="AB22" s="410">
        <f t="shared" si="13"/>
        <v>0.91146037889689346</v>
      </c>
      <c r="AC22" s="410">
        <f t="shared" si="13"/>
        <v>0.91146037889689346</v>
      </c>
      <c r="AD22" s="410">
        <f t="shared" si="13"/>
        <v>0.91146037889689346</v>
      </c>
      <c r="AE22" s="410">
        <f t="shared" si="13"/>
        <v>0.91146037889689346</v>
      </c>
      <c r="AF22" s="410">
        <f t="shared" si="13"/>
        <v>0.91146037889689346</v>
      </c>
      <c r="AG22" s="410">
        <f t="shared" si="13"/>
        <v>0.91146037889689346</v>
      </c>
      <c r="AH22" s="410">
        <f t="shared" si="13"/>
        <v>0.91146037889689346</v>
      </c>
      <c r="AI22" s="410">
        <f t="shared" ref="AI22:BN22" si="14">IF(AI$14,INDEX(NTM_PSV,AI$17),IF(AI$13,INDEX(NTM_PSV,AI$18),INDEX(NTM_PSV,AI$17)+(((AI$12-AI$15)/(AI$16-AI$15))*((INDEX(NTM_PSV,AI$18) -INDEX(NTM_PSV,AI$17))))))</f>
        <v>0.91146037889689346</v>
      </c>
      <c r="AJ22" s="410">
        <f t="shared" si="14"/>
        <v>0.91146037889689346</v>
      </c>
      <c r="AK22" s="410">
        <f t="shared" si="14"/>
        <v>0.91146037889689346</v>
      </c>
      <c r="AL22" s="410">
        <f t="shared" si="14"/>
        <v>0.91146037889689346</v>
      </c>
      <c r="AM22" s="410">
        <f t="shared" si="14"/>
        <v>0.91146037889689346</v>
      </c>
      <c r="AN22" s="410">
        <f t="shared" si="14"/>
        <v>0.91146037889689346</v>
      </c>
      <c r="AO22" s="410">
        <f t="shared" si="14"/>
        <v>0.91146037889689346</v>
      </c>
      <c r="AP22" s="410">
        <f t="shared" si="14"/>
        <v>0.91146037889689346</v>
      </c>
      <c r="AQ22" s="410">
        <f t="shared" si="14"/>
        <v>0.91146037889689346</v>
      </c>
      <c r="AR22" s="410">
        <f t="shared" si="14"/>
        <v>0.91146037889689346</v>
      </c>
      <c r="AS22" s="410">
        <f t="shared" si="14"/>
        <v>0.91146037889689346</v>
      </c>
      <c r="AT22" s="410">
        <f t="shared" si="14"/>
        <v>0.91146037889689346</v>
      </c>
      <c r="AU22" s="410">
        <f t="shared" si="14"/>
        <v>0.91146037889689346</v>
      </c>
      <c r="AV22" s="410">
        <f t="shared" si="14"/>
        <v>0.91146037889689346</v>
      </c>
      <c r="AW22" s="410">
        <f t="shared" si="14"/>
        <v>0.91146037889689346</v>
      </c>
      <c r="AX22" s="410">
        <f t="shared" si="14"/>
        <v>0.91146037889689346</v>
      </c>
      <c r="AY22" s="410">
        <f t="shared" si="14"/>
        <v>0.91146037889689346</v>
      </c>
      <c r="AZ22" s="410">
        <f t="shared" si="14"/>
        <v>0.91146037889689346</v>
      </c>
      <c r="BA22" s="410">
        <f t="shared" si="14"/>
        <v>0.91146037889689346</v>
      </c>
      <c r="BB22" s="410">
        <f t="shared" si="14"/>
        <v>0.91146037889689346</v>
      </c>
      <c r="BC22" s="410">
        <f t="shared" si="14"/>
        <v>0.91146037889689346</v>
      </c>
      <c r="BD22" s="410">
        <f t="shared" si="14"/>
        <v>0.91146037889689346</v>
      </c>
      <c r="BE22" s="410">
        <f t="shared" si="14"/>
        <v>0.91146037889689346</v>
      </c>
      <c r="BF22" s="410">
        <f t="shared" si="14"/>
        <v>0.91146037889689346</v>
      </c>
      <c r="BG22" s="410">
        <f t="shared" si="14"/>
        <v>0.91146037889689346</v>
      </c>
      <c r="BH22" s="410">
        <f t="shared" si="14"/>
        <v>0.91146037889689346</v>
      </c>
      <c r="BI22" s="410">
        <f t="shared" si="14"/>
        <v>0.91146037889689346</v>
      </c>
      <c r="BJ22" s="410">
        <f t="shared" si="14"/>
        <v>0.91146037889689346</v>
      </c>
      <c r="BK22" s="410">
        <f t="shared" si="14"/>
        <v>0.91146037889689346</v>
      </c>
      <c r="BL22" s="410">
        <f t="shared" si="14"/>
        <v>0.91146037889689346</v>
      </c>
      <c r="BM22" s="410">
        <f t="shared" si="14"/>
        <v>0.91146037889689346</v>
      </c>
      <c r="BN22" s="410">
        <f t="shared" si="14"/>
        <v>0.91146037889689346</v>
      </c>
      <c r="BO22" s="410">
        <f t="shared" ref="BO22:CD22" si="15">IF(BO$14,INDEX(NTM_PSV,BO$17),IF(BO$13,INDEX(NTM_PSV,BO$18),INDEX(NTM_PSV,BO$17)+(((BO$12-BO$15)/(BO$16-BO$15))*((INDEX(NTM_PSV,BO$18) -INDEX(NTM_PSV,BO$17))))))</f>
        <v>0.91146037889689346</v>
      </c>
      <c r="BP22" s="410">
        <f t="shared" si="15"/>
        <v>0.91146037889689346</v>
      </c>
      <c r="BQ22" s="410">
        <f t="shared" si="15"/>
        <v>0.91146037889689346</v>
      </c>
      <c r="BR22" s="410">
        <f t="shared" si="15"/>
        <v>0.91146037889689346</v>
      </c>
      <c r="BS22" s="410">
        <f t="shared" si="15"/>
        <v>0.91146037889689346</v>
      </c>
      <c r="BT22" s="410">
        <f t="shared" si="15"/>
        <v>0.91146037889689346</v>
      </c>
      <c r="BU22" s="410">
        <f t="shared" si="15"/>
        <v>0.91146037889689346</v>
      </c>
      <c r="BV22" s="410">
        <f t="shared" si="15"/>
        <v>0.91146037889689346</v>
      </c>
      <c r="BW22" s="410">
        <f t="shared" si="15"/>
        <v>0.91146037889689346</v>
      </c>
      <c r="BX22" s="410">
        <f t="shared" si="15"/>
        <v>0.91146037889689346</v>
      </c>
      <c r="BY22" s="410">
        <f t="shared" si="15"/>
        <v>0.91146037889689346</v>
      </c>
      <c r="BZ22" s="410">
        <f t="shared" si="15"/>
        <v>0.91146037889689346</v>
      </c>
      <c r="CA22" s="410">
        <f t="shared" si="15"/>
        <v>0.91146037889689346</v>
      </c>
      <c r="CB22" s="410">
        <f t="shared" si="15"/>
        <v>0.91146037889689346</v>
      </c>
      <c r="CC22" s="410">
        <f t="shared" si="15"/>
        <v>0.91146037889689346</v>
      </c>
      <c r="CD22" s="410">
        <f t="shared" si="15"/>
        <v>0.91146037889689346</v>
      </c>
    </row>
    <row r="23" spans="1:82" x14ac:dyDescent="0.3">
      <c r="B23" s="409" t="s">
        <v>387</v>
      </c>
      <c r="C23" s="1163">
        <v>0</v>
      </c>
      <c r="D23" s="1163">
        <v>0</v>
      </c>
      <c r="E23" s="1163">
        <v>0</v>
      </c>
      <c r="F23" s="1163">
        <v>0</v>
      </c>
      <c r="G23" s="1163">
        <v>0</v>
      </c>
      <c r="H23" s="410">
        <v>1</v>
      </c>
      <c r="I23" s="410">
        <f t="shared" ref="I23:BO23" si="16">(1+0.0025)^(I12-$C$12)</f>
        <v>1.0150940630865233</v>
      </c>
      <c r="J23" s="410">
        <f t="shared" si="16"/>
        <v>1.0176317982442395</v>
      </c>
      <c r="K23" s="410">
        <f t="shared" si="16"/>
        <v>1.0201758777398502</v>
      </c>
      <c r="L23" s="410">
        <f t="shared" si="16"/>
        <v>1.0227263174341998</v>
      </c>
      <c r="M23" s="410">
        <f t="shared" si="16"/>
        <v>1.0252831332277852</v>
      </c>
      <c r="N23" s="410">
        <f t="shared" si="16"/>
        <v>1.0278463410608545</v>
      </c>
      <c r="O23" s="410">
        <f t="shared" si="16"/>
        <v>1.0304159569135067</v>
      </c>
      <c r="P23" s="410">
        <f t="shared" si="16"/>
        <v>1.0329919968057906</v>
      </c>
      <c r="Q23" s="410">
        <f t="shared" si="16"/>
        <v>1.0355744767978048</v>
      </c>
      <c r="R23" s="410">
        <f t="shared" si="16"/>
        <v>1.0381634129897992</v>
      </c>
      <c r="S23" s="410">
        <f t="shared" si="16"/>
        <v>1.0407588215222738</v>
      </c>
      <c r="T23" s="410">
        <f t="shared" si="16"/>
        <v>1.0433607185760794</v>
      </c>
      <c r="U23" s="410">
        <f t="shared" si="16"/>
        <v>1.0459691203725197</v>
      </c>
      <c r="V23" s="410">
        <f t="shared" si="16"/>
        <v>1.0485840431734508</v>
      </c>
      <c r="W23" s="410">
        <f t="shared" si="16"/>
        <v>1.0512055032813845</v>
      </c>
      <c r="X23" s="410">
        <f t="shared" si="16"/>
        <v>1.0538335170395878</v>
      </c>
      <c r="Y23" s="410">
        <f t="shared" si="16"/>
        <v>1.0564681008321866</v>
      </c>
      <c r="Z23" s="410">
        <f t="shared" si="16"/>
        <v>1.0591092710842671</v>
      </c>
      <c r="AA23" s="410">
        <f t="shared" si="16"/>
        <v>1.0617570442619777</v>
      </c>
      <c r="AB23" s="410">
        <f t="shared" si="16"/>
        <v>1.0644114368726327</v>
      </c>
      <c r="AC23" s="410">
        <f t="shared" si="16"/>
        <v>1.0670724654648143</v>
      </c>
      <c r="AD23" s="410">
        <f t="shared" si="16"/>
        <v>1.0697401466284762</v>
      </c>
      <c r="AE23" s="410">
        <f t="shared" si="16"/>
        <v>1.0724144969950473</v>
      </c>
      <c r="AF23" s="410">
        <f t="shared" si="16"/>
        <v>1.0750955332375352</v>
      </c>
      <c r="AG23" s="410">
        <f t="shared" si="16"/>
        <v>1.0777832720706286</v>
      </c>
      <c r="AH23" s="410">
        <f t="shared" si="16"/>
        <v>1.0804777302508051</v>
      </c>
      <c r="AI23" s="410">
        <f t="shared" si="16"/>
        <v>1.0831789245764323</v>
      </c>
      <c r="AJ23" s="410">
        <f t="shared" si="16"/>
        <v>1.0858868718878734</v>
      </c>
      <c r="AK23" s="410">
        <f t="shared" si="16"/>
        <v>1.0886015890675929</v>
      </c>
      <c r="AL23" s="410">
        <f t="shared" si="16"/>
        <v>1.0913230930402618</v>
      </c>
      <c r="AM23" s="410">
        <f t="shared" si="16"/>
        <v>1.0940514007728626</v>
      </c>
      <c r="AN23" s="410">
        <f t="shared" si="16"/>
        <v>1.0967865292747947</v>
      </c>
      <c r="AO23" s="410">
        <f t="shared" si="16"/>
        <v>1.0995284955979814</v>
      </c>
      <c r="AP23" s="410">
        <f t="shared" si="16"/>
        <v>1.1022773168369764</v>
      </c>
      <c r="AQ23" s="410">
        <f t="shared" si="16"/>
        <v>1.1050330101290688</v>
      </c>
      <c r="AR23" s="410">
        <f t="shared" si="16"/>
        <v>1.1077955926543914</v>
      </c>
      <c r="AS23" s="410">
        <f t="shared" si="16"/>
        <v>1.1105650816360273</v>
      </c>
      <c r="AT23" s="410">
        <f t="shared" si="16"/>
        <v>1.1133414943401172</v>
      </c>
      <c r="AU23" s="410">
        <f t="shared" si="16"/>
        <v>1.1161248480759676</v>
      </c>
      <c r="AV23" s="410">
        <f t="shared" si="16"/>
        <v>1.1189151601961576</v>
      </c>
      <c r="AW23" s="410">
        <f t="shared" si="16"/>
        <v>1.1217124480966476</v>
      </c>
      <c r="AX23" s="410">
        <f t="shared" si="16"/>
        <v>1.1245167292168892</v>
      </c>
      <c r="AY23" s="410">
        <f t="shared" si="16"/>
        <v>1.1273280210399317</v>
      </c>
      <c r="AZ23" s="410">
        <f t="shared" si="16"/>
        <v>1.1301463410925312</v>
      </c>
      <c r="BA23" s="410">
        <f t="shared" si="16"/>
        <v>1.1329717069452627</v>
      </c>
      <c r="BB23" s="410">
        <f t="shared" si="16"/>
        <v>1.1358041362126257</v>
      </c>
      <c r="BC23" s="410">
        <f t="shared" si="16"/>
        <v>1.1386436465531573</v>
      </c>
      <c r="BD23" s="410">
        <f t="shared" si="16"/>
        <v>1.1414902556695401</v>
      </c>
      <c r="BE23" s="410">
        <f t="shared" si="16"/>
        <v>1.1443439813087137</v>
      </c>
      <c r="BF23" s="410">
        <f t="shared" si="16"/>
        <v>1.1472048412619855</v>
      </c>
      <c r="BG23" s="410">
        <f t="shared" si="16"/>
        <v>1.1500728533651403</v>
      </c>
      <c r="BH23" s="410">
        <f t="shared" si="16"/>
        <v>1.1529480354985533</v>
      </c>
      <c r="BI23" s="410">
        <f t="shared" si="16"/>
        <v>1.1558304055872997</v>
      </c>
      <c r="BJ23" s="410">
        <f t="shared" si="16"/>
        <v>1.1587199816012679</v>
      </c>
      <c r="BK23" s="410">
        <f t="shared" si="16"/>
        <v>1.1616167815552709</v>
      </c>
      <c r="BL23" s="410">
        <f t="shared" si="16"/>
        <v>1.1645208235091593</v>
      </c>
      <c r="BM23" s="410">
        <f t="shared" si="16"/>
        <v>1.1674321255679319</v>
      </c>
      <c r="BN23" s="410">
        <f t="shared" si="16"/>
        <v>1.1703507058818514</v>
      </c>
      <c r="BO23" s="410">
        <f t="shared" si="16"/>
        <v>1.1732765826465563</v>
      </c>
      <c r="BP23" s="410">
        <f t="shared" ref="BP23:CD23" si="17">(1+0.0025)^(BP12-$C$12)</f>
        <v>1.1762097741031727</v>
      </c>
      <c r="BQ23" s="410">
        <f t="shared" si="17"/>
        <v>1.1791502985384306</v>
      </c>
      <c r="BR23" s="410">
        <f t="shared" si="17"/>
        <v>1.1820981742847765</v>
      </c>
      <c r="BS23" s="410">
        <f t="shared" si="17"/>
        <v>1.1850534197204885</v>
      </c>
      <c r="BT23" s="410">
        <f t="shared" si="17"/>
        <v>1.1880160532697897</v>
      </c>
      <c r="BU23" s="410">
        <f t="shared" si="17"/>
        <v>1.1909860934029639</v>
      </c>
      <c r="BV23" s="410">
        <f t="shared" si="17"/>
        <v>1.1939635586364712</v>
      </c>
      <c r="BW23" s="410">
        <f t="shared" si="17"/>
        <v>1.1969484675330624</v>
      </c>
      <c r="BX23" s="410">
        <f t="shared" si="17"/>
        <v>1.1999408387018951</v>
      </c>
      <c r="BY23" s="410">
        <f t="shared" si="17"/>
        <v>1.2029406907986497</v>
      </c>
      <c r="BZ23" s="410">
        <f t="shared" si="17"/>
        <v>1.2059480425256461</v>
      </c>
      <c r="CA23" s="410">
        <f t="shared" si="17"/>
        <v>1.2089629126319603</v>
      </c>
      <c r="CB23" s="410">
        <f t="shared" si="17"/>
        <v>1.2119853199135404</v>
      </c>
      <c r="CC23" s="410">
        <f t="shared" si="17"/>
        <v>1.2150152832133239</v>
      </c>
      <c r="CD23" s="410">
        <f t="shared" si="17"/>
        <v>1.2180528214213571</v>
      </c>
    </row>
    <row r="26" spans="1:82" s="408" customFormat="1" ht="15.5" x14ac:dyDescent="0.35">
      <c r="A26" s="391"/>
      <c r="B26" s="409"/>
      <c r="C26" s="409">
        <v>2010</v>
      </c>
      <c r="D26" s="409">
        <v>2011</v>
      </c>
      <c r="E26" s="409">
        <v>2012</v>
      </c>
      <c r="F26" s="409">
        <v>2013</v>
      </c>
      <c r="G26" s="409">
        <v>2014</v>
      </c>
      <c r="H26" s="409">
        <v>2015</v>
      </c>
      <c r="I26" s="409">
        <v>2016</v>
      </c>
      <c r="J26" s="409">
        <v>2017</v>
      </c>
      <c r="K26" s="409">
        <v>2018</v>
      </c>
      <c r="L26" s="409">
        <v>2019</v>
      </c>
      <c r="M26" s="409">
        <v>2020</v>
      </c>
      <c r="N26" s="409">
        <v>2021</v>
      </c>
      <c r="O26" s="409">
        <v>2022</v>
      </c>
      <c r="P26" s="409">
        <v>2023</v>
      </c>
      <c r="Q26" s="409">
        <v>2024</v>
      </c>
      <c r="R26" s="409">
        <v>2025</v>
      </c>
      <c r="S26" s="409">
        <v>2026</v>
      </c>
      <c r="T26" s="409">
        <v>2027</v>
      </c>
      <c r="U26" s="409">
        <v>2028</v>
      </c>
      <c r="V26" s="409">
        <v>2029</v>
      </c>
      <c r="W26" s="409">
        <v>2030</v>
      </c>
      <c r="X26" s="409">
        <v>2031</v>
      </c>
      <c r="Y26" s="409">
        <v>2032</v>
      </c>
      <c r="Z26" s="409">
        <v>2033</v>
      </c>
      <c r="AA26" s="409">
        <v>2034</v>
      </c>
      <c r="AB26" s="409">
        <v>2035</v>
      </c>
      <c r="AC26" s="409">
        <v>2036</v>
      </c>
      <c r="AD26" s="409">
        <v>2037</v>
      </c>
      <c r="AE26" s="409">
        <v>2038</v>
      </c>
      <c r="AF26" s="409">
        <v>2039</v>
      </c>
      <c r="AG26" s="409">
        <v>2040</v>
      </c>
      <c r="AH26" s="409">
        <v>2041</v>
      </c>
      <c r="AI26" s="409">
        <v>2042</v>
      </c>
      <c r="AJ26" s="409">
        <v>2043</v>
      </c>
      <c r="AK26" s="409">
        <v>2044</v>
      </c>
      <c r="AL26" s="409">
        <v>2045</v>
      </c>
      <c r="AM26" s="409">
        <v>2046</v>
      </c>
      <c r="AN26" s="409">
        <v>2047</v>
      </c>
      <c r="AO26" s="409">
        <v>2048</v>
      </c>
      <c r="AP26" s="409">
        <v>2049</v>
      </c>
      <c r="AQ26" s="409">
        <v>2050</v>
      </c>
      <c r="AR26" s="409">
        <v>2051</v>
      </c>
      <c r="AS26" s="409">
        <v>2052</v>
      </c>
      <c r="AT26" s="409">
        <v>2053</v>
      </c>
      <c r="AU26" s="409">
        <v>2054</v>
      </c>
      <c r="AV26" s="409">
        <v>2055</v>
      </c>
      <c r="AW26" s="409">
        <v>2056</v>
      </c>
      <c r="AX26" s="409">
        <v>2057</v>
      </c>
      <c r="AY26" s="409">
        <v>2058</v>
      </c>
      <c r="AZ26" s="409">
        <v>2059</v>
      </c>
      <c r="BA26" s="409">
        <v>2060</v>
      </c>
      <c r="BB26" s="409">
        <v>2061</v>
      </c>
      <c r="BC26" s="409">
        <v>2062</v>
      </c>
      <c r="BD26" s="409">
        <v>2063</v>
      </c>
      <c r="BE26" s="409">
        <v>2064</v>
      </c>
      <c r="BF26" s="409">
        <v>2065</v>
      </c>
      <c r="BG26" s="409">
        <v>2066</v>
      </c>
      <c r="BH26" s="409">
        <v>2067</v>
      </c>
      <c r="BI26" s="409">
        <v>2068</v>
      </c>
      <c r="BJ26" s="409">
        <v>2069</v>
      </c>
      <c r="BK26" s="409">
        <v>2070</v>
      </c>
      <c r="BL26" s="409">
        <v>2071</v>
      </c>
      <c r="BM26" s="409">
        <v>2072</v>
      </c>
      <c r="BN26" s="409">
        <v>2073</v>
      </c>
      <c r="BO26" s="409">
        <v>2074</v>
      </c>
      <c r="BP26" s="409">
        <v>2075</v>
      </c>
      <c r="BQ26" s="409">
        <v>2076</v>
      </c>
      <c r="BR26" s="409">
        <v>2077</v>
      </c>
      <c r="BS26" s="409">
        <v>2078</v>
      </c>
      <c r="BT26" s="409">
        <v>2079</v>
      </c>
      <c r="BU26" s="409">
        <v>2080</v>
      </c>
      <c r="BV26" s="409">
        <v>2081</v>
      </c>
      <c r="BW26" s="409">
        <v>2082</v>
      </c>
      <c r="BX26" s="409">
        <v>2083</v>
      </c>
      <c r="BY26" s="409">
        <v>2084</v>
      </c>
      <c r="BZ26" s="409">
        <v>2085</v>
      </c>
      <c r="CA26" s="409">
        <v>2086</v>
      </c>
      <c r="CB26" s="409">
        <v>2087</v>
      </c>
      <c r="CC26" s="409">
        <v>2088</v>
      </c>
      <c r="CD26" s="409">
        <v>2089</v>
      </c>
    </row>
    <row r="27" spans="1:82" x14ac:dyDescent="0.3">
      <c r="B27" s="410" t="s">
        <v>388</v>
      </c>
      <c r="C27" s="410">
        <f>IF(OR(C26&lt;$C$3,C26&gt;$C$3+$C$5),0,1)</f>
        <v>0</v>
      </c>
      <c r="D27" s="410">
        <f t="shared" ref="D27:BO27" si="18">IF(OR(D26&lt;$C$3,D26&gt;$C$3+$C$5),0,1)</f>
        <v>0</v>
      </c>
      <c r="E27" s="410">
        <f t="shared" si="18"/>
        <v>0</v>
      </c>
      <c r="F27" s="410">
        <f t="shared" si="18"/>
        <v>0</v>
      </c>
      <c r="G27" s="410">
        <f t="shared" si="18"/>
        <v>0</v>
      </c>
      <c r="H27" s="410">
        <f t="shared" si="18"/>
        <v>0</v>
      </c>
      <c r="I27" s="410">
        <f t="shared" si="18"/>
        <v>0</v>
      </c>
      <c r="J27" s="410">
        <f t="shared" si="18"/>
        <v>0</v>
      </c>
      <c r="K27" s="410">
        <f t="shared" si="18"/>
        <v>0</v>
      </c>
      <c r="L27" s="410">
        <f t="shared" si="18"/>
        <v>0</v>
      </c>
      <c r="M27" s="410">
        <f t="shared" si="18"/>
        <v>0</v>
      </c>
      <c r="N27" s="410">
        <f t="shared" si="18"/>
        <v>0</v>
      </c>
      <c r="O27" s="410">
        <f t="shared" si="18"/>
        <v>0</v>
      </c>
      <c r="P27" s="410">
        <f t="shared" si="18"/>
        <v>0</v>
      </c>
      <c r="Q27" s="410">
        <f t="shared" si="18"/>
        <v>0</v>
      </c>
      <c r="R27" s="410">
        <f t="shared" si="18"/>
        <v>0</v>
      </c>
      <c r="S27" s="410">
        <f t="shared" si="18"/>
        <v>0</v>
      </c>
      <c r="T27" s="410">
        <f t="shared" si="18"/>
        <v>0</v>
      </c>
      <c r="U27" s="410">
        <f t="shared" si="18"/>
        <v>0</v>
      </c>
      <c r="V27" s="410">
        <f t="shared" si="18"/>
        <v>0</v>
      </c>
      <c r="W27" s="410">
        <f t="shared" si="18"/>
        <v>0</v>
      </c>
      <c r="X27" s="410">
        <f t="shared" si="18"/>
        <v>0</v>
      </c>
      <c r="Y27" s="410">
        <f t="shared" si="18"/>
        <v>0</v>
      </c>
      <c r="Z27" s="410">
        <f t="shared" si="18"/>
        <v>0</v>
      </c>
      <c r="AA27" s="410">
        <f t="shared" si="18"/>
        <v>0</v>
      </c>
      <c r="AB27" s="410">
        <f t="shared" si="18"/>
        <v>0</v>
      </c>
      <c r="AC27" s="410">
        <f t="shared" si="18"/>
        <v>0</v>
      </c>
      <c r="AD27" s="410">
        <f t="shared" si="18"/>
        <v>0</v>
      </c>
      <c r="AE27" s="410">
        <f t="shared" si="18"/>
        <v>0</v>
      </c>
      <c r="AF27" s="410">
        <f t="shared" si="18"/>
        <v>0</v>
      </c>
      <c r="AG27" s="410">
        <f t="shared" si="18"/>
        <v>0</v>
      </c>
      <c r="AH27" s="410">
        <f t="shared" si="18"/>
        <v>0</v>
      </c>
      <c r="AI27" s="410">
        <f t="shared" si="18"/>
        <v>0</v>
      </c>
      <c r="AJ27" s="410">
        <f t="shared" si="18"/>
        <v>0</v>
      </c>
      <c r="AK27" s="410">
        <f t="shared" si="18"/>
        <v>0</v>
      </c>
      <c r="AL27" s="410">
        <f t="shared" si="18"/>
        <v>0</v>
      </c>
      <c r="AM27" s="410">
        <f t="shared" si="18"/>
        <v>0</v>
      </c>
      <c r="AN27" s="410">
        <f t="shared" si="18"/>
        <v>0</v>
      </c>
      <c r="AO27" s="410">
        <f t="shared" si="18"/>
        <v>0</v>
      </c>
      <c r="AP27" s="410">
        <f t="shared" si="18"/>
        <v>0</v>
      </c>
      <c r="AQ27" s="410">
        <f t="shared" si="18"/>
        <v>0</v>
      </c>
      <c r="AR27" s="410">
        <f t="shared" si="18"/>
        <v>0</v>
      </c>
      <c r="AS27" s="410">
        <f t="shared" si="18"/>
        <v>0</v>
      </c>
      <c r="AT27" s="410">
        <f t="shared" si="18"/>
        <v>0</v>
      </c>
      <c r="AU27" s="410">
        <f t="shared" si="18"/>
        <v>0</v>
      </c>
      <c r="AV27" s="410">
        <f t="shared" si="18"/>
        <v>0</v>
      </c>
      <c r="AW27" s="410">
        <f t="shared" si="18"/>
        <v>0</v>
      </c>
      <c r="AX27" s="410">
        <f t="shared" si="18"/>
        <v>0</v>
      </c>
      <c r="AY27" s="410">
        <f t="shared" si="18"/>
        <v>0</v>
      </c>
      <c r="AZ27" s="410">
        <f t="shared" si="18"/>
        <v>0</v>
      </c>
      <c r="BA27" s="410">
        <f t="shared" si="18"/>
        <v>0</v>
      </c>
      <c r="BB27" s="410">
        <f t="shared" si="18"/>
        <v>0</v>
      </c>
      <c r="BC27" s="410">
        <f t="shared" si="18"/>
        <v>0</v>
      </c>
      <c r="BD27" s="410">
        <f t="shared" si="18"/>
        <v>0</v>
      </c>
      <c r="BE27" s="410">
        <f t="shared" si="18"/>
        <v>0</v>
      </c>
      <c r="BF27" s="410">
        <f t="shared" si="18"/>
        <v>0</v>
      </c>
      <c r="BG27" s="410">
        <f t="shared" si="18"/>
        <v>0</v>
      </c>
      <c r="BH27" s="410">
        <f t="shared" si="18"/>
        <v>0</v>
      </c>
      <c r="BI27" s="410">
        <f t="shared" si="18"/>
        <v>0</v>
      </c>
      <c r="BJ27" s="410">
        <f t="shared" si="18"/>
        <v>0</v>
      </c>
      <c r="BK27" s="410">
        <f t="shared" si="18"/>
        <v>0</v>
      </c>
      <c r="BL27" s="410">
        <f t="shared" si="18"/>
        <v>0</v>
      </c>
      <c r="BM27" s="410">
        <f t="shared" si="18"/>
        <v>0</v>
      </c>
      <c r="BN27" s="410">
        <f t="shared" si="18"/>
        <v>0</v>
      </c>
      <c r="BO27" s="410">
        <f t="shared" si="18"/>
        <v>0</v>
      </c>
      <c r="BP27" s="410">
        <f t="shared" ref="BP27:CD27" si="19">IF(OR(BP26&lt;$C$3,BP26&gt;$C$3+$C$5),0,1)</f>
        <v>0</v>
      </c>
      <c r="BQ27" s="410">
        <f t="shared" si="19"/>
        <v>0</v>
      </c>
      <c r="BR27" s="410">
        <f t="shared" si="19"/>
        <v>0</v>
      </c>
      <c r="BS27" s="410">
        <f t="shared" si="19"/>
        <v>0</v>
      </c>
      <c r="BT27" s="410">
        <f t="shared" si="19"/>
        <v>0</v>
      </c>
      <c r="BU27" s="410">
        <f t="shared" si="19"/>
        <v>0</v>
      </c>
      <c r="BV27" s="410">
        <f t="shared" si="19"/>
        <v>0</v>
      </c>
      <c r="BW27" s="410">
        <f t="shared" si="19"/>
        <v>0</v>
      </c>
      <c r="BX27" s="410">
        <f t="shared" si="19"/>
        <v>0</v>
      </c>
      <c r="BY27" s="410">
        <f t="shared" si="19"/>
        <v>0</v>
      </c>
      <c r="BZ27" s="410">
        <f t="shared" si="19"/>
        <v>0</v>
      </c>
      <c r="CA27" s="410">
        <f t="shared" si="19"/>
        <v>0</v>
      </c>
      <c r="CB27" s="410">
        <f t="shared" si="19"/>
        <v>0</v>
      </c>
      <c r="CC27" s="410">
        <f t="shared" si="19"/>
        <v>0</v>
      </c>
      <c r="CD27" s="410">
        <f t="shared" si="19"/>
        <v>0</v>
      </c>
    </row>
    <row r="28" spans="1:82" x14ac:dyDescent="0.3">
      <c r="B28" s="410" t="s">
        <v>389</v>
      </c>
      <c r="C28" s="410">
        <f>IF($C$4-C26&lt;30,1/((1+$C$7)^(C26-$C$4)),1/((1+$C$8)^(C26 - 30 -$C$4)))</f>
        <v>1</v>
      </c>
      <c r="D28" s="410">
        <f t="shared" ref="D28:BO28" si="20">IF($C$4-D26&lt;30,1/((1+$C$7)^(D26-$C$4)),1/((1+$C$8)^(D26 - 30 -$C$4)))</f>
        <v>0.96618357487922713</v>
      </c>
      <c r="E28" s="410">
        <f t="shared" si="20"/>
        <v>0.93351070036640305</v>
      </c>
      <c r="F28" s="410">
        <f t="shared" si="20"/>
        <v>0.90194270566802237</v>
      </c>
      <c r="G28" s="410">
        <f t="shared" si="20"/>
        <v>0.87144222769857238</v>
      </c>
      <c r="H28" s="410">
        <f t="shared" si="20"/>
        <v>0.84197316685852419</v>
      </c>
      <c r="I28" s="410">
        <f t="shared" si="20"/>
        <v>0.81350064430775282</v>
      </c>
      <c r="J28" s="410">
        <f t="shared" si="20"/>
        <v>0.78599096068381913</v>
      </c>
      <c r="K28" s="410">
        <f t="shared" si="20"/>
        <v>0.75941155621625056</v>
      </c>
      <c r="L28" s="410">
        <f t="shared" si="20"/>
        <v>0.73373097218961414</v>
      </c>
      <c r="M28" s="410">
        <f t="shared" si="20"/>
        <v>0.70891881370977217</v>
      </c>
      <c r="N28" s="410">
        <f t="shared" si="20"/>
        <v>0.68494571372924851</v>
      </c>
      <c r="O28" s="410">
        <f t="shared" si="20"/>
        <v>0.66178329828912896</v>
      </c>
      <c r="P28" s="410">
        <f t="shared" si="20"/>
        <v>0.63940415293635666</v>
      </c>
      <c r="Q28" s="410">
        <f t="shared" si="20"/>
        <v>0.61778179027667302</v>
      </c>
      <c r="R28" s="410">
        <f t="shared" si="20"/>
        <v>0.59689061862480497</v>
      </c>
      <c r="S28" s="410">
        <f t="shared" si="20"/>
        <v>0.57670591171478747</v>
      </c>
      <c r="T28" s="410">
        <f t="shared" si="20"/>
        <v>0.55720377943457733</v>
      </c>
      <c r="U28" s="410">
        <f t="shared" si="20"/>
        <v>0.53836113955031628</v>
      </c>
      <c r="V28" s="410">
        <f t="shared" si="20"/>
        <v>0.52015569038677911</v>
      </c>
      <c r="W28" s="410">
        <f t="shared" si="20"/>
        <v>0.50256588443167061</v>
      </c>
      <c r="X28" s="410">
        <f t="shared" si="20"/>
        <v>0.48557090283253213</v>
      </c>
      <c r="Y28" s="410">
        <f t="shared" si="20"/>
        <v>0.46915063075606966</v>
      </c>
      <c r="Z28" s="410">
        <f t="shared" si="20"/>
        <v>0.45328563358074364</v>
      </c>
      <c r="AA28" s="410">
        <f t="shared" si="20"/>
        <v>0.43795713389443841</v>
      </c>
      <c r="AB28" s="410">
        <f t="shared" si="20"/>
        <v>0.42314698926998884</v>
      </c>
      <c r="AC28" s="410">
        <f t="shared" si="20"/>
        <v>0.40883767079225974</v>
      </c>
      <c r="AD28" s="410">
        <f t="shared" si="20"/>
        <v>0.39501224231136206</v>
      </c>
      <c r="AE28" s="410">
        <f t="shared" si="20"/>
        <v>0.38165434039745127</v>
      </c>
      <c r="AF28" s="410">
        <f t="shared" si="20"/>
        <v>0.36874815497338298</v>
      </c>
      <c r="AG28" s="410">
        <f t="shared" si="20"/>
        <v>0.35627841060230236</v>
      </c>
      <c r="AH28" s="410">
        <f t="shared" si="20"/>
        <v>0.34423034840802164</v>
      </c>
      <c r="AI28" s="410">
        <f t="shared" si="20"/>
        <v>0.33258970860678427</v>
      </c>
      <c r="AJ28" s="410">
        <f t="shared" si="20"/>
        <v>0.32134271362974326</v>
      </c>
      <c r="AK28" s="410">
        <f t="shared" si="20"/>
        <v>0.3104760518161771</v>
      </c>
      <c r="AL28" s="410">
        <f t="shared" si="20"/>
        <v>0.29997686165814214</v>
      </c>
      <c r="AM28" s="410">
        <f t="shared" si="20"/>
        <v>0.28983271657791515</v>
      </c>
      <c r="AN28" s="410">
        <f t="shared" si="20"/>
        <v>0.28003161022020789</v>
      </c>
      <c r="AO28" s="410">
        <f t="shared" si="20"/>
        <v>0.27056194224174673</v>
      </c>
      <c r="AP28" s="410">
        <f t="shared" si="20"/>
        <v>0.26141250458139786</v>
      </c>
      <c r="AQ28" s="410">
        <f t="shared" si="20"/>
        <v>0.25257246819458734</v>
      </c>
      <c r="AR28" s="410">
        <f t="shared" si="20"/>
        <v>0.24403137023631633</v>
      </c>
      <c r="AS28" s="410">
        <f t="shared" si="20"/>
        <v>0.2357791016776003</v>
      </c>
      <c r="AT28" s="410">
        <f t="shared" si="20"/>
        <v>0.22780589534067661</v>
      </c>
      <c r="AU28" s="410">
        <f t="shared" si="20"/>
        <v>0.22010231433881802</v>
      </c>
      <c r="AV28" s="410">
        <f t="shared" si="20"/>
        <v>0.21265924090707056</v>
      </c>
      <c r="AW28" s="410">
        <f t="shared" si="20"/>
        <v>0.20546786561069619</v>
      </c>
      <c r="AX28" s="410">
        <f t="shared" si="20"/>
        <v>0.19851967691854708</v>
      </c>
      <c r="AY28" s="410">
        <f t="shared" si="20"/>
        <v>0.19180645112903102</v>
      </c>
      <c r="AZ28" s="410">
        <f t="shared" si="20"/>
        <v>0.18532024263674499</v>
      </c>
      <c r="BA28" s="410">
        <f t="shared" si="20"/>
        <v>0.17905337452825601</v>
      </c>
      <c r="BB28" s="410">
        <f t="shared" si="20"/>
        <v>0.17299842949589955</v>
      </c>
      <c r="BC28" s="410">
        <f t="shared" si="20"/>
        <v>0.16714824105884016</v>
      </c>
      <c r="BD28" s="410">
        <f t="shared" si="20"/>
        <v>0.16149588508100501</v>
      </c>
      <c r="BE28" s="410">
        <f t="shared" si="20"/>
        <v>0.15603467157585027</v>
      </c>
      <c r="BF28" s="410">
        <f t="shared" si="20"/>
        <v>0.15075813678826111</v>
      </c>
      <c r="BG28" s="410">
        <f t="shared" si="20"/>
        <v>0.14566003554421367</v>
      </c>
      <c r="BH28" s="410">
        <f t="shared" si="20"/>
        <v>0.14073433385914366</v>
      </c>
      <c r="BI28" s="410">
        <f t="shared" si="20"/>
        <v>0.13597520179627406</v>
      </c>
      <c r="BJ28" s="410">
        <f t="shared" si="20"/>
        <v>0.13137700656644835</v>
      </c>
      <c r="BK28" s="410">
        <f t="shared" si="20"/>
        <v>0.12693430586130278</v>
      </c>
      <c r="BL28" s="410">
        <f t="shared" si="20"/>
        <v>0.12264184141188678</v>
      </c>
      <c r="BM28" s="410">
        <f t="shared" si="20"/>
        <v>0.11849453276510799</v>
      </c>
      <c r="BN28" s="410">
        <f t="shared" si="20"/>
        <v>0.11448747127063574</v>
      </c>
      <c r="BO28" s="410">
        <f t="shared" si="20"/>
        <v>0.11061591427114567</v>
      </c>
      <c r="BP28" s="410">
        <f t="shared" ref="BP28:CD28" si="21">IF($C$4-BP26&lt;30,1/((1+$C$7)^(BP26-$C$4)),1/((1+$C$8)^(BP26 - 30 -$C$4)))</f>
        <v>0.10687527948902965</v>
      </c>
      <c r="BQ28" s="410">
        <f t="shared" si="21"/>
        <v>0.10326113960292721</v>
      </c>
      <c r="BR28" s="410">
        <f t="shared" si="21"/>
        <v>9.9769217007659144E-2</v>
      </c>
      <c r="BS28" s="410">
        <f t="shared" si="21"/>
        <v>9.6395378751361491E-2</v>
      </c>
      <c r="BT28" s="410">
        <f t="shared" si="21"/>
        <v>9.3135631643827543E-2</v>
      </c>
      <c r="BU28" s="410">
        <f t="shared" si="21"/>
        <v>8.9986117530268139E-2</v>
      </c>
      <c r="BV28" s="410">
        <f t="shared" si="21"/>
        <v>8.6943108724896773E-2</v>
      </c>
      <c r="BW28" s="410">
        <f t="shared" si="21"/>
        <v>8.400300359893409E-2</v>
      </c>
      <c r="BX28" s="410">
        <f t="shared" si="21"/>
        <v>8.1162322317810731E-2</v>
      </c>
      <c r="BY28" s="410">
        <f t="shared" si="21"/>
        <v>7.841770272252245E-2</v>
      </c>
      <c r="BZ28" s="410">
        <f t="shared" si="21"/>
        <v>7.5765896350263234E-2</v>
      </c>
      <c r="CA28" s="410">
        <f t="shared" si="21"/>
        <v>7.3203764589626324E-2</v>
      </c>
      <c r="CB28" s="410">
        <f t="shared" si="21"/>
        <v>7.0728274965822541E-2</v>
      </c>
      <c r="CC28" s="410">
        <f t="shared" si="21"/>
        <v>6.8336497551519354E-2</v>
      </c>
      <c r="CD28" s="410">
        <f t="shared" si="21"/>
        <v>6.6025601499052525E-2</v>
      </c>
    </row>
    <row r="29" spans="1:82" x14ac:dyDescent="0.3">
      <c r="B29" s="410" t="s">
        <v>390</v>
      </c>
      <c r="C29" s="410">
        <f t="shared" ref="C29:AH29" si="22">VLOOKUP(C26,GDP_deflator,3)/100</f>
        <v>1</v>
      </c>
      <c r="D29" s="410">
        <f t="shared" si="22"/>
        <v>1.020408522069967</v>
      </c>
      <c r="E29" s="410">
        <f t="shared" si="22"/>
        <v>1.0373300608434632</v>
      </c>
      <c r="F29" s="410">
        <f t="shared" si="22"/>
        <v>1.056977893111948</v>
      </c>
      <c r="G29" s="410">
        <f t="shared" si="22"/>
        <v>1.0763198085265238</v>
      </c>
      <c r="H29" s="410">
        <f t="shared" si="22"/>
        <v>1.0825764528413346</v>
      </c>
      <c r="I29" s="410">
        <f t="shared" si="22"/>
        <v>1.1057171288824188</v>
      </c>
      <c r="J29" s="410">
        <f t="shared" si="22"/>
        <v>1.1266437170421475</v>
      </c>
      <c r="K29" s="410">
        <f t="shared" si="22"/>
        <v>1.1507091762163124</v>
      </c>
      <c r="L29" s="410">
        <f t="shared" si="22"/>
        <v>1.1720952257045172</v>
      </c>
      <c r="M29" s="410">
        <f t="shared" si="22"/>
        <v>1.1936634912740116</v>
      </c>
      <c r="N29" s="410">
        <f t="shared" si="22"/>
        <v>1.2166244449669241</v>
      </c>
      <c r="O29" s="410">
        <f t="shared" si="22"/>
        <v>1.2403834365755242</v>
      </c>
      <c r="P29" s="410">
        <f t="shared" si="22"/>
        <v>1.2650156693492134</v>
      </c>
      <c r="Q29" s="410">
        <f t="shared" si="22"/>
        <v>1.2941110297442449</v>
      </c>
      <c r="R29" s="410">
        <f t="shared" si="22"/>
        <v>1.3238755834283626</v>
      </c>
      <c r="S29" s="410">
        <f t="shared" si="22"/>
        <v>1.3543247218472145</v>
      </c>
      <c r="T29" s="410">
        <f t="shared" si="22"/>
        <v>1.3854741904497003</v>
      </c>
      <c r="U29" s="410">
        <f t="shared" si="22"/>
        <v>1.4173400968300434</v>
      </c>
      <c r="V29" s="410">
        <f t="shared" si="22"/>
        <v>1.4499389190571343</v>
      </c>
      <c r="W29" s="410">
        <f t="shared" si="22"/>
        <v>1.4832875141954482</v>
      </c>
      <c r="X29" s="410">
        <f t="shared" si="22"/>
        <v>1.5174031270219437</v>
      </c>
      <c r="Y29" s="410">
        <f t="shared" si="22"/>
        <v>1.552303398943448</v>
      </c>
      <c r="Z29" s="410">
        <f t="shared" si="22"/>
        <v>1.5880063771191473</v>
      </c>
      <c r="AA29" s="410">
        <f t="shared" si="22"/>
        <v>1.6245305237928875</v>
      </c>
      <c r="AB29" s="410">
        <f t="shared" si="22"/>
        <v>1.6618947258401238</v>
      </c>
      <c r="AC29" s="410">
        <f t="shared" si="22"/>
        <v>1.7001183045344463</v>
      </c>
      <c r="AD29" s="410">
        <f t="shared" si="22"/>
        <v>1.7392210255387386</v>
      </c>
      <c r="AE29" s="410">
        <f t="shared" si="22"/>
        <v>1.7792231091261295</v>
      </c>
      <c r="AF29" s="410">
        <f t="shared" si="22"/>
        <v>1.8201452406360301</v>
      </c>
      <c r="AG29" s="410">
        <f t="shared" si="22"/>
        <v>1.8620085811706586</v>
      </c>
      <c r="AH29" s="410">
        <f t="shared" si="22"/>
        <v>1.9048347785375832</v>
      </c>
      <c r="AI29" s="410">
        <f t="shared" ref="AI29:BN29" si="23">VLOOKUP(AI26,GDP_deflator,3)/100</f>
        <v>1.9486459784439476</v>
      </c>
      <c r="AJ29" s="410">
        <f t="shared" si="23"/>
        <v>1.9934648359481586</v>
      </c>
      <c r="AK29" s="410">
        <f t="shared" si="23"/>
        <v>2.039314527174966</v>
      </c>
      <c r="AL29" s="410">
        <f t="shared" si="23"/>
        <v>2.0862187612999898</v>
      </c>
      <c r="AM29" s="410">
        <f t="shared" si="23"/>
        <v>2.1342017928098898</v>
      </c>
      <c r="AN29" s="410">
        <f t="shared" si="23"/>
        <v>2.1832884340445169</v>
      </c>
      <c r="AO29" s="410">
        <f t="shared" si="23"/>
        <v>2.2335040680275404</v>
      </c>
      <c r="AP29" s="410">
        <f t="shared" si="23"/>
        <v>2.2848746615921733</v>
      </c>
      <c r="AQ29" s="410">
        <f t="shared" si="23"/>
        <v>2.3374267788087937</v>
      </c>
      <c r="AR29" s="410">
        <f t="shared" si="23"/>
        <v>2.3911875947213956</v>
      </c>
      <c r="AS29" s="410">
        <f t="shared" si="23"/>
        <v>2.4461849093999875</v>
      </c>
      <c r="AT29" s="410">
        <f t="shared" si="23"/>
        <v>2.5024471623161868</v>
      </c>
      <c r="AU29" s="410">
        <f t="shared" si="23"/>
        <v>2.5600034470494588</v>
      </c>
      <c r="AV29" s="410">
        <f t="shared" si="23"/>
        <v>2.6188835263315964</v>
      </c>
      <c r="AW29" s="410">
        <f t="shared" si="23"/>
        <v>2.6791178474372233</v>
      </c>
      <c r="AX29" s="410">
        <f t="shared" si="23"/>
        <v>2.7407375579282789</v>
      </c>
      <c r="AY29" s="410">
        <f t="shared" si="23"/>
        <v>2.8037745217606287</v>
      </c>
      <c r="AZ29" s="410">
        <f t="shared" si="23"/>
        <v>2.8682613357611233</v>
      </c>
      <c r="BA29" s="410">
        <f t="shared" si="23"/>
        <v>2.9342313464836294</v>
      </c>
      <c r="BB29" s="410">
        <f t="shared" si="23"/>
        <v>3.0017186674527521</v>
      </c>
      <c r="BC29" s="410">
        <f t="shared" si="23"/>
        <v>3.0707581968041651</v>
      </c>
      <c r="BD29" s="410">
        <f t="shared" si="23"/>
        <v>3.1413856353306602</v>
      </c>
      <c r="BE29" s="410">
        <f t="shared" si="23"/>
        <v>3.2136375049432657</v>
      </c>
      <c r="BF29" s="410">
        <f t="shared" si="23"/>
        <v>3.28755116755696</v>
      </c>
      <c r="BG29" s="410">
        <f t="shared" si="23"/>
        <v>3.3631648444107696</v>
      </c>
      <c r="BH29" s="410">
        <f t="shared" si="23"/>
        <v>3.4405176358322169</v>
      </c>
      <c r="BI29" s="410">
        <f t="shared" si="23"/>
        <v>3.5196495414563573</v>
      </c>
      <c r="BJ29" s="410">
        <f t="shared" si="23"/>
        <v>3.600601480909853</v>
      </c>
      <c r="BK29" s="410">
        <f t="shared" si="23"/>
        <v>3.6834153149707789</v>
      </c>
      <c r="BL29" s="410">
        <f t="shared" si="23"/>
        <v>3.7681338672151066</v>
      </c>
      <c r="BM29" s="410">
        <f t="shared" si="23"/>
        <v>3.8548009461610544</v>
      </c>
      <c r="BN29" s="410">
        <f t="shared" si="23"/>
        <v>3.9434613679227586</v>
      </c>
      <c r="BO29" s="410">
        <f t="shared" ref="BO29:CD29" si="24">VLOOKUP(BO26,GDP_deflator,3)/100</f>
        <v>4.0341609793849811</v>
      </c>
      <c r="BP29" s="410">
        <f t="shared" si="24"/>
        <v>4.1269466819108356</v>
      </c>
      <c r="BQ29" s="410">
        <f t="shared" si="24"/>
        <v>4.2218664555947845</v>
      </c>
      <c r="BR29" s="410">
        <f t="shared" si="24"/>
        <v>4.3189693840734646</v>
      </c>
      <c r="BS29" s="410">
        <f t="shared" si="24"/>
        <v>4.4183056799071538</v>
      </c>
      <c r="BT29" s="410">
        <f t="shared" si="24"/>
        <v>4.5199267105450183</v>
      </c>
      <c r="BU29" s="410">
        <f t="shared" si="24"/>
        <v>4.6238850248875529</v>
      </c>
      <c r="BV29" s="410">
        <f t="shared" si="24"/>
        <v>4.730234380459966</v>
      </c>
      <c r="BW29" s="410">
        <f t="shared" si="24"/>
        <v>4.8390297712105452</v>
      </c>
      <c r="BX29" s="410">
        <f t="shared" si="24"/>
        <v>4.9503274559483872</v>
      </c>
      <c r="BY29" s="410">
        <f t="shared" si="24"/>
        <v>5.0641849874351994</v>
      </c>
      <c r="BZ29" s="410">
        <f t="shared" si="24"/>
        <v>5.1806612421462095</v>
      </c>
      <c r="CA29" s="410">
        <f t="shared" si="24"/>
        <v>5.2998164507155714</v>
      </c>
      <c r="CB29" s="410">
        <f t="shared" si="24"/>
        <v>5.4217122290820292</v>
      </c>
      <c r="CC29" s="410">
        <f t="shared" si="24"/>
        <v>5.5464116103509147</v>
      </c>
      <c r="CD29" s="410">
        <f t="shared" si="24"/>
        <v>5.6739790773889851</v>
      </c>
    </row>
    <row r="31" spans="1:82" x14ac:dyDescent="0.3">
      <c r="A31" s="408" t="s">
        <v>211</v>
      </c>
    </row>
    <row r="32" spans="1:82" s="414" customFormat="1" ht="15.5" x14ac:dyDescent="0.35">
      <c r="A32" s="416"/>
      <c r="B32" s="749" t="s">
        <v>166</v>
      </c>
      <c r="C32" s="412">
        <v>2010</v>
      </c>
      <c r="D32" s="413">
        <v>2011</v>
      </c>
      <c r="E32" s="413">
        <v>2012</v>
      </c>
      <c r="F32" s="413">
        <v>2013</v>
      </c>
      <c r="G32" s="413">
        <v>2014</v>
      </c>
      <c r="H32" s="413">
        <v>2015</v>
      </c>
      <c r="I32" s="413">
        <v>2016</v>
      </c>
      <c r="J32" s="413">
        <v>2017</v>
      </c>
      <c r="K32" s="413">
        <v>2018</v>
      </c>
      <c r="L32" s="413">
        <v>2019</v>
      </c>
      <c r="M32" s="413">
        <v>2020</v>
      </c>
      <c r="N32" s="413">
        <v>2021</v>
      </c>
      <c r="O32" s="413">
        <v>2022</v>
      </c>
      <c r="P32" s="413">
        <v>2023</v>
      </c>
      <c r="Q32" s="413">
        <v>2024</v>
      </c>
      <c r="R32" s="413">
        <v>2025</v>
      </c>
      <c r="S32" s="413">
        <v>2026</v>
      </c>
      <c r="T32" s="413">
        <v>2027</v>
      </c>
      <c r="U32" s="413">
        <v>2028</v>
      </c>
      <c r="V32" s="413">
        <v>2029</v>
      </c>
      <c r="W32" s="413">
        <v>2030</v>
      </c>
      <c r="X32" s="413">
        <v>2031</v>
      </c>
      <c r="Y32" s="413">
        <v>2032</v>
      </c>
      <c r="Z32" s="413">
        <v>2033</v>
      </c>
      <c r="AA32" s="413">
        <v>2034</v>
      </c>
      <c r="AB32" s="413">
        <v>2035</v>
      </c>
      <c r="AC32" s="413">
        <v>2036</v>
      </c>
      <c r="AD32" s="413">
        <v>2037</v>
      </c>
      <c r="AE32" s="413">
        <v>2038</v>
      </c>
      <c r="AF32" s="413">
        <v>2039</v>
      </c>
      <c r="AG32" s="413">
        <v>2040</v>
      </c>
      <c r="AH32" s="413">
        <v>2041</v>
      </c>
      <c r="AI32" s="413">
        <v>2042</v>
      </c>
      <c r="AJ32" s="413">
        <v>2043</v>
      </c>
      <c r="AK32" s="413">
        <v>2044</v>
      </c>
      <c r="AL32" s="413">
        <v>2045</v>
      </c>
      <c r="AM32" s="413">
        <v>2046</v>
      </c>
      <c r="AN32" s="413">
        <v>2047</v>
      </c>
      <c r="AO32" s="413">
        <v>2048</v>
      </c>
      <c r="AP32" s="413">
        <v>2049</v>
      </c>
      <c r="AQ32" s="413">
        <v>2050</v>
      </c>
      <c r="AR32" s="413">
        <v>2051</v>
      </c>
      <c r="AS32" s="413">
        <v>2052</v>
      </c>
      <c r="AT32" s="413">
        <v>2053</v>
      </c>
      <c r="AU32" s="413">
        <v>2054</v>
      </c>
      <c r="AV32" s="413">
        <v>2055</v>
      </c>
      <c r="AW32" s="413">
        <v>2056</v>
      </c>
      <c r="AX32" s="413">
        <v>2057</v>
      </c>
      <c r="AY32" s="413">
        <v>2058</v>
      </c>
      <c r="AZ32" s="413">
        <v>2059</v>
      </c>
      <c r="BA32" s="413">
        <v>2060</v>
      </c>
      <c r="BB32" s="413">
        <v>2061</v>
      </c>
      <c r="BC32" s="413">
        <v>2062</v>
      </c>
      <c r="BD32" s="413">
        <v>2063</v>
      </c>
      <c r="BE32" s="413">
        <v>2064</v>
      </c>
      <c r="BF32" s="413">
        <v>2065</v>
      </c>
      <c r="BG32" s="413">
        <v>2066</v>
      </c>
      <c r="BH32" s="413">
        <v>2067</v>
      </c>
      <c r="BI32" s="413">
        <v>2068</v>
      </c>
      <c r="BJ32" s="413">
        <v>2069</v>
      </c>
      <c r="BK32" s="413">
        <v>2070</v>
      </c>
      <c r="BL32" s="413">
        <v>2071</v>
      </c>
      <c r="BM32" s="413">
        <v>2072</v>
      </c>
      <c r="BN32" s="413">
        <v>2073</v>
      </c>
      <c r="BO32" s="413">
        <v>2074</v>
      </c>
      <c r="BP32" s="413">
        <v>2075</v>
      </c>
      <c r="BQ32" s="413">
        <v>2076</v>
      </c>
      <c r="BR32" s="413">
        <v>2077</v>
      </c>
      <c r="BS32" s="413">
        <v>2078</v>
      </c>
      <c r="BT32" s="413">
        <v>2079</v>
      </c>
      <c r="BU32" s="413">
        <v>2080</v>
      </c>
      <c r="BV32" s="413">
        <v>2081</v>
      </c>
      <c r="BW32" s="413">
        <v>2082</v>
      </c>
      <c r="BX32" s="413">
        <v>2083</v>
      </c>
      <c r="BY32" s="413">
        <v>2084</v>
      </c>
      <c r="BZ32" s="413">
        <v>2085</v>
      </c>
      <c r="CA32" s="413">
        <v>2086</v>
      </c>
      <c r="CB32" s="413">
        <v>2087</v>
      </c>
      <c r="CC32" s="413">
        <v>2088</v>
      </c>
      <c r="CD32" s="413">
        <v>2089</v>
      </c>
    </row>
    <row r="33" spans="1:82" x14ac:dyDescent="0.3">
      <c r="B33" s="410" t="s">
        <v>164</v>
      </c>
      <c r="C33" s="410">
        <f>(C$27*C$28*C$29)*Cycleways!$D$22*C23/100</f>
        <v>0</v>
      </c>
      <c r="D33" s="410">
        <f>(D$27*D$28*D$29)*Cycleways!$D$22*D23/100</f>
        <v>0</v>
      </c>
      <c r="E33" s="410">
        <f>(E$27*E$28*E$29)*Cycleways!$D$22*E23/100</f>
        <v>0</v>
      </c>
      <c r="F33" s="410">
        <f>(F$27*F$28*F$29)*Cycleways!$D$22*F23/100</f>
        <v>0</v>
      </c>
      <c r="G33" s="410">
        <f>(G$27*G$28*G$29)*Cycleways!$D$22*G23/100</f>
        <v>0</v>
      </c>
      <c r="H33" s="410">
        <f>(H$27*H$28*H$29)*Cycleways!$D$22*H23/100</f>
        <v>0</v>
      </c>
      <c r="I33" s="410">
        <f>(I$27*I$28*I$29)*Cycleways!$D$22*I23/100</f>
        <v>0</v>
      </c>
      <c r="J33" s="410">
        <f>(J$27*J$28*J$29)*Cycleways!$D$22*J23/100</f>
        <v>0</v>
      </c>
      <c r="K33" s="410">
        <f>(K$27*K$28*K$29)*Cycleways!$D$22*K23/100</f>
        <v>0</v>
      </c>
      <c r="L33" s="410">
        <f>(L$27*L$28*L$29)*Cycleways!$D$22*L23/100</f>
        <v>0</v>
      </c>
      <c r="M33" s="410">
        <f>(M$27*M$28*M$29)*Cycleways!$D$22*M23/100</f>
        <v>0</v>
      </c>
      <c r="N33" s="410">
        <f>(N$27*N$28*N$29)*Cycleways!$D$22*N23/100</f>
        <v>0</v>
      </c>
      <c r="O33" s="410">
        <f>(O$27*O$28*O$29)*Cycleways!$D$22*O23/100</f>
        <v>0</v>
      </c>
      <c r="P33" s="410">
        <f>(P$27*P$28*P$29)*Cycleways!$D$22*P23/100</f>
        <v>0</v>
      </c>
      <c r="Q33" s="410">
        <f>(Q$27*Q$28*Q$29)*Cycleways!$D$22*Q23/100</f>
        <v>0</v>
      </c>
      <c r="R33" s="410">
        <f>(R$27*R$28*R$29)*Cycleways!$D$22*R23/100</f>
        <v>0</v>
      </c>
      <c r="S33" s="410">
        <f>(S$27*S$28*S$29)*Cycleways!$D$22*S23/100</f>
        <v>0</v>
      </c>
      <c r="T33" s="410">
        <f>(T$27*T$28*T$29)*Cycleways!$D$22*T23/100</f>
        <v>0</v>
      </c>
      <c r="U33" s="410">
        <f>(U$27*U$28*U$29)*Cycleways!$D$22*U23/100</f>
        <v>0</v>
      </c>
      <c r="V33" s="410">
        <f>(V$27*V$28*V$29)*Cycleways!$D$22*V23/100</f>
        <v>0</v>
      </c>
      <c r="W33" s="410">
        <f>(W$27*W$28*W$29)*Cycleways!$D$22*W23/100</f>
        <v>0</v>
      </c>
      <c r="X33" s="410">
        <f>(X$27*X$28*X$29)*Cycleways!$D$22*X23/100</f>
        <v>0</v>
      </c>
      <c r="Y33" s="410">
        <f>(Y$27*Y$28*Y$29)*Cycleways!$D$22*Y23/100</f>
        <v>0</v>
      </c>
      <c r="Z33" s="410">
        <f>(Z$27*Z$28*Z$29)*Cycleways!$D$22*Z23/100</f>
        <v>0</v>
      </c>
      <c r="AA33" s="410">
        <f>(AA$27*AA$28*AA$29)*Cycleways!$D$22*AA23/100</f>
        <v>0</v>
      </c>
      <c r="AB33" s="410">
        <f>(AB$27*AB$28*AB$29)*Cycleways!$D$22*AB23/100</f>
        <v>0</v>
      </c>
      <c r="AC33" s="410">
        <f>(AC$27*AC$28*AC$29)*Cycleways!$D$22*AC23/100</f>
        <v>0</v>
      </c>
      <c r="AD33" s="410">
        <f>(AD$27*AD$28*AD$29)*Cycleways!$D$22*AD23/100</f>
        <v>0</v>
      </c>
      <c r="AE33" s="410">
        <f>(AE$27*AE$28*AE$29)*Cycleways!$D$22*AE23/100</f>
        <v>0</v>
      </c>
      <c r="AF33" s="410">
        <f>(AF$27*AF$28*AF$29)*Cycleways!$D$22*AF23/100</f>
        <v>0</v>
      </c>
      <c r="AG33" s="410">
        <f>(AG$27*AG$28*AG$29)*Cycleways!$D$22*AG23/100</f>
        <v>0</v>
      </c>
      <c r="AH33" s="410">
        <f>(AH$27*AH$28*AH$29)*Cycleways!$D$22*AH23/100</f>
        <v>0</v>
      </c>
      <c r="AI33" s="410">
        <f>(AI$27*AI$28*AI$29)*Cycleways!$D$22*AI23/100</f>
        <v>0</v>
      </c>
      <c r="AJ33" s="410">
        <f>(AJ$27*AJ$28*AJ$29)*Cycleways!$D$22*AJ23/100</f>
        <v>0</v>
      </c>
      <c r="AK33" s="410">
        <f>(AK$27*AK$28*AK$29)*Cycleways!$D$22*AK23/100</f>
        <v>0</v>
      </c>
      <c r="AL33" s="410">
        <f>(AL$27*AL$28*AL$29)*Cycleways!$D$22*AL23/100</f>
        <v>0</v>
      </c>
      <c r="AM33" s="410">
        <f>(AM$27*AM$28*AM$29)*Cycleways!$D$22*AM23/100</f>
        <v>0</v>
      </c>
      <c r="AN33" s="410">
        <f>(AN$27*AN$28*AN$29)*Cycleways!$D$22*AN23/100</f>
        <v>0</v>
      </c>
      <c r="AO33" s="410">
        <f>(AO$27*AO$28*AO$29)*Cycleways!$D$22*AO23/100</f>
        <v>0</v>
      </c>
      <c r="AP33" s="410">
        <f>(AP$27*AP$28*AP$29)*Cycleways!$D$22*AP23/100</f>
        <v>0</v>
      </c>
      <c r="AQ33" s="410">
        <f>(AQ$27*AQ$28*AQ$29)*Cycleways!$D$22*AQ23/100</f>
        <v>0</v>
      </c>
      <c r="AR33" s="410">
        <f>(AR$27*AR$28*AR$29)*Cycleways!$D$22*AR23/100</f>
        <v>0</v>
      </c>
      <c r="AS33" s="410">
        <f>(AS$27*AS$28*AS$29)*Cycleways!$D$22*AS23/100</f>
        <v>0</v>
      </c>
      <c r="AT33" s="410">
        <f>(AT$27*AT$28*AT$29)*Cycleways!$D$22*AT23/100</f>
        <v>0</v>
      </c>
      <c r="AU33" s="410">
        <f>(AU$27*AU$28*AU$29)*Cycleways!$D$22*AU23/100</f>
        <v>0</v>
      </c>
      <c r="AV33" s="410">
        <f>(AV$27*AV$28*AV$29)*Cycleways!$D$22*AV23/100</f>
        <v>0</v>
      </c>
      <c r="AW33" s="410">
        <f>(AW$27*AW$28*AW$29)*Cycleways!$D$22*AW23/100</f>
        <v>0</v>
      </c>
      <c r="AX33" s="410">
        <f>(AX$27*AX$28*AX$29)*Cycleways!$D$22*AX23/100</f>
        <v>0</v>
      </c>
      <c r="AY33" s="410">
        <f>(AY$27*AY$28*AY$29)*Cycleways!$D$22*AY23/100</f>
        <v>0</v>
      </c>
      <c r="AZ33" s="410">
        <f>(AZ$27*AZ$28*AZ$29)*Cycleways!$D$22*AZ23/100</f>
        <v>0</v>
      </c>
      <c r="BA33" s="410">
        <f>(BA$27*BA$28*BA$29)*Cycleways!$D$22*BA23/100</f>
        <v>0</v>
      </c>
      <c r="BB33" s="410">
        <f>(BB$27*BB$28*BB$29)*Cycleways!$D$22*BB23/100</f>
        <v>0</v>
      </c>
      <c r="BC33" s="410">
        <f>(BC$27*BC$28*BC$29)*Cycleways!$D$22*BC23/100</f>
        <v>0</v>
      </c>
      <c r="BD33" s="410">
        <f>(BD$27*BD$28*BD$29)*Cycleways!$D$22*BD23/100</f>
        <v>0</v>
      </c>
      <c r="BE33" s="410">
        <f>(BE$27*BE$28*BE$29)*Cycleways!$D$22*BE23/100</f>
        <v>0</v>
      </c>
      <c r="BF33" s="410">
        <f>(BF$27*BF$28*BF$29)*Cycleways!$D$22*BF23/100</f>
        <v>0</v>
      </c>
      <c r="BG33" s="410">
        <f>(BG$27*BG$28*BG$29)*Cycleways!$D$22*BG23/100</f>
        <v>0</v>
      </c>
      <c r="BH33" s="410">
        <f>(BH$27*BH$28*BH$29)*Cycleways!$D$22*BH23/100</f>
        <v>0</v>
      </c>
      <c r="BI33" s="410">
        <f>(BI$27*BI$28*BI$29)*Cycleways!$D$22*BI23/100</f>
        <v>0</v>
      </c>
      <c r="BJ33" s="410">
        <f>(BJ$27*BJ$28*BJ$29)*Cycleways!$D$22*BJ23/100</f>
        <v>0</v>
      </c>
      <c r="BK33" s="410">
        <f>(BK$27*BK$28*BK$29)*Cycleways!$D$22*BK23/100</f>
        <v>0</v>
      </c>
      <c r="BL33" s="410">
        <f>(BL$27*BL$28*BL$29)*Cycleways!$D$22*BL23/100</f>
        <v>0</v>
      </c>
      <c r="BM33" s="410">
        <f>(BM$27*BM$28*BM$29)*Cycleways!$D$22*BM23/100</f>
        <v>0</v>
      </c>
      <c r="BN33" s="410">
        <f>(BN$27*BN$28*BN$29)*Cycleways!$D$22*BN23/100</f>
        <v>0</v>
      </c>
      <c r="BO33" s="410">
        <f>(BO$27*BO$28*BO$29)*Cycleways!$D$22*BO23/100</f>
        <v>0</v>
      </c>
      <c r="BP33" s="410">
        <f>(BP$27*BP$28*BP$29)*Cycleways!$D$22*BP23/100</f>
        <v>0</v>
      </c>
      <c r="BQ33" s="410">
        <f>(BQ$27*BQ$28*BQ$29)*Cycleways!$D$22*BQ23/100</f>
        <v>0</v>
      </c>
      <c r="BR33" s="410">
        <f>(BR$27*BR$28*BR$29)*Cycleways!$D$22*BR23/100</f>
        <v>0</v>
      </c>
      <c r="BS33" s="410">
        <f>(BS$27*BS$28*BS$29)*Cycleways!$D$22*BS23/100</f>
        <v>0</v>
      </c>
      <c r="BT33" s="410">
        <f>(BT$27*BT$28*BT$29)*Cycleways!$D$22*BT23/100</f>
        <v>0</v>
      </c>
      <c r="BU33" s="410">
        <f>(BU$27*BU$28*BU$29)*Cycleways!$D$22*BU23/100</f>
        <v>0</v>
      </c>
      <c r="BV33" s="410">
        <f>(BV$27*BV$28*BV$29)*Cycleways!$D$22*BV23/100</f>
        <v>0</v>
      </c>
      <c r="BW33" s="410">
        <f>(BW$27*BW$28*BW$29)*Cycleways!$D$22*BW23/100</f>
        <v>0</v>
      </c>
      <c r="BX33" s="410">
        <f>(BX$27*BX$28*BX$29)*Cycleways!$D$22*BX23/100</f>
        <v>0</v>
      </c>
      <c r="BY33" s="410">
        <f>(BY$27*BY$28*BY$29)*Cycleways!$D$22*BY23/100</f>
        <v>0</v>
      </c>
      <c r="BZ33" s="410">
        <f>(BZ$27*BZ$28*BZ$29)*Cycleways!$D$22*BZ23/100</f>
        <v>0</v>
      </c>
      <c r="CA33" s="410">
        <f>(CA$27*CA$28*CA$29)*Cycleways!$D$22*CA23/100</f>
        <v>0</v>
      </c>
      <c r="CB33" s="410">
        <f>(CB$27*CB$28*CB$29)*Cycleways!$D$22*CB23/100</f>
        <v>0</v>
      </c>
      <c r="CC33" s="410">
        <f>(CC$27*CC$28*CC$29)*Cycleways!$D$22*CC23/100</f>
        <v>0</v>
      </c>
      <c r="CD33" s="410">
        <f>(CD$27*CD$28*CD$29)*Cycleways!$D$22*CD23/100</f>
        <v>0</v>
      </c>
    </row>
    <row r="35" spans="1:82" x14ac:dyDescent="0.3">
      <c r="A35" s="408" t="s">
        <v>13</v>
      </c>
    </row>
    <row r="37" spans="1:82" s="414" customFormat="1" ht="15.5" x14ac:dyDescent="0.35">
      <c r="A37" s="416"/>
      <c r="B37" s="631" t="s">
        <v>249</v>
      </c>
      <c r="C37" s="412">
        <v>2010</v>
      </c>
      <c r="D37" s="413">
        <v>2011</v>
      </c>
      <c r="E37" s="413">
        <v>2012</v>
      </c>
      <c r="F37" s="413">
        <v>2013</v>
      </c>
      <c r="G37" s="413">
        <v>2014</v>
      </c>
      <c r="H37" s="413">
        <v>2015</v>
      </c>
      <c r="I37" s="413">
        <v>2016</v>
      </c>
      <c r="J37" s="413">
        <v>2017</v>
      </c>
      <c r="K37" s="413">
        <v>2018</v>
      </c>
      <c r="L37" s="413">
        <v>2019</v>
      </c>
      <c r="M37" s="413">
        <v>2020</v>
      </c>
      <c r="N37" s="413">
        <v>2021</v>
      </c>
      <c r="O37" s="413">
        <v>2022</v>
      </c>
      <c r="P37" s="413">
        <v>2023</v>
      </c>
      <c r="Q37" s="413">
        <v>2024</v>
      </c>
      <c r="R37" s="413">
        <v>2025</v>
      </c>
      <c r="S37" s="413">
        <v>2026</v>
      </c>
      <c r="T37" s="413">
        <v>2027</v>
      </c>
      <c r="U37" s="413">
        <v>2028</v>
      </c>
      <c r="V37" s="413">
        <v>2029</v>
      </c>
      <c r="W37" s="413">
        <v>2030</v>
      </c>
      <c r="X37" s="413">
        <v>2031</v>
      </c>
      <c r="Y37" s="413">
        <v>2032</v>
      </c>
      <c r="Z37" s="413">
        <v>2033</v>
      </c>
      <c r="AA37" s="413">
        <v>2034</v>
      </c>
      <c r="AB37" s="413">
        <v>2035</v>
      </c>
      <c r="AC37" s="413">
        <v>2036</v>
      </c>
      <c r="AD37" s="413">
        <v>2037</v>
      </c>
      <c r="AE37" s="413">
        <v>2038</v>
      </c>
      <c r="AF37" s="413">
        <v>2039</v>
      </c>
      <c r="AG37" s="413">
        <v>2040</v>
      </c>
      <c r="AH37" s="413">
        <v>2041</v>
      </c>
      <c r="AI37" s="413">
        <v>2042</v>
      </c>
      <c r="AJ37" s="413">
        <v>2043</v>
      </c>
      <c r="AK37" s="413">
        <v>2044</v>
      </c>
      <c r="AL37" s="413">
        <v>2045</v>
      </c>
      <c r="AM37" s="413">
        <v>2046</v>
      </c>
      <c r="AN37" s="413">
        <v>2047</v>
      </c>
      <c r="AO37" s="413">
        <v>2048</v>
      </c>
      <c r="AP37" s="413">
        <v>2049</v>
      </c>
      <c r="AQ37" s="413">
        <v>2050</v>
      </c>
      <c r="AR37" s="413">
        <v>2051</v>
      </c>
      <c r="AS37" s="413">
        <v>2052</v>
      </c>
      <c r="AT37" s="413">
        <v>2053</v>
      </c>
      <c r="AU37" s="413">
        <v>2054</v>
      </c>
      <c r="AV37" s="413">
        <v>2055</v>
      </c>
      <c r="AW37" s="413">
        <v>2056</v>
      </c>
      <c r="AX37" s="413">
        <v>2057</v>
      </c>
      <c r="AY37" s="413">
        <v>2058</v>
      </c>
      <c r="AZ37" s="413">
        <v>2059</v>
      </c>
      <c r="BA37" s="413">
        <v>2060</v>
      </c>
      <c r="BB37" s="413">
        <v>2061</v>
      </c>
      <c r="BC37" s="413">
        <v>2062</v>
      </c>
      <c r="BD37" s="413">
        <v>2063</v>
      </c>
      <c r="BE37" s="413">
        <v>2064</v>
      </c>
      <c r="BF37" s="413">
        <v>2065</v>
      </c>
      <c r="BG37" s="413">
        <v>2066</v>
      </c>
      <c r="BH37" s="413">
        <v>2067</v>
      </c>
      <c r="BI37" s="413">
        <v>2068</v>
      </c>
      <c r="BJ37" s="413">
        <v>2069</v>
      </c>
      <c r="BK37" s="413">
        <v>2070</v>
      </c>
      <c r="BL37" s="413">
        <v>2071</v>
      </c>
      <c r="BM37" s="413">
        <v>2072</v>
      </c>
      <c r="BN37" s="413">
        <v>2073</v>
      </c>
      <c r="BO37" s="413">
        <v>2074</v>
      </c>
      <c r="BP37" s="413">
        <v>2075</v>
      </c>
      <c r="BQ37" s="413">
        <v>2076</v>
      </c>
      <c r="BR37" s="413">
        <v>2077</v>
      </c>
      <c r="BS37" s="413">
        <v>2078</v>
      </c>
      <c r="BT37" s="413">
        <v>2079</v>
      </c>
      <c r="BU37" s="413">
        <v>2080</v>
      </c>
      <c r="BV37" s="413">
        <v>2081</v>
      </c>
      <c r="BW37" s="413">
        <v>2082</v>
      </c>
      <c r="BX37" s="413">
        <v>2083</v>
      </c>
      <c r="BY37" s="413">
        <v>2084</v>
      </c>
      <c r="BZ37" s="413">
        <v>2085</v>
      </c>
      <c r="CA37" s="413">
        <v>2086</v>
      </c>
      <c r="CB37" s="413">
        <v>2087</v>
      </c>
      <c r="CC37" s="413">
        <v>2088</v>
      </c>
      <c r="CD37" s="413">
        <v>2089</v>
      </c>
    </row>
    <row r="38" spans="1:82" ht="15.5" x14ac:dyDescent="0.35">
      <c r="A38" s="391"/>
      <c r="B38" s="417" t="s">
        <v>84</v>
      </c>
      <c r="C38" s="410" t="e">
        <f>(C$27*C$28*C$29)*Carriageways!E134*C19</f>
        <v>#DIV/0!</v>
      </c>
      <c r="D38" s="410" t="e">
        <f>(D$27*D$28*D$29)*Carriageways!F134*D19</f>
        <v>#DIV/0!</v>
      </c>
      <c r="E38" s="410" t="e">
        <f>(E$27*E$28*E$29)*Carriageways!G134*E19</f>
        <v>#DIV/0!</v>
      </c>
      <c r="F38" s="410" t="e">
        <f>(F$27*F$28*F$29)*Carriageways!H134*F19</f>
        <v>#DIV/0!</v>
      </c>
      <c r="G38" s="410" t="e">
        <f>(G$27*G$28*G$29)*Carriageways!I134*G19</f>
        <v>#DIV/0!</v>
      </c>
      <c r="H38" s="410" t="e">
        <f>(H$27*H$28*H$29)*Carriageways!J134*H19</f>
        <v>#DIV/0!</v>
      </c>
      <c r="I38" s="410" t="e">
        <f>(I$27*I$28*I$29)*Carriageways!K134*I19</f>
        <v>#DIV/0!</v>
      </c>
      <c r="J38" s="410" t="e">
        <f>(J$27*J$28*J$29)*Carriageways!L134*J19</f>
        <v>#DIV/0!</v>
      </c>
      <c r="K38" s="410" t="e">
        <f>(K$27*K$28*K$29)*Carriageways!M134*K19</f>
        <v>#DIV/0!</v>
      </c>
      <c r="L38" s="410" t="e">
        <f>(L$27*L$28*L$29)*Carriageways!N134*L19</f>
        <v>#DIV/0!</v>
      </c>
      <c r="M38" s="410" t="e">
        <f>(M$27*M$28*M$29)*Carriageways!O134*M19</f>
        <v>#DIV/0!</v>
      </c>
      <c r="N38" s="410" t="e">
        <f>(N$27*N$28*N$29)*Carriageways!P134*N19</f>
        <v>#DIV/0!</v>
      </c>
      <c r="O38" s="410" t="e">
        <f>(O$27*O$28*O$29)*Carriageways!Q134*O19</f>
        <v>#DIV/0!</v>
      </c>
      <c r="P38" s="410" t="e">
        <f>(P$27*P$28*P$29)*Carriageways!R134*P19</f>
        <v>#DIV/0!</v>
      </c>
      <c r="Q38" s="410" t="e">
        <f>(Q$27*Q$28*Q$29)*Carriageways!S134*Q19</f>
        <v>#DIV/0!</v>
      </c>
      <c r="R38" s="410" t="e">
        <f>(R$27*R$28*R$29)*Carriageways!T134*R19</f>
        <v>#DIV/0!</v>
      </c>
      <c r="S38" s="410" t="e">
        <f>(S$27*S$28*S$29)*Carriageways!U134*S19</f>
        <v>#DIV/0!</v>
      </c>
      <c r="T38" s="410" t="e">
        <f>(T$27*T$28*T$29)*Carriageways!V134*T19</f>
        <v>#DIV/0!</v>
      </c>
      <c r="U38" s="410" t="e">
        <f>(U$27*U$28*U$29)*Carriageways!W134*U19</f>
        <v>#DIV/0!</v>
      </c>
      <c r="V38" s="410" t="e">
        <f>(V$27*V$28*V$29)*Carriageways!X134*V19</f>
        <v>#DIV/0!</v>
      </c>
      <c r="W38" s="410" t="e">
        <f>(W$27*W$28*W$29)*Carriageways!Y134*W19</f>
        <v>#DIV/0!</v>
      </c>
      <c r="X38" s="410" t="e">
        <f>(X$27*X$28*X$29)*Carriageways!Z134*X19</f>
        <v>#DIV/0!</v>
      </c>
      <c r="Y38" s="410" t="e">
        <f>(Y$27*Y$28*Y$29)*Carriageways!AA134*Y19</f>
        <v>#DIV/0!</v>
      </c>
      <c r="Z38" s="410" t="e">
        <f>(Z$27*Z$28*Z$29)*Carriageways!AB134*Z19</f>
        <v>#DIV/0!</v>
      </c>
      <c r="AA38" s="410" t="e">
        <f>(AA$27*AA$28*AA$29)*Carriageways!AC134*AA19</f>
        <v>#DIV/0!</v>
      </c>
      <c r="AB38" s="410" t="e">
        <f>(AB$27*AB$28*AB$29)*Carriageways!AD134*AB19</f>
        <v>#DIV/0!</v>
      </c>
      <c r="AC38" s="410" t="e">
        <f>(AC$27*AC$28*AC$29)*Carriageways!AE134*AC19</f>
        <v>#DIV/0!</v>
      </c>
      <c r="AD38" s="410" t="e">
        <f>(AD$27*AD$28*AD$29)*Carriageways!AF134*AD19</f>
        <v>#DIV/0!</v>
      </c>
      <c r="AE38" s="410" t="e">
        <f>(AE$27*AE$28*AE$29)*Carriageways!AG134*AE19</f>
        <v>#DIV/0!</v>
      </c>
      <c r="AF38" s="410" t="e">
        <f>(AF$27*AF$28*AF$29)*Carriageways!AH134*AF19</f>
        <v>#DIV/0!</v>
      </c>
      <c r="AG38" s="410" t="e">
        <f>(AG$27*AG$28*AG$29)*Carriageways!AI134*AG19</f>
        <v>#DIV/0!</v>
      </c>
      <c r="AH38" s="410" t="e">
        <f>(AH$27*AH$28*AH$29)*Carriageways!AJ134*AH19</f>
        <v>#DIV/0!</v>
      </c>
      <c r="AI38" s="410" t="e">
        <f>(AI$27*AI$28*AI$29)*Carriageways!AK134*AI19</f>
        <v>#DIV/0!</v>
      </c>
      <c r="AJ38" s="410" t="e">
        <f>(AJ$27*AJ$28*AJ$29)*Carriageways!AL134*AJ19</f>
        <v>#DIV/0!</v>
      </c>
      <c r="AK38" s="410" t="e">
        <f>(AK$27*AK$28*AK$29)*Carriageways!AM134*AK19</f>
        <v>#DIV/0!</v>
      </c>
      <c r="AL38" s="410" t="e">
        <f>(AL$27*AL$28*AL$29)*Carriageways!AN134*AL19</f>
        <v>#DIV/0!</v>
      </c>
      <c r="AM38" s="410" t="e">
        <f>(AM$27*AM$28*AM$29)*Carriageways!AO134*AM19</f>
        <v>#DIV/0!</v>
      </c>
      <c r="AN38" s="410" t="e">
        <f>(AN$27*AN$28*AN$29)*Carriageways!AP134*AN19</f>
        <v>#DIV/0!</v>
      </c>
      <c r="AO38" s="410" t="e">
        <f>(AO$27*AO$28*AO$29)*Carriageways!AQ134*AO19</f>
        <v>#DIV/0!</v>
      </c>
      <c r="AP38" s="410" t="e">
        <f>(AP$27*AP$28*AP$29)*Carriageways!AR134*AP19</f>
        <v>#DIV/0!</v>
      </c>
      <c r="AQ38" s="410" t="e">
        <f>(AQ$27*AQ$28*AQ$29)*Carriageways!AS134*AQ19</f>
        <v>#DIV/0!</v>
      </c>
      <c r="AR38" s="410" t="e">
        <f>(AR$27*AR$28*AR$29)*Carriageways!AT134*AR19</f>
        <v>#DIV/0!</v>
      </c>
      <c r="AS38" s="410" t="e">
        <f>(AS$27*AS$28*AS$29)*Carriageways!AU134*AS19</f>
        <v>#DIV/0!</v>
      </c>
      <c r="AT38" s="410" t="e">
        <f>(AT$27*AT$28*AT$29)*Carriageways!AV134*AT19</f>
        <v>#DIV/0!</v>
      </c>
      <c r="AU38" s="410" t="e">
        <f>(AU$27*AU$28*AU$29)*Carriageways!AW134*AU19</f>
        <v>#DIV/0!</v>
      </c>
      <c r="AV38" s="410" t="e">
        <f>(AV$27*AV$28*AV$29)*Carriageways!AX134*AV19</f>
        <v>#DIV/0!</v>
      </c>
      <c r="AW38" s="410" t="e">
        <f>(AW$27*AW$28*AW$29)*Carriageways!AY134*AW19</f>
        <v>#DIV/0!</v>
      </c>
      <c r="AX38" s="410" t="e">
        <f>(AX$27*AX$28*AX$29)*Carriageways!AZ134*AX19</f>
        <v>#DIV/0!</v>
      </c>
      <c r="AY38" s="410" t="e">
        <f>(AY$27*AY$28*AY$29)*Carriageways!BA134*AY19</f>
        <v>#DIV/0!</v>
      </c>
      <c r="AZ38" s="410" t="e">
        <f>(AZ$27*AZ$28*AZ$29)*Carriageways!BB134*AZ19</f>
        <v>#DIV/0!</v>
      </c>
      <c r="BA38" s="410" t="e">
        <f>(BA$27*BA$28*BA$29)*Carriageways!BC134*BA19</f>
        <v>#DIV/0!</v>
      </c>
      <c r="BB38" s="410" t="e">
        <f>(BB$27*BB$28*BB$29)*Carriageways!BD134*BB19</f>
        <v>#DIV/0!</v>
      </c>
      <c r="BC38" s="410" t="e">
        <f>(BC$27*BC$28*BC$29)*Carriageways!BE134*BC19</f>
        <v>#DIV/0!</v>
      </c>
      <c r="BD38" s="410" t="e">
        <f>(BD$27*BD$28*BD$29)*Carriageways!BF134*BD19</f>
        <v>#DIV/0!</v>
      </c>
      <c r="BE38" s="410" t="e">
        <f>(BE$27*BE$28*BE$29)*Carriageways!BG134*BE19</f>
        <v>#DIV/0!</v>
      </c>
      <c r="BF38" s="410" t="e">
        <f>(BF$27*BF$28*BF$29)*Carriageways!BH134*BF19</f>
        <v>#DIV/0!</v>
      </c>
      <c r="BG38" s="410" t="e">
        <f>(BG$27*BG$28*BG$29)*Carriageways!BI134*BG19</f>
        <v>#DIV/0!</v>
      </c>
      <c r="BH38" s="410" t="e">
        <f>(BH$27*BH$28*BH$29)*Carriageways!BJ134*BH19</f>
        <v>#DIV/0!</v>
      </c>
      <c r="BI38" s="410" t="e">
        <f>(BI$27*BI$28*BI$29)*Carriageways!BK134*BI19</f>
        <v>#DIV/0!</v>
      </c>
      <c r="BJ38" s="410" t="e">
        <f>(BJ$27*BJ$28*BJ$29)*Carriageways!BL134*BJ19</f>
        <v>#DIV/0!</v>
      </c>
      <c r="BK38" s="410" t="e">
        <f>(BK$27*BK$28*BK$29)*Carriageways!BM134*BK19</f>
        <v>#DIV/0!</v>
      </c>
      <c r="BL38" s="410" t="e">
        <f>(BL$27*BL$28*BL$29)*Carriageways!BN134*BL19</f>
        <v>#DIV/0!</v>
      </c>
      <c r="BM38" s="410" t="e">
        <f>(BM$27*BM$28*BM$29)*Carriageways!BO134*BM19</f>
        <v>#DIV/0!</v>
      </c>
      <c r="BN38" s="410" t="e">
        <f>(BN$27*BN$28*BN$29)*Carriageways!BP134*BN19</f>
        <v>#DIV/0!</v>
      </c>
      <c r="BO38" s="410" t="e">
        <f>(BO$27*BO$28*BO$29)*Carriageways!BQ134*BO19</f>
        <v>#DIV/0!</v>
      </c>
      <c r="BP38" s="410" t="e">
        <f>(BP$27*BP$28*BP$29)*Carriageways!BR134*BP19</f>
        <v>#DIV/0!</v>
      </c>
      <c r="BQ38" s="410" t="e">
        <f>(BQ$27*BQ$28*BQ$29)*Carriageways!BS134*BQ19</f>
        <v>#DIV/0!</v>
      </c>
      <c r="BR38" s="410" t="e">
        <f>(BR$27*BR$28*BR$29)*Carriageways!BT134*BR19</f>
        <v>#DIV/0!</v>
      </c>
      <c r="BS38" s="410" t="e">
        <f>(BS$27*BS$28*BS$29)*Carriageways!BU134*BS19</f>
        <v>#DIV/0!</v>
      </c>
      <c r="BT38" s="410" t="e">
        <f>(BT$27*BT$28*BT$29)*Carriageways!BV134*BT19</f>
        <v>#DIV/0!</v>
      </c>
      <c r="BU38" s="410" t="e">
        <f>(BU$27*BU$28*BU$29)*Carriageways!BW134*BU19</f>
        <v>#DIV/0!</v>
      </c>
      <c r="BV38" s="410" t="e">
        <f>(BV$27*BV$28*BV$29)*Carriageways!BX134*BV19</f>
        <v>#DIV/0!</v>
      </c>
      <c r="BW38" s="410" t="e">
        <f>(BW$27*BW$28*BW$29)*Carriageways!BY134*BW19</f>
        <v>#DIV/0!</v>
      </c>
      <c r="BX38" s="410" t="e">
        <f>(BX$27*BX$28*BX$29)*Carriageways!BZ134*BX19</f>
        <v>#DIV/0!</v>
      </c>
      <c r="BY38" s="410" t="e">
        <f>(BY$27*BY$28*BY$29)*Carriageways!CA134*BY19</f>
        <v>#DIV/0!</v>
      </c>
      <c r="BZ38" s="410" t="e">
        <f>(BZ$27*BZ$28*BZ$29)*Carriageways!CB134*BZ19</f>
        <v>#DIV/0!</v>
      </c>
      <c r="CA38" s="410" t="e">
        <f>(CA$27*CA$28*CA$29)*Carriageways!CC134*CA19</f>
        <v>#DIV/0!</v>
      </c>
      <c r="CB38" s="410" t="e">
        <f>(CB$27*CB$28*CB$29)*Carriageways!CD134*CB19</f>
        <v>#DIV/0!</v>
      </c>
      <c r="CC38" s="410" t="e">
        <f>(CC$27*CC$28*CC$29)*Carriageways!CE134*CC19</f>
        <v>#DIV/0!</v>
      </c>
      <c r="CD38" s="410" t="e">
        <f>(CD$27*CD$28*CD$29)*Carriageways!CF134*CD19</f>
        <v>#DIV/0!</v>
      </c>
    </row>
    <row r="39" spans="1:82" ht="15.5" x14ac:dyDescent="0.35">
      <c r="A39" s="391"/>
      <c r="B39" s="417" t="s">
        <v>86</v>
      </c>
      <c r="C39" s="410" t="e">
        <f>(C$27*C$28*C$29)*Carriageways!E135*C20</f>
        <v>#DIV/0!</v>
      </c>
      <c r="D39" s="410" t="e">
        <f>(D$27*D$28*D$29)*Carriageways!F135*D20</f>
        <v>#DIV/0!</v>
      </c>
      <c r="E39" s="410" t="e">
        <f>(E$27*E$28*E$29)*Carriageways!G135*E20</f>
        <v>#DIV/0!</v>
      </c>
      <c r="F39" s="410" t="e">
        <f>(F$27*F$28*F$29)*Carriageways!H135*F20</f>
        <v>#DIV/0!</v>
      </c>
      <c r="G39" s="410" t="e">
        <f>(G$27*G$28*G$29)*Carriageways!I135*G20</f>
        <v>#DIV/0!</v>
      </c>
      <c r="H39" s="410" t="e">
        <f>(H$27*H$28*H$29)*Carriageways!J135*H20</f>
        <v>#DIV/0!</v>
      </c>
      <c r="I39" s="410" t="e">
        <f>(I$27*I$28*I$29)*Carriageways!K135*I20</f>
        <v>#DIV/0!</v>
      </c>
      <c r="J39" s="410" t="e">
        <f>(J$27*J$28*J$29)*Carriageways!L135*J20</f>
        <v>#DIV/0!</v>
      </c>
      <c r="K39" s="410" t="e">
        <f>(K$27*K$28*K$29)*Carriageways!M135*K20</f>
        <v>#DIV/0!</v>
      </c>
      <c r="L39" s="410" t="e">
        <f>(L$27*L$28*L$29)*Carriageways!N135*L20</f>
        <v>#DIV/0!</v>
      </c>
      <c r="M39" s="410" t="e">
        <f>(M$27*M$28*M$29)*Carriageways!O135*M20</f>
        <v>#DIV/0!</v>
      </c>
      <c r="N39" s="410" t="e">
        <f>(N$27*N$28*N$29)*Carriageways!P135*N20</f>
        <v>#DIV/0!</v>
      </c>
      <c r="O39" s="410" t="e">
        <f>(O$27*O$28*O$29)*Carriageways!Q135*O20</f>
        <v>#DIV/0!</v>
      </c>
      <c r="P39" s="410" t="e">
        <f>(P$27*P$28*P$29)*Carriageways!R135*P20</f>
        <v>#DIV/0!</v>
      </c>
      <c r="Q39" s="410" t="e">
        <f>(Q$27*Q$28*Q$29)*Carriageways!S135*Q20</f>
        <v>#DIV/0!</v>
      </c>
      <c r="R39" s="410" t="e">
        <f>(R$27*R$28*R$29)*Carriageways!T135*R20</f>
        <v>#DIV/0!</v>
      </c>
      <c r="S39" s="410" t="e">
        <f>(S$27*S$28*S$29)*Carriageways!U135*S20</f>
        <v>#DIV/0!</v>
      </c>
      <c r="T39" s="410" t="e">
        <f>(T$27*T$28*T$29)*Carriageways!V135*T20</f>
        <v>#DIV/0!</v>
      </c>
      <c r="U39" s="410" t="e">
        <f>(U$27*U$28*U$29)*Carriageways!W135*U20</f>
        <v>#DIV/0!</v>
      </c>
      <c r="V39" s="410" t="e">
        <f>(V$27*V$28*V$29)*Carriageways!X135*V20</f>
        <v>#DIV/0!</v>
      </c>
      <c r="W39" s="410" t="e">
        <f>(W$27*W$28*W$29)*Carriageways!Y135*W20</f>
        <v>#DIV/0!</v>
      </c>
      <c r="X39" s="410" t="e">
        <f>(X$27*X$28*X$29)*Carriageways!Z135*X20</f>
        <v>#DIV/0!</v>
      </c>
      <c r="Y39" s="410" t="e">
        <f>(Y$27*Y$28*Y$29)*Carriageways!AA135*Y20</f>
        <v>#DIV/0!</v>
      </c>
      <c r="Z39" s="410" t="e">
        <f>(Z$27*Z$28*Z$29)*Carriageways!AB135*Z20</f>
        <v>#DIV/0!</v>
      </c>
      <c r="AA39" s="410" t="e">
        <f>(AA$27*AA$28*AA$29)*Carriageways!AC135*AA20</f>
        <v>#DIV/0!</v>
      </c>
      <c r="AB39" s="410" t="e">
        <f>(AB$27*AB$28*AB$29)*Carriageways!AD135*AB20</f>
        <v>#DIV/0!</v>
      </c>
      <c r="AC39" s="410" t="e">
        <f>(AC$27*AC$28*AC$29)*Carriageways!AE135*AC20</f>
        <v>#DIV/0!</v>
      </c>
      <c r="AD39" s="410" t="e">
        <f>(AD$27*AD$28*AD$29)*Carriageways!AF135*AD20</f>
        <v>#DIV/0!</v>
      </c>
      <c r="AE39" s="410" t="e">
        <f>(AE$27*AE$28*AE$29)*Carriageways!AG135*AE20</f>
        <v>#DIV/0!</v>
      </c>
      <c r="AF39" s="410" t="e">
        <f>(AF$27*AF$28*AF$29)*Carriageways!AH135*AF20</f>
        <v>#DIV/0!</v>
      </c>
      <c r="AG39" s="410" t="e">
        <f>(AG$27*AG$28*AG$29)*Carriageways!AI135*AG20</f>
        <v>#DIV/0!</v>
      </c>
      <c r="AH39" s="410" t="e">
        <f>(AH$27*AH$28*AH$29)*Carriageways!AJ135*AH20</f>
        <v>#DIV/0!</v>
      </c>
      <c r="AI39" s="410" t="e">
        <f>(AI$27*AI$28*AI$29)*Carriageways!AK135*AI20</f>
        <v>#DIV/0!</v>
      </c>
      <c r="AJ39" s="410" t="e">
        <f>(AJ$27*AJ$28*AJ$29)*Carriageways!AL135*AJ20</f>
        <v>#DIV/0!</v>
      </c>
      <c r="AK39" s="410" t="e">
        <f>(AK$27*AK$28*AK$29)*Carriageways!AM135*AK20</f>
        <v>#DIV/0!</v>
      </c>
      <c r="AL39" s="410" t="e">
        <f>(AL$27*AL$28*AL$29)*Carriageways!AN135*AL20</f>
        <v>#DIV/0!</v>
      </c>
      <c r="AM39" s="410" t="e">
        <f>(AM$27*AM$28*AM$29)*Carriageways!AO135*AM20</f>
        <v>#DIV/0!</v>
      </c>
      <c r="AN39" s="410" t="e">
        <f>(AN$27*AN$28*AN$29)*Carriageways!AP135*AN20</f>
        <v>#DIV/0!</v>
      </c>
      <c r="AO39" s="410" t="e">
        <f>(AO$27*AO$28*AO$29)*Carriageways!AQ135*AO20</f>
        <v>#DIV/0!</v>
      </c>
      <c r="AP39" s="410" t="e">
        <f>(AP$27*AP$28*AP$29)*Carriageways!AR135*AP20</f>
        <v>#DIV/0!</v>
      </c>
      <c r="AQ39" s="410" t="e">
        <f>(AQ$27*AQ$28*AQ$29)*Carriageways!AS135*AQ20</f>
        <v>#DIV/0!</v>
      </c>
      <c r="AR39" s="410" t="e">
        <f>(AR$27*AR$28*AR$29)*Carriageways!AT135*AR20</f>
        <v>#DIV/0!</v>
      </c>
      <c r="AS39" s="410" t="e">
        <f>(AS$27*AS$28*AS$29)*Carriageways!AU135*AS20</f>
        <v>#DIV/0!</v>
      </c>
      <c r="AT39" s="410" t="e">
        <f>(AT$27*AT$28*AT$29)*Carriageways!AV135*AT20</f>
        <v>#DIV/0!</v>
      </c>
      <c r="AU39" s="410" t="e">
        <f>(AU$27*AU$28*AU$29)*Carriageways!AW135*AU20</f>
        <v>#DIV/0!</v>
      </c>
      <c r="AV39" s="410" t="e">
        <f>(AV$27*AV$28*AV$29)*Carriageways!AX135*AV20</f>
        <v>#DIV/0!</v>
      </c>
      <c r="AW39" s="410" t="e">
        <f>(AW$27*AW$28*AW$29)*Carriageways!AY135*AW20</f>
        <v>#DIV/0!</v>
      </c>
      <c r="AX39" s="410" t="e">
        <f>(AX$27*AX$28*AX$29)*Carriageways!AZ135*AX20</f>
        <v>#DIV/0!</v>
      </c>
      <c r="AY39" s="410" t="e">
        <f>(AY$27*AY$28*AY$29)*Carriageways!BA135*AY20</f>
        <v>#DIV/0!</v>
      </c>
      <c r="AZ39" s="410" t="e">
        <f>(AZ$27*AZ$28*AZ$29)*Carriageways!BB135*AZ20</f>
        <v>#DIV/0!</v>
      </c>
      <c r="BA39" s="410" t="e">
        <f>(BA$27*BA$28*BA$29)*Carriageways!BC135*BA20</f>
        <v>#DIV/0!</v>
      </c>
      <c r="BB39" s="410" t="e">
        <f>(BB$27*BB$28*BB$29)*Carriageways!BD135*BB20</f>
        <v>#DIV/0!</v>
      </c>
      <c r="BC39" s="410" t="e">
        <f>(BC$27*BC$28*BC$29)*Carriageways!BE135*BC20</f>
        <v>#DIV/0!</v>
      </c>
      <c r="BD39" s="410" t="e">
        <f>(BD$27*BD$28*BD$29)*Carriageways!BF135*BD20</f>
        <v>#DIV/0!</v>
      </c>
      <c r="BE39" s="410" t="e">
        <f>(BE$27*BE$28*BE$29)*Carriageways!BG135*BE20</f>
        <v>#DIV/0!</v>
      </c>
      <c r="BF39" s="410" t="e">
        <f>(BF$27*BF$28*BF$29)*Carriageways!BH135*BF20</f>
        <v>#DIV/0!</v>
      </c>
      <c r="BG39" s="410" t="e">
        <f>(BG$27*BG$28*BG$29)*Carriageways!BI135*BG20</f>
        <v>#DIV/0!</v>
      </c>
      <c r="BH39" s="410" t="e">
        <f>(BH$27*BH$28*BH$29)*Carriageways!BJ135*BH20</f>
        <v>#DIV/0!</v>
      </c>
      <c r="BI39" s="410" t="e">
        <f>(BI$27*BI$28*BI$29)*Carriageways!BK135*BI20</f>
        <v>#DIV/0!</v>
      </c>
      <c r="BJ39" s="410" t="e">
        <f>(BJ$27*BJ$28*BJ$29)*Carriageways!BL135*BJ20</f>
        <v>#DIV/0!</v>
      </c>
      <c r="BK39" s="410" t="e">
        <f>(BK$27*BK$28*BK$29)*Carriageways!BM135*BK20</f>
        <v>#DIV/0!</v>
      </c>
      <c r="BL39" s="410" t="e">
        <f>(BL$27*BL$28*BL$29)*Carriageways!BN135*BL20</f>
        <v>#DIV/0!</v>
      </c>
      <c r="BM39" s="410" t="e">
        <f>(BM$27*BM$28*BM$29)*Carriageways!BO135*BM20</f>
        <v>#DIV/0!</v>
      </c>
      <c r="BN39" s="410" t="e">
        <f>(BN$27*BN$28*BN$29)*Carriageways!BP135*BN20</f>
        <v>#DIV/0!</v>
      </c>
      <c r="BO39" s="410" t="e">
        <f>(BO$27*BO$28*BO$29)*Carriageways!BQ135*BO20</f>
        <v>#DIV/0!</v>
      </c>
      <c r="BP39" s="410" t="e">
        <f>(BP$27*BP$28*BP$29)*Carriageways!BR135*BP20</f>
        <v>#DIV/0!</v>
      </c>
      <c r="BQ39" s="410" t="e">
        <f>(BQ$27*BQ$28*BQ$29)*Carriageways!BS135*BQ20</f>
        <v>#DIV/0!</v>
      </c>
      <c r="BR39" s="410" t="e">
        <f>(BR$27*BR$28*BR$29)*Carriageways!BT135*BR20</f>
        <v>#DIV/0!</v>
      </c>
      <c r="BS39" s="410" t="e">
        <f>(BS$27*BS$28*BS$29)*Carriageways!BU135*BS20</f>
        <v>#DIV/0!</v>
      </c>
      <c r="BT39" s="410" t="e">
        <f>(BT$27*BT$28*BT$29)*Carriageways!BV135*BT20</f>
        <v>#DIV/0!</v>
      </c>
      <c r="BU39" s="410" t="e">
        <f>(BU$27*BU$28*BU$29)*Carriageways!BW135*BU20</f>
        <v>#DIV/0!</v>
      </c>
      <c r="BV39" s="410" t="e">
        <f>(BV$27*BV$28*BV$29)*Carriageways!BX135*BV20</f>
        <v>#DIV/0!</v>
      </c>
      <c r="BW39" s="410" t="e">
        <f>(BW$27*BW$28*BW$29)*Carriageways!BY135*BW20</f>
        <v>#DIV/0!</v>
      </c>
      <c r="BX39" s="410" t="e">
        <f>(BX$27*BX$28*BX$29)*Carriageways!BZ135*BX20</f>
        <v>#DIV/0!</v>
      </c>
      <c r="BY39" s="410" t="e">
        <f>(BY$27*BY$28*BY$29)*Carriageways!CA135*BY20</f>
        <v>#DIV/0!</v>
      </c>
      <c r="BZ39" s="410" t="e">
        <f>(BZ$27*BZ$28*BZ$29)*Carriageways!CB135*BZ20</f>
        <v>#DIV/0!</v>
      </c>
      <c r="CA39" s="410" t="e">
        <f>(CA$27*CA$28*CA$29)*Carriageways!CC135*CA20</f>
        <v>#DIV/0!</v>
      </c>
      <c r="CB39" s="410" t="e">
        <f>(CB$27*CB$28*CB$29)*Carriageways!CD135*CB20</f>
        <v>#DIV/0!</v>
      </c>
      <c r="CC39" s="410" t="e">
        <f>(CC$27*CC$28*CC$29)*Carriageways!CE135*CC20</f>
        <v>#DIV/0!</v>
      </c>
      <c r="CD39" s="410" t="e">
        <f>(CD$27*CD$28*CD$29)*Carriageways!CF135*CD20</f>
        <v>#DIV/0!</v>
      </c>
    </row>
    <row r="40" spans="1:82" ht="15.5" x14ac:dyDescent="0.35">
      <c r="A40" s="391"/>
      <c r="B40" s="417" t="s">
        <v>88</v>
      </c>
      <c r="C40" s="410" t="e">
        <f>(C$27*C$28*C$29)*Carriageways!E136*C21</f>
        <v>#DIV/0!</v>
      </c>
      <c r="D40" s="410" t="e">
        <f>(D$27*D$28*D$29)*Carriageways!F136*D21</f>
        <v>#DIV/0!</v>
      </c>
      <c r="E40" s="410" t="e">
        <f>(E$27*E$28*E$29)*Carriageways!G136*E21</f>
        <v>#DIV/0!</v>
      </c>
      <c r="F40" s="410" t="e">
        <f>(F$27*F$28*F$29)*Carriageways!H136*F21</f>
        <v>#DIV/0!</v>
      </c>
      <c r="G40" s="410" t="e">
        <f>(G$27*G$28*G$29)*Carriageways!I136*G21</f>
        <v>#DIV/0!</v>
      </c>
      <c r="H40" s="410" t="e">
        <f>(H$27*H$28*H$29)*Carriageways!J136*H21</f>
        <v>#DIV/0!</v>
      </c>
      <c r="I40" s="410" t="e">
        <f>(I$27*I$28*I$29)*Carriageways!K136*I21</f>
        <v>#DIV/0!</v>
      </c>
      <c r="J40" s="410" t="e">
        <f>(J$27*J$28*J$29)*Carriageways!L136*J21</f>
        <v>#DIV/0!</v>
      </c>
      <c r="K40" s="410" t="e">
        <f>(K$27*K$28*K$29)*Carriageways!M136*K21</f>
        <v>#DIV/0!</v>
      </c>
      <c r="L40" s="410" t="e">
        <f>(L$27*L$28*L$29)*Carriageways!N136*L21</f>
        <v>#DIV/0!</v>
      </c>
      <c r="M40" s="410" t="e">
        <f>(M$27*M$28*M$29)*Carriageways!O136*M21</f>
        <v>#DIV/0!</v>
      </c>
      <c r="N40" s="410" t="e">
        <f>(N$27*N$28*N$29)*Carriageways!P136*N21</f>
        <v>#DIV/0!</v>
      </c>
      <c r="O40" s="410" t="e">
        <f>(O$27*O$28*O$29)*Carriageways!Q136*O21</f>
        <v>#DIV/0!</v>
      </c>
      <c r="P40" s="410" t="e">
        <f>(P$27*P$28*P$29)*Carriageways!R136*P21</f>
        <v>#DIV/0!</v>
      </c>
      <c r="Q40" s="410" t="e">
        <f>(Q$27*Q$28*Q$29)*Carriageways!S136*Q21</f>
        <v>#DIV/0!</v>
      </c>
      <c r="R40" s="410" t="e">
        <f>(R$27*R$28*R$29)*Carriageways!T136*R21</f>
        <v>#DIV/0!</v>
      </c>
      <c r="S40" s="410" t="e">
        <f>(S$27*S$28*S$29)*Carriageways!U136*S21</f>
        <v>#DIV/0!</v>
      </c>
      <c r="T40" s="410" t="e">
        <f>(T$27*T$28*T$29)*Carriageways!V136*T21</f>
        <v>#DIV/0!</v>
      </c>
      <c r="U40" s="410" t="e">
        <f>(U$27*U$28*U$29)*Carriageways!W136*U21</f>
        <v>#DIV/0!</v>
      </c>
      <c r="V40" s="410" t="e">
        <f>(V$27*V$28*V$29)*Carriageways!X136*V21</f>
        <v>#DIV/0!</v>
      </c>
      <c r="W40" s="410" t="e">
        <f>(W$27*W$28*W$29)*Carriageways!Y136*W21</f>
        <v>#DIV/0!</v>
      </c>
      <c r="X40" s="410" t="e">
        <f>(X$27*X$28*X$29)*Carriageways!Z136*X21</f>
        <v>#DIV/0!</v>
      </c>
      <c r="Y40" s="410" t="e">
        <f>(Y$27*Y$28*Y$29)*Carriageways!AA136*Y21</f>
        <v>#DIV/0!</v>
      </c>
      <c r="Z40" s="410" t="e">
        <f>(Z$27*Z$28*Z$29)*Carriageways!AB136*Z21</f>
        <v>#DIV/0!</v>
      </c>
      <c r="AA40" s="410" t="e">
        <f>(AA$27*AA$28*AA$29)*Carriageways!AC136*AA21</f>
        <v>#DIV/0!</v>
      </c>
      <c r="AB40" s="410" t="e">
        <f>(AB$27*AB$28*AB$29)*Carriageways!AD136*AB21</f>
        <v>#DIV/0!</v>
      </c>
      <c r="AC40" s="410" t="e">
        <f>(AC$27*AC$28*AC$29)*Carriageways!AE136*AC21</f>
        <v>#DIV/0!</v>
      </c>
      <c r="AD40" s="410" t="e">
        <f>(AD$27*AD$28*AD$29)*Carriageways!AF136*AD21</f>
        <v>#DIV/0!</v>
      </c>
      <c r="AE40" s="410" t="e">
        <f>(AE$27*AE$28*AE$29)*Carriageways!AG136*AE21</f>
        <v>#DIV/0!</v>
      </c>
      <c r="AF40" s="410" t="e">
        <f>(AF$27*AF$28*AF$29)*Carriageways!AH136*AF21</f>
        <v>#DIV/0!</v>
      </c>
      <c r="AG40" s="410" t="e">
        <f>(AG$27*AG$28*AG$29)*Carriageways!AI136*AG21</f>
        <v>#DIV/0!</v>
      </c>
      <c r="AH40" s="410" t="e">
        <f>(AH$27*AH$28*AH$29)*Carriageways!AJ136*AH21</f>
        <v>#DIV/0!</v>
      </c>
      <c r="AI40" s="410" t="e">
        <f>(AI$27*AI$28*AI$29)*Carriageways!AK136*AI21</f>
        <v>#DIV/0!</v>
      </c>
      <c r="AJ40" s="410" t="e">
        <f>(AJ$27*AJ$28*AJ$29)*Carriageways!AL136*AJ21</f>
        <v>#DIV/0!</v>
      </c>
      <c r="AK40" s="410" t="e">
        <f>(AK$27*AK$28*AK$29)*Carriageways!AM136*AK21</f>
        <v>#DIV/0!</v>
      </c>
      <c r="AL40" s="410" t="e">
        <f>(AL$27*AL$28*AL$29)*Carriageways!AN136*AL21</f>
        <v>#DIV/0!</v>
      </c>
      <c r="AM40" s="410" t="e">
        <f>(AM$27*AM$28*AM$29)*Carriageways!AO136*AM21</f>
        <v>#DIV/0!</v>
      </c>
      <c r="AN40" s="410" t="e">
        <f>(AN$27*AN$28*AN$29)*Carriageways!AP136*AN21</f>
        <v>#DIV/0!</v>
      </c>
      <c r="AO40" s="410" t="e">
        <f>(AO$27*AO$28*AO$29)*Carriageways!AQ136*AO21</f>
        <v>#DIV/0!</v>
      </c>
      <c r="AP40" s="410" t="e">
        <f>(AP$27*AP$28*AP$29)*Carriageways!AR136*AP21</f>
        <v>#DIV/0!</v>
      </c>
      <c r="AQ40" s="410" t="e">
        <f>(AQ$27*AQ$28*AQ$29)*Carriageways!AS136*AQ21</f>
        <v>#DIV/0!</v>
      </c>
      <c r="AR40" s="410" t="e">
        <f>(AR$27*AR$28*AR$29)*Carriageways!AT136*AR21</f>
        <v>#DIV/0!</v>
      </c>
      <c r="AS40" s="410" t="e">
        <f>(AS$27*AS$28*AS$29)*Carriageways!AU136*AS21</f>
        <v>#DIV/0!</v>
      </c>
      <c r="AT40" s="410" t="e">
        <f>(AT$27*AT$28*AT$29)*Carriageways!AV136*AT21</f>
        <v>#DIV/0!</v>
      </c>
      <c r="AU40" s="410" t="e">
        <f>(AU$27*AU$28*AU$29)*Carriageways!AW136*AU21</f>
        <v>#DIV/0!</v>
      </c>
      <c r="AV40" s="410" t="e">
        <f>(AV$27*AV$28*AV$29)*Carriageways!AX136*AV21</f>
        <v>#DIV/0!</v>
      </c>
      <c r="AW40" s="410" t="e">
        <f>(AW$27*AW$28*AW$29)*Carriageways!AY136*AW21</f>
        <v>#DIV/0!</v>
      </c>
      <c r="AX40" s="410" t="e">
        <f>(AX$27*AX$28*AX$29)*Carriageways!AZ136*AX21</f>
        <v>#DIV/0!</v>
      </c>
      <c r="AY40" s="410" t="e">
        <f>(AY$27*AY$28*AY$29)*Carriageways!BA136*AY21</f>
        <v>#DIV/0!</v>
      </c>
      <c r="AZ40" s="410" t="e">
        <f>(AZ$27*AZ$28*AZ$29)*Carriageways!BB136*AZ21</f>
        <v>#DIV/0!</v>
      </c>
      <c r="BA40" s="410" t="e">
        <f>(BA$27*BA$28*BA$29)*Carriageways!BC136*BA21</f>
        <v>#DIV/0!</v>
      </c>
      <c r="BB40" s="410" t="e">
        <f>(BB$27*BB$28*BB$29)*Carriageways!BD136*BB21</f>
        <v>#DIV/0!</v>
      </c>
      <c r="BC40" s="410" t="e">
        <f>(BC$27*BC$28*BC$29)*Carriageways!BE136*BC21</f>
        <v>#DIV/0!</v>
      </c>
      <c r="BD40" s="410" t="e">
        <f>(BD$27*BD$28*BD$29)*Carriageways!BF136*BD21</f>
        <v>#DIV/0!</v>
      </c>
      <c r="BE40" s="410" t="e">
        <f>(BE$27*BE$28*BE$29)*Carriageways!BG136*BE21</f>
        <v>#DIV/0!</v>
      </c>
      <c r="BF40" s="410" t="e">
        <f>(BF$27*BF$28*BF$29)*Carriageways!BH136*BF21</f>
        <v>#DIV/0!</v>
      </c>
      <c r="BG40" s="410" t="e">
        <f>(BG$27*BG$28*BG$29)*Carriageways!BI136*BG21</f>
        <v>#DIV/0!</v>
      </c>
      <c r="BH40" s="410" t="e">
        <f>(BH$27*BH$28*BH$29)*Carriageways!BJ136*BH21</f>
        <v>#DIV/0!</v>
      </c>
      <c r="BI40" s="410" t="e">
        <f>(BI$27*BI$28*BI$29)*Carriageways!BK136*BI21</f>
        <v>#DIV/0!</v>
      </c>
      <c r="BJ40" s="410" t="e">
        <f>(BJ$27*BJ$28*BJ$29)*Carriageways!BL136*BJ21</f>
        <v>#DIV/0!</v>
      </c>
      <c r="BK40" s="410" t="e">
        <f>(BK$27*BK$28*BK$29)*Carriageways!BM136*BK21</f>
        <v>#DIV/0!</v>
      </c>
      <c r="BL40" s="410" t="e">
        <f>(BL$27*BL$28*BL$29)*Carriageways!BN136*BL21</f>
        <v>#DIV/0!</v>
      </c>
      <c r="BM40" s="410" t="e">
        <f>(BM$27*BM$28*BM$29)*Carriageways!BO136*BM21</f>
        <v>#DIV/0!</v>
      </c>
      <c r="BN40" s="410" t="e">
        <f>(BN$27*BN$28*BN$29)*Carriageways!BP136*BN21</f>
        <v>#DIV/0!</v>
      </c>
      <c r="BO40" s="410" t="e">
        <f>(BO$27*BO$28*BO$29)*Carriageways!BQ136*BO21</f>
        <v>#DIV/0!</v>
      </c>
      <c r="BP40" s="410" t="e">
        <f>(BP$27*BP$28*BP$29)*Carriageways!BR136*BP21</f>
        <v>#DIV/0!</v>
      </c>
      <c r="BQ40" s="410" t="e">
        <f>(BQ$27*BQ$28*BQ$29)*Carriageways!BS136*BQ21</f>
        <v>#DIV/0!</v>
      </c>
      <c r="BR40" s="410" t="e">
        <f>(BR$27*BR$28*BR$29)*Carriageways!BT136*BR21</f>
        <v>#DIV/0!</v>
      </c>
      <c r="BS40" s="410" t="e">
        <f>(BS$27*BS$28*BS$29)*Carriageways!BU136*BS21</f>
        <v>#DIV/0!</v>
      </c>
      <c r="BT40" s="410" t="e">
        <f>(BT$27*BT$28*BT$29)*Carriageways!BV136*BT21</f>
        <v>#DIV/0!</v>
      </c>
      <c r="BU40" s="410" t="e">
        <f>(BU$27*BU$28*BU$29)*Carriageways!BW136*BU21</f>
        <v>#DIV/0!</v>
      </c>
      <c r="BV40" s="410" t="e">
        <f>(BV$27*BV$28*BV$29)*Carriageways!BX136*BV21</f>
        <v>#DIV/0!</v>
      </c>
      <c r="BW40" s="410" t="e">
        <f>(BW$27*BW$28*BW$29)*Carriageways!BY136*BW21</f>
        <v>#DIV/0!</v>
      </c>
      <c r="BX40" s="410" t="e">
        <f>(BX$27*BX$28*BX$29)*Carriageways!BZ136*BX21</f>
        <v>#DIV/0!</v>
      </c>
      <c r="BY40" s="410" t="e">
        <f>(BY$27*BY$28*BY$29)*Carriageways!CA136*BY21</f>
        <v>#DIV/0!</v>
      </c>
      <c r="BZ40" s="410" t="e">
        <f>(BZ$27*BZ$28*BZ$29)*Carriageways!CB136*BZ21</f>
        <v>#DIV/0!</v>
      </c>
      <c r="CA40" s="410" t="e">
        <f>(CA$27*CA$28*CA$29)*Carriageways!CC136*CA21</f>
        <v>#DIV/0!</v>
      </c>
      <c r="CB40" s="410" t="e">
        <f>(CB$27*CB$28*CB$29)*Carriageways!CD136*CB21</f>
        <v>#DIV/0!</v>
      </c>
      <c r="CC40" s="410" t="e">
        <f>(CC$27*CC$28*CC$29)*Carriageways!CE136*CC21</f>
        <v>#DIV/0!</v>
      </c>
      <c r="CD40" s="410" t="e">
        <f>(CD$27*CD$28*CD$29)*Carriageways!CF136*CD21</f>
        <v>#DIV/0!</v>
      </c>
    </row>
    <row r="41" spans="1:82" ht="15.5" x14ac:dyDescent="0.35">
      <c r="A41" s="391"/>
      <c r="B41" s="417" t="s">
        <v>90</v>
      </c>
      <c r="C41" s="410" t="e">
        <f>(C$27*C$28*C$29)*Carriageways!E137*C22</f>
        <v>#DIV/0!</v>
      </c>
      <c r="D41" s="410" t="e">
        <f>(D$27*D$28*D$29)*Carriageways!F137*D22</f>
        <v>#DIV/0!</v>
      </c>
      <c r="E41" s="410" t="e">
        <f>(E$27*E$28*E$29)*Carriageways!G137*E22</f>
        <v>#DIV/0!</v>
      </c>
      <c r="F41" s="410" t="e">
        <f>(F$27*F$28*F$29)*Carriageways!H137*F22</f>
        <v>#DIV/0!</v>
      </c>
      <c r="G41" s="410" t="e">
        <f>(G$27*G$28*G$29)*Carriageways!I137*G22</f>
        <v>#DIV/0!</v>
      </c>
      <c r="H41" s="410" t="e">
        <f>(H$27*H$28*H$29)*Carriageways!J137*H22</f>
        <v>#DIV/0!</v>
      </c>
      <c r="I41" s="410" t="e">
        <f>(I$27*I$28*I$29)*Carriageways!K137*I22</f>
        <v>#DIV/0!</v>
      </c>
      <c r="J41" s="410" t="e">
        <f>(J$27*J$28*J$29)*Carriageways!L137*J22</f>
        <v>#DIV/0!</v>
      </c>
      <c r="K41" s="410" t="e">
        <f>(K$27*K$28*K$29)*Carriageways!M137*K22</f>
        <v>#DIV/0!</v>
      </c>
      <c r="L41" s="410" t="e">
        <f>(L$27*L$28*L$29)*Carriageways!N137*L22</f>
        <v>#DIV/0!</v>
      </c>
      <c r="M41" s="410" t="e">
        <f>(M$27*M$28*M$29)*Carriageways!O137*M22</f>
        <v>#DIV/0!</v>
      </c>
      <c r="N41" s="410" t="e">
        <f>(N$27*N$28*N$29)*Carriageways!P137*N22</f>
        <v>#DIV/0!</v>
      </c>
      <c r="O41" s="410" t="e">
        <f>(O$27*O$28*O$29)*Carriageways!Q137*O22</f>
        <v>#DIV/0!</v>
      </c>
      <c r="P41" s="410" t="e">
        <f>(P$27*P$28*P$29)*Carriageways!R137*P22</f>
        <v>#DIV/0!</v>
      </c>
      <c r="Q41" s="410" t="e">
        <f>(Q$27*Q$28*Q$29)*Carriageways!S137*Q22</f>
        <v>#DIV/0!</v>
      </c>
      <c r="R41" s="410" t="e">
        <f>(R$27*R$28*R$29)*Carriageways!T137*R22</f>
        <v>#DIV/0!</v>
      </c>
      <c r="S41" s="410" t="e">
        <f>(S$27*S$28*S$29)*Carriageways!U137*S22</f>
        <v>#DIV/0!</v>
      </c>
      <c r="T41" s="410" t="e">
        <f>(T$27*T$28*T$29)*Carriageways!V137*T22</f>
        <v>#DIV/0!</v>
      </c>
      <c r="U41" s="410" t="e">
        <f>(U$27*U$28*U$29)*Carriageways!W137*U22</f>
        <v>#DIV/0!</v>
      </c>
      <c r="V41" s="410" t="e">
        <f>(V$27*V$28*V$29)*Carriageways!X137*V22</f>
        <v>#DIV/0!</v>
      </c>
      <c r="W41" s="410" t="e">
        <f>(W$27*W$28*W$29)*Carriageways!Y137*W22</f>
        <v>#DIV/0!</v>
      </c>
      <c r="X41" s="410" t="e">
        <f>(X$27*X$28*X$29)*Carriageways!Z137*X22</f>
        <v>#DIV/0!</v>
      </c>
      <c r="Y41" s="410" t="e">
        <f>(Y$27*Y$28*Y$29)*Carriageways!AA137*Y22</f>
        <v>#DIV/0!</v>
      </c>
      <c r="Z41" s="410" t="e">
        <f>(Z$27*Z$28*Z$29)*Carriageways!AB137*Z22</f>
        <v>#DIV/0!</v>
      </c>
      <c r="AA41" s="410" t="e">
        <f>(AA$27*AA$28*AA$29)*Carriageways!AC137*AA22</f>
        <v>#DIV/0!</v>
      </c>
      <c r="AB41" s="410" t="e">
        <f>(AB$27*AB$28*AB$29)*Carriageways!AD137*AB22</f>
        <v>#DIV/0!</v>
      </c>
      <c r="AC41" s="410" t="e">
        <f>(AC$27*AC$28*AC$29)*Carriageways!AE137*AC22</f>
        <v>#DIV/0!</v>
      </c>
      <c r="AD41" s="410" t="e">
        <f>(AD$27*AD$28*AD$29)*Carriageways!AF137*AD22</f>
        <v>#DIV/0!</v>
      </c>
      <c r="AE41" s="410" t="e">
        <f>(AE$27*AE$28*AE$29)*Carriageways!AG137*AE22</f>
        <v>#DIV/0!</v>
      </c>
      <c r="AF41" s="410" t="e">
        <f>(AF$27*AF$28*AF$29)*Carriageways!AH137*AF22</f>
        <v>#DIV/0!</v>
      </c>
      <c r="AG41" s="410" t="e">
        <f>(AG$27*AG$28*AG$29)*Carriageways!AI137*AG22</f>
        <v>#DIV/0!</v>
      </c>
      <c r="AH41" s="410" t="e">
        <f>(AH$27*AH$28*AH$29)*Carriageways!AJ137*AH22</f>
        <v>#DIV/0!</v>
      </c>
      <c r="AI41" s="410" t="e">
        <f>(AI$27*AI$28*AI$29)*Carriageways!AK137*AI22</f>
        <v>#DIV/0!</v>
      </c>
      <c r="AJ41" s="410" t="e">
        <f>(AJ$27*AJ$28*AJ$29)*Carriageways!AL137*AJ22</f>
        <v>#DIV/0!</v>
      </c>
      <c r="AK41" s="410" t="e">
        <f>(AK$27*AK$28*AK$29)*Carriageways!AM137*AK22</f>
        <v>#DIV/0!</v>
      </c>
      <c r="AL41" s="410" t="e">
        <f>(AL$27*AL$28*AL$29)*Carriageways!AN137*AL22</f>
        <v>#DIV/0!</v>
      </c>
      <c r="AM41" s="410" t="e">
        <f>(AM$27*AM$28*AM$29)*Carriageways!AO137*AM22</f>
        <v>#DIV/0!</v>
      </c>
      <c r="AN41" s="410" t="e">
        <f>(AN$27*AN$28*AN$29)*Carriageways!AP137*AN22</f>
        <v>#DIV/0!</v>
      </c>
      <c r="AO41" s="410" t="e">
        <f>(AO$27*AO$28*AO$29)*Carriageways!AQ137*AO22</f>
        <v>#DIV/0!</v>
      </c>
      <c r="AP41" s="410" t="e">
        <f>(AP$27*AP$28*AP$29)*Carriageways!AR137*AP22</f>
        <v>#DIV/0!</v>
      </c>
      <c r="AQ41" s="410" t="e">
        <f>(AQ$27*AQ$28*AQ$29)*Carriageways!AS137*AQ22</f>
        <v>#DIV/0!</v>
      </c>
      <c r="AR41" s="410" t="e">
        <f>(AR$27*AR$28*AR$29)*Carriageways!AT137*AR22</f>
        <v>#DIV/0!</v>
      </c>
      <c r="AS41" s="410" t="e">
        <f>(AS$27*AS$28*AS$29)*Carriageways!AU137*AS22</f>
        <v>#DIV/0!</v>
      </c>
      <c r="AT41" s="410" t="e">
        <f>(AT$27*AT$28*AT$29)*Carriageways!AV137*AT22</f>
        <v>#DIV/0!</v>
      </c>
      <c r="AU41" s="410" t="e">
        <f>(AU$27*AU$28*AU$29)*Carriageways!AW137*AU22</f>
        <v>#DIV/0!</v>
      </c>
      <c r="AV41" s="410" t="e">
        <f>(AV$27*AV$28*AV$29)*Carriageways!AX137*AV22</f>
        <v>#DIV/0!</v>
      </c>
      <c r="AW41" s="410" t="e">
        <f>(AW$27*AW$28*AW$29)*Carriageways!AY137*AW22</f>
        <v>#DIV/0!</v>
      </c>
      <c r="AX41" s="410" t="e">
        <f>(AX$27*AX$28*AX$29)*Carriageways!AZ137*AX22</f>
        <v>#DIV/0!</v>
      </c>
      <c r="AY41" s="410" t="e">
        <f>(AY$27*AY$28*AY$29)*Carriageways!BA137*AY22</f>
        <v>#DIV/0!</v>
      </c>
      <c r="AZ41" s="410" t="e">
        <f>(AZ$27*AZ$28*AZ$29)*Carriageways!BB137*AZ22</f>
        <v>#DIV/0!</v>
      </c>
      <c r="BA41" s="410" t="e">
        <f>(BA$27*BA$28*BA$29)*Carriageways!BC137*BA22</f>
        <v>#DIV/0!</v>
      </c>
      <c r="BB41" s="410" t="e">
        <f>(BB$27*BB$28*BB$29)*Carriageways!BD137*BB22</f>
        <v>#DIV/0!</v>
      </c>
      <c r="BC41" s="410" t="e">
        <f>(BC$27*BC$28*BC$29)*Carriageways!BE137*BC22</f>
        <v>#DIV/0!</v>
      </c>
      <c r="BD41" s="410" t="e">
        <f>(BD$27*BD$28*BD$29)*Carriageways!BF137*BD22</f>
        <v>#DIV/0!</v>
      </c>
      <c r="BE41" s="410" t="e">
        <f>(BE$27*BE$28*BE$29)*Carriageways!BG137*BE22</f>
        <v>#DIV/0!</v>
      </c>
      <c r="BF41" s="410" t="e">
        <f>(BF$27*BF$28*BF$29)*Carriageways!BH137*BF22</f>
        <v>#DIV/0!</v>
      </c>
      <c r="BG41" s="410" t="e">
        <f>(BG$27*BG$28*BG$29)*Carriageways!BI137*BG22</f>
        <v>#DIV/0!</v>
      </c>
      <c r="BH41" s="410" t="e">
        <f>(BH$27*BH$28*BH$29)*Carriageways!BJ137*BH22</f>
        <v>#DIV/0!</v>
      </c>
      <c r="BI41" s="410" t="e">
        <f>(BI$27*BI$28*BI$29)*Carriageways!BK137*BI22</f>
        <v>#DIV/0!</v>
      </c>
      <c r="BJ41" s="410" t="e">
        <f>(BJ$27*BJ$28*BJ$29)*Carriageways!BL137*BJ22</f>
        <v>#DIV/0!</v>
      </c>
      <c r="BK41" s="410" t="e">
        <f>(BK$27*BK$28*BK$29)*Carriageways!BM137*BK22</f>
        <v>#DIV/0!</v>
      </c>
      <c r="BL41" s="410" t="e">
        <f>(BL$27*BL$28*BL$29)*Carriageways!BN137*BL22</f>
        <v>#DIV/0!</v>
      </c>
      <c r="BM41" s="410" t="e">
        <f>(BM$27*BM$28*BM$29)*Carriageways!BO137*BM22</f>
        <v>#DIV/0!</v>
      </c>
      <c r="BN41" s="410" t="e">
        <f>(BN$27*BN$28*BN$29)*Carriageways!BP137*BN22</f>
        <v>#DIV/0!</v>
      </c>
      <c r="BO41" s="410" t="e">
        <f>(BO$27*BO$28*BO$29)*Carriageways!BQ137*BO22</f>
        <v>#DIV/0!</v>
      </c>
      <c r="BP41" s="410" t="e">
        <f>(BP$27*BP$28*BP$29)*Carriageways!BR137*BP22</f>
        <v>#DIV/0!</v>
      </c>
      <c r="BQ41" s="410" t="e">
        <f>(BQ$27*BQ$28*BQ$29)*Carriageways!BS137*BQ22</f>
        <v>#DIV/0!</v>
      </c>
      <c r="BR41" s="410" t="e">
        <f>(BR$27*BR$28*BR$29)*Carriageways!BT137*BR22</f>
        <v>#DIV/0!</v>
      </c>
      <c r="BS41" s="410" t="e">
        <f>(BS$27*BS$28*BS$29)*Carriageways!BU137*BS22</f>
        <v>#DIV/0!</v>
      </c>
      <c r="BT41" s="410" t="e">
        <f>(BT$27*BT$28*BT$29)*Carriageways!BV137*BT22</f>
        <v>#DIV/0!</v>
      </c>
      <c r="BU41" s="410" t="e">
        <f>(BU$27*BU$28*BU$29)*Carriageways!BW137*BU22</f>
        <v>#DIV/0!</v>
      </c>
      <c r="BV41" s="410" t="e">
        <f>(BV$27*BV$28*BV$29)*Carriageways!BX137*BV22</f>
        <v>#DIV/0!</v>
      </c>
      <c r="BW41" s="410" t="e">
        <f>(BW$27*BW$28*BW$29)*Carriageways!BY137*BW22</f>
        <v>#DIV/0!</v>
      </c>
      <c r="BX41" s="410" t="e">
        <f>(BX$27*BX$28*BX$29)*Carriageways!BZ137*BX22</f>
        <v>#DIV/0!</v>
      </c>
      <c r="BY41" s="410" t="e">
        <f>(BY$27*BY$28*BY$29)*Carriageways!CA137*BY22</f>
        <v>#DIV/0!</v>
      </c>
      <c r="BZ41" s="410" t="e">
        <f>(BZ$27*BZ$28*BZ$29)*Carriageways!CB137*BZ22</f>
        <v>#DIV/0!</v>
      </c>
      <c r="CA41" s="410" t="e">
        <f>(CA$27*CA$28*CA$29)*Carriageways!CC137*CA22</f>
        <v>#DIV/0!</v>
      </c>
      <c r="CB41" s="410" t="e">
        <f>(CB$27*CB$28*CB$29)*Carriageways!CD137*CB22</f>
        <v>#DIV/0!</v>
      </c>
      <c r="CC41" s="410" t="e">
        <f>(CC$27*CC$28*CC$29)*Carriageways!CE137*CC22</f>
        <v>#DIV/0!</v>
      </c>
      <c r="CD41" s="410" t="e">
        <f>(CD$27*CD$28*CD$29)*Carriageways!CF137*CD22</f>
        <v>#DIV/0!</v>
      </c>
    </row>
    <row r="43" spans="1:82" ht="15.5" x14ac:dyDescent="0.35">
      <c r="A43" s="391"/>
      <c r="B43" s="409" t="s">
        <v>391</v>
      </c>
      <c r="C43" s="409">
        <v>2010</v>
      </c>
      <c r="D43" s="409">
        <v>2011</v>
      </c>
      <c r="E43" s="409">
        <v>2012</v>
      </c>
      <c r="F43" s="409">
        <v>2013</v>
      </c>
      <c r="G43" s="409">
        <v>2014</v>
      </c>
      <c r="H43" s="409">
        <v>2015</v>
      </c>
      <c r="I43" s="409">
        <v>2016</v>
      </c>
      <c r="J43" s="409">
        <v>2017</v>
      </c>
      <c r="K43" s="409">
        <v>2018</v>
      </c>
      <c r="L43" s="409">
        <v>2019</v>
      </c>
      <c r="M43" s="409">
        <v>2020</v>
      </c>
      <c r="N43" s="409">
        <v>2021</v>
      </c>
      <c r="O43" s="409">
        <v>2022</v>
      </c>
      <c r="P43" s="409">
        <v>2023</v>
      </c>
      <c r="Q43" s="409">
        <v>2024</v>
      </c>
      <c r="R43" s="409">
        <v>2025</v>
      </c>
      <c r="S43" s="409">
        <v>2026</v>
      </c>
      <c r="T43" s="409">
        <v>2027</v>
      </c>
      <c r="U43" s="409">
        <v>2028</v>
      </c>
      <c r="V43" s="409">
        <v>2029</v>
      </c>
      <c r="W43" s="409">
        <v>2030</v>
      </c>
      <c r="X43" s="409">
        <v>2031</v>
      </c>
      <c r="Y43" s="409">
        <v>2032</v>
      </c>
      <c r="Z43" s="409">
        <v>2033</v>
      </c>
      <c r="AA43" s="409">
        <v>2034</v>
      </c>
      <c r="AB43" s="409">
        <v>2035</v>
      </c>
      <c r="AC43" s="409">
        <v>2036</v>
      </c>
      <c r="AD43" s="409">
        <v>2037</v>
      </c>
      <c r="AE43" s="409">
        <v>2038</v>
      </c>
      <c r="AF43" s="409">
        <v>2039</v>
      </c>
      <c r="AG43" s="409">
        <v>2040</v>
      </c>
      <c r="AH43" s="409">
        <v>2041</v>
      </c>
      <c r="AI43" s="409">
        <v>2042</v>
      </c>
      <c r="AJ43" s="409">
        <v>2043</v>
      </c>
      <c r="AK43" s="409">
        <v>2044</v>
      </c>
      <c r="AL43" s="409">
        <v>2045</v>
      </c>
      <c r="AM43" s="409">
        <v>2046</v>
      </c>
      <c r="AN43" s="409">
        <v>2047</v>
      </c>
      <c r="AO43" s="409">
        <v>2048</v>
      </c>
      <c r="AP43" s="409">
        <v>2049</v>
      </c>
      <c r="AQ43" s="409">
        <v>2050</v>
      </c>
      <c r="AR43" s="409">
        <v>2051</v>
      </c>
      <c r="AS43" s="409">
        <v>2052</v>
      </c>
      <c r="AT43" s="409">
        <v>2053</v>
      </c>
      <c r="AU43" s="409">
        <v>2054</v>
      </c>
      <c r="AV43" s="409">
        <v>2055</v>
      </c>
      <c r="AW43" s="409">
        <v>2056</v>
      </c>
      <c r="AX43" s="409">
        <v>2057</v>
      </c>
      <c r="AY43" s="409">
        <v>2058</v>
      </c>
      <c r="AZ43" s="409">
        <v>2059</v>
      </c>
      <c r="BA43" s="409">
        <v>2060</v>
      </c>
      <c r="BB43" s="409">
        <v>2061</v>
      </c>
      <c r="BC43" s="409">
        <v>2062</v>
      </c>
      <c r="BD43" s="409">
        <v>2063</v>
      </c>
      <c r="BE43" s="409">
        <v>2064</v>
      </c>
      <c r="BF43" s="409">
        <v>2065</v>
      </c>
      <c r="BG43" s="409">
        <v>2066</v>
      </c>
      <c r="BH43" s="409">
        <v>2067</v>
      </c>
      <c r="BI43" s="409">
        <v>2068</v>
      </c>
      <c r="BJ43" s="409">
        <v>2069</v>
      </c>
      <c r="BK43" s="409">
        <v>2070</v>
      </c>
      <c r="BL43" s="409">
        <v>2071</v>
      </c>
      <c r="BM43" s="409">
        <v>2072</v>
      </c>
      <c r="BN43" s="409">
        <v>2073</v>
      </c>
      <c r="BO43" s="409">
        <v>2074</v>
      </c>
      <c r="BP43" s="409">
        <v>2075</v>
      </c>
      <c r="BQ43" s="409">
        <v>2076</v>
      </c>
      <c r="BR43" s="409">
        <v>2077</v>
      </c>
      <c r="BS43" s="409">
        <v>2078</v>
      </c>
      <c r="BT43" s="409">
        <v>2079</v>
      </c>
      <c r="BU43" s="409">
        <v>2080</v>
      </c>
      <c r="BV43" s="409">
        <v>2081</v>
      </c>
      <c r="BW43" s="409">
        <v>2082</v>
      </c>
      <c r="BX43" s="409">
        <v>2083</v>
      </c>
      <c r="BY43" s="409">
        <v>2084</v>
      </c>
      <c r="BZ43" s="409">
        <v>2085</v>
      </c>
      <c r="CA43" s="409">
        <v>2086</v>
      </c>
      <c r="CB43" s="409">
        <v>2087</v>
      </c>
      <c r="CC43" s="409">
        <v>2088</v>
      </c>
      <c r="CD43" s="409">
        <v>2089</v>
      </c>
    </row>
    <row r="44" spans="1:82" ht="15.5" x14ac:dyDescent="0.35">
      <c r="A44" s="391"/>
      <c r="B44" s="410" t="s">
        <v>252</v>
      </c>
      <c r="C44" s="410" t="e">
        <f>(C$27*C$28*C$29)*Carriageways!E170</f>
        <v>#DIV/0!</v>
      </c>
      <c r="D44" s="410" t="e">
        <f>(D$27*D$28*D$29)*Carriageways!F170</f>
        <v>#DIV/0!</v>
      </c>
      <c r="E44" s="410" t="e">
        <f>(E$27*E$28*E$29)*Carriageways!G170</f>
        <v>#DIV/0!</v>
      </c>
      <c r="F44" s="410" t="e">
        <f>(F$27*F$28*F$29)*Carriageways!H170</f>
        <v>#DIV/0!</v>
      </c>
      <c r="G44" s="410" t="e">
        <f>(G$27*G$28*G$29)*Carriageways!I170</f>
        <v>#DIV/0!</v>
      </c>
      <c r="H44" s="410" t="e">
        <f>(H$27*H$28*H$29)*Carriageways!J170</f>
        <v>#DIV/0!</v>
      </c>
      <c r="I44" s="410" t="e">
        <f>(I$27*I$28*I$29)*Carriageways!K170</f>
        <v>#DIV/0!</v>
      </c>
      <c r="J44" s="410" t="e">
        <f>(J$27*J$28*J$29)*Carriageways!L170</f>
        <v>#DIV/0!</v>
      </c>
      <c r="K44" s="410" t="e">
        <f>(K$27*K$28*K$29)*Carriageways!M170</f>
        <v>#DIV/0!</v>
      </c>
      <c r="L44" s="410" t="e">
        <f>(L$27*L$28*L$29)*Carriageways!N170</f>
        <v>#DIV/0!</v>
      </c>
      <c r="M44" s="410" t="e">
        <f>(M$27*M$28*M$29)*Carriageways!O170</f>
        <v>#DIV/0!</v>
      </c>
      <c r="N44" s="410" t="e">
        <f>(N$27*N$28*N$29)*Carriageways!P170</f>
        <v>#DIV/0!</v>
      </c>
      <c r="O44" s="410" t="e">
        <f>(O$27*O$28*O$29)*Carriageways!Q170</f>
        <v>#DIV/0!</v>
      </c>
      <c r="P44" s="410" t="e">
        <f>(P$27*P$28*P$29)*Carriageways!R170</f>
        <v>#DIV/0!</v>
      </c>
      <c r="Q44" s="410" t="e">
        <f>(Q$27*Q$28*Q$29)*Carriageways!S170</f>
        <v>#DIV/0!</v>
      </c>
      <c r="R44" s="410" t="e">
        <f>(R$27*R$28*R$29)*Carriageways!T170</f>
        <v>#DIV/0!</v>
      </c>
      <c r="S44" s="410" t="e">
        <f>(S$27*S$28*S$29)*Carriageways!U170</f>
        <v>#DIV/0!</v>
      </c>
      <c r="T44" s="410" t="e">
        <f>(T$27*T$28*T$29)*Carriageways!V170</f>
        <v>#DIV/0!</v>
      </c>
      <c r="U44" s="410" t="e">
        <f>(U$27*U$28*U$29)*Carriageways!W170</f>
        <v>#DIV/0!</v>
      </c>
      <c r="V44" s="410" t="e">
        <f>(V$27*V$28*V$29)*Carriageways!X170</f>
        <v>#DIV/0!</v>
      </c>
      <c r="W44" s="410" t="e">
        <f>(W$27*W$28*W$29)*Carriageways!Y170</f>
        <v>#DIV/0!</v>
      </c>
      <c r="X44" s="410" t="e">
        <f>(X$27*X$28*X$29)*Carriageways!Z170</f>
        <v>#DIV/0!</v>
      </c>
      <c r="Y44" s="410" t="e">
        <f>(Y$27*Y$28*Y$29)*Carriageways!AA170</f>
        <v>#DIV/0!</v>
      </c>
      <c r="Z44" s="410" t="e">
        <f>(Z$27*Z$28*Z$29)*Carriageways!AB170</f>
        <v>#DIV/0!</v>
      </c>
      <c r="AA44" s="410" t="e">
        <f>(AA$27*AA$28*AA$29)*Carriageways!AC170</f>
        <v>#DIV/0!</v>
      </c>
      <c r="AB44" s="410" t="e">
        <f>(AB$27*AB$28*AB$29)*Carriageways!AD170</f>
        <v>#DIV/0!</v>
      </c>
      <c r="AC44" s="410" t="e">
        <f>(AC$27*AC$28*AC$29)*Carriageways!AE170</f>
        <v>#DIV/0!</v>
      </c>
      <c r="AD44" s="410" t="e">
        <f>(AD$27*AD$28*AD$29)*Carriageways!AF170</f>
        <v>#DIV/0!</v>
      </c>
      <c r="AE44" s="410" t="e">
        <f>(AE$27*AE$28*AE$29)*Carriageways!AG170</f>
        <v>#DIV/0!</v>
      </c>
      <c r="AF44" s="410" t="e">
        <f>(AF$27*AF$28*AF$29)*Carriageways!AH170</f>
        <v>#DIV/0!</v>
      </c>
      <c r="AG44" s="410" t="e">
        <f>(AG$27*AG$28*AG$29)*Carriageways!AI170</f>
        <v>#DIV/0!</v>
      </c>
      <c r="AH44" s="410" t="e">
        <f>(AH$27*AH$28*AH$29)*Carriageways!AJ170</f>
        <v>#DIV/0!</v>
      </c>
      <c r="AI44" s="410" t="e">
        <f>(AI$27*AI$28*AI$29)*Carriageways!AK170</f>
        <v>#DIV/0!</v>
      </c>
      <c r="AJ44" s="410" t="e">
        <f>(AJ$27*AJ$28*AJ$29)*Carriageways!AL170</f>
        <v>#DIV/0!</v>
      </c>
      <c r="AK44" s="410" t="e">
        <f>(AK$27*AK$28*AK$29)*Carriageways!AM170</f>
        <v>#DIV/0!</v>
      </c>
      <c r="AL44" s="410" t="e">
        <f>(AL$27*AL$28*AL$29)*Carriageways!AN170</f>
        <v>#DIV/0!</v>
      </c>
      <c r="AM44" s="410" t="e">
        <f>(AM$27*AM$28*AM$29)*Carriageways!AO170</f>
        <v>#DIV/0!</v>
      </c>
      <c r="AN44" s="410" t="e">
        <f>(AN$27*AN$28*AN$29)*Carriageways!AP170</f>
        <v>#DIV/0!</v>
      </c>
      <c r="AO44" s="410" t="e">
        <f>(AO$27*AO$28*AO$29)*Carriageways!AQ170</f>
        <v>#DIV/0!</v>
      </c>
      <c r="AP44" s="410" t="e">
        <f>(AP$27*AP$28*AP$29)*Carriageways!AR170</f>
        <v>#DIV/0!</v>
      </c>
      <c r="AQ44" s="410" t="e">
        <f>(AQ$27*AQ$28*AQ$29)*Carriageways!AS170</f>
        <v>#DIV/0!</v>
      </c>
      <c r="AR44" s="410" t="e">
        <f>(AR$27*AR$28*AR$29)*Carriageways!AT170</f>
        <v>#DIV/0!</v>
      </c>
      <c r="AS44" s="410" t="e">
        <f>(AS$27*AS$28*AS$29)*Carriageways!AU170</f>
        <v>#DIV/0!</v>
      </c>
      <c r="AT44" s="410" t="e">
        <f>(AT$27*AT$28*AT$29)*Carriageways!AV170</f>
        <v>#DIV/0!</v>
      </c>
      <c r="AU44" s="410" t="e">
        <f>(AU$27*AU$28*AU$29)*Carriageways!AW170</f>
        <v>#DIV/0!</v>
      </c>
      <c r="AV44" s="410" t="e">
        <f>(AV$27*AV$28*AV$29)*Carriageways!AX170</f>
        <v>#DIV/0!</v>
      </c>
      <c r="AW44" s="410" t="e">
        <f>(AW$27*AW$28*AW$29)*Carriageways!AY170</f>
        <v>#DIV/0!</v>
      </c>
      <c r="AX44" s="410" t="e">
        <f>(AX$27*AX$28*AX$29)*Carriageways!AZ170</f>
        <v>#DIV/0!</v>
      </c>
      <c r="AY44" s="410" t="e">
        <f>(AY$27*AY$28*AY$29)*Carriageways!BA170</f>
        <v>#DIV/0!</v>
      </c>
      <c r="AZ44" s="410" t="e">
        <f>(AZ$27*AZ$28*AZ$29)*Carriageways!BB170</f>
        <v>#DIV/0!</v>
      </c>
      <c r="BA44" s="410" t="e">
        <f>(BA$27*BA$28*BA$29)*Carriageways!BC170</f>
        <v>#DIV/0!</v>
      </c>
      <c r="BB44" s="410" t="e">
        <f>(BB$27*BB$28*BB$29)*Carriageways!BD170</f>
        <v>#DIV/0!</v>
      </c>
      <c r="BC44" s="410" t="e">
        <f>(BC$27*BC$28*BC$29)*Carriageways!BE170</f>
        <v>#DIV/0!</v>
      </c>
      <c r="BD44" s="410" t="e">
        <f>(BD$27*BD$28*BD$29)*Carriageways!BF170</f>
        <v>#DIV/0!</v>
      </c>
      <c r="BE44" s="410" t="e">
        <f>(BE$27*BE$28*BE$29)*Carriageways!BG170</f>
        <v>#DIV/0!</v>
      </c>
      <c r="BF44" s="410" t="e">
        <f>(BF$27*BF$28*BF$29)*Carriageways!BH170</f>
        <v>#DIV/0!</v>
      </c>
      <c r="BG44" s="410" t="e">
        <f>(BG$27*BG$28*BG$29)*Carriageways!BI170</f>
        <v>#DIV/0!</v>
      </c>
      <c r="BH44" s="410" t="e">
        <f>(BH$27*BH$28*BH$29)*Carriageways!BJ170</f>
        <v>#DIV/0!</v>
      </c>
      <c r="BI44" s="410" t="e">
        <f>(BI$27*BI$28*BI$29)*Carriageways!BK170</f>
        <v>#DIV/0!</v>
      </c>
      <c r="BJ44" s="410" t="e">
        <f>(BJ$27*BJ$28*BJ$29)*Carriageways!BL170</f>
        <v>#DIV/0!</v>
      </c>
      <c r="BK44" s="410" t="e">
        <f>(BK$27*BK$28*BK$29)*Carriageways!BM170</f>
        <v>#DIV/0!</v>
      </c>
      <c r="BL44" s="410" t="e">
        <f>(BL$27*BL$28*BL$29)*Carriageways!BN170</f>
        <v>#DIV/0!</v>
      </c>
      <c r="BM44" s="410" t="e">
        <f>(BM$27*BM$28*BM$29)*Carriageways!BO170</f>
        <v>#DIV/0!</v>
      </c>
      <c r="BN44" s="410" t="e">
        <f>(BN$27*BN$28*BN$29)*Carriageways!BP170</f>
        <v>#DIV/0!</v>
      </c>
      <c r="BO44" s="410" t="e">
        <f>(BO$27*BO$28*BO$29)*Carriageways!BQ170</f>
        <v>#DIV/0!</v>
      </c>
      <c r="BP44" s="410" t="e">
        <f>(BP$27*BP$28*BP$29)*Carriageways!BR170</f>
        <v>#DIV/0!</v>
      </c>
      <c r="BQ44" s="410" t="e">
        <f>(BQ$27*BQ$28*BQ$29)*Carriageways!BS170</f>
        <v>#DIV/0!</v>
      </c>
      <c r="BR44" s="410" t="e">
        <f>(BR$27*BR$28*BR$29)*Carriageways!BT170</f>
        <v>#DIV/0!</v>
      </c>
      <c r="BS44" s="410" t="e">
        <f>(BS$27*BS$28*BS$29)*Carriageways!BU170</f>
        <v>#DIV/0!</v>
      </c>
      <c r="BT44" s="410" t="e">
        <f>(BT$27*BT$28*BT$29)*Carriageways!BV170</f>
        <v>#DIV/0!</v>
      </c>
      <c r="BU44" s="410" t="e">
        <f>(BU$27*BU$28*BU$29)*Carriageways!BW170</f>
        <v>#DIV/0!</v>
      </c>
      <c r="BV44" s="410" t="e">
        <f>(BV$27*BV$28*BV$29)*Carriageways!BX170</f>
        <v>#DIV/0!</v>
      </c>
      <c r="BW44" s="410" t="e">
        <f>(BW$27*BW$28*BW$29)*Carriageways!BY170</f>
        <v>#DIV/0!</v>
      </c>
      <c r="BX44" s="410" t="e">
        <f>(BX$27*BX$28*BX$29)*Carriageways!BZ170</f>
        <v>#DIV/0!</v>
      </c>
      <c r="BY44" s="410" t="e">
        <f>(BY$27*BY$28*BY$29)*Carriageways!CA170</f>
        <v>#DIV/0!</v>
      </c>
      <c r="BZ44" s="410" t="e">
        <f>(BZ$27*BZ$28*BZ$29)*Carriageways!CB170</f>
        <v>#DIV/0!</v>
      </c>
      <c r="CA44" s="410" t="e">
        <f>(CA$27*CA$28*CA$29)*Carriageways!CC170</f>
        <v>#DIV/0!</v>
      </c>
      <c r="CB44" s="410" t="e">
        <f>(CB$27*CB$28*CB$29)*Carriageways!CD170</f>
        <v>#DIV/0!</v>
      </c>
      <c r="CC44" s="410" t="e">
        <f>(CC$27*CC$28*CC$29)*Carriageways!CE170</f>
        <v>#DIV/0!</v>
      </c>
      <c r="CD44" s="410" t="e">
        <f>(CD$27*CD$28*CD$29)*Carriageways!CF170</f>
        <v>#DIV/0!</v>
      </c>
    </row>
    <row r="45" spans="1:82" ht="15.5" x14ac:dyDescent="0.35">
      <c r="A45" s="391"/>
      <c r="B45" s="410" t="s">
        <v>86</v>
      </c>
      <c r="C45" s="410" t="e">
        <f>(C$27*C$28*C$29)*Carriageways!E171</f>
        <v>#DIV/0!</v>
      </c>
      <c r="D45" s="410" t="e">
        <f>(D$27*D$28*D$29)*Carriageways!F171</f>
        <v>#DIV/0!</v>
      </c>
      <c r="E45" s="410" t="e">
        <f>(E$27*E$28*E$29)*Carriageways!G171</f>
        <v>#DIV/0!</v>
      </c>
      <c r="F45" s="410" t="e">
        <f>(F$27*F$28*F$29)*Carriageways!H171</f>
        <v>#DIV/0!</v>
      </c>
      <c r="G45" s="410" t="e">
        <f>(G$27*G$28*G$29)*Carriageways!I171</f>
        <v>#DIV/0!</v>
      </c>
      <c r="H45" s="410" t="e">
        <f>(H$27*H$28*H$29)*Carriageways!J171</f>
        <v>#DIV/0!</v>
      </c>
      <c r="I45" s="410" t="e">
        <f>(I$27*I$28*I$29)*Carriageways!K171</f>
        <v>#DIV/0!</v>
      </c>
      <c r="J45" s="410" t="e">
        <f>(J$27*J$28*J$29)*Carriageways!L171</f>
        <v>#DIV/0!</v>
      </c>
      <c r="K45" s="410" t="e">
        <f>(K$27*K$28*K$29)*Carriageways!M171</f>
        <v>#DIV/0!</v>
      </c>
      <c r="L45" s="410" t="e">
        <f>(L$27*L$28*L$29)*Carriageways!N171</f>
        <v>#DIV/0!</v>
      </c>
      <c r="M45" s="410" t="e">
        <f>(M$27*M$28*M$29)*Carriageways!O171</f>
        <v>#DIV/0!</v>
      </c>
      <c r="N45" s="410" t="e">
        <f>(N$27*N$28*N$29)*Carriageways!P171</f>
        <v>#DIV/0!</v>
      </c>
      <c r="O45" s="410" t="e">
        <f>(O$27*O$28*O$29)*Carriageways!Q171</f>
        <v>#DIV/0!</v>
      </c>
      <c r="P45" s="410" t="e">
        <f>(P$27*P$28*P$29)*Carriageways!R171</f>
        <v>#DIV/0!</v>
      </c>
      <c r="Q45" s="410" t="e">
        <f>(Q$27*Q$28*Q$29)*Carriageways!S171</f>
        <v>#DIV/0!</v>
      </c>
      <c r="R45" s="410" t="e">
        <f>(R$27*R$28*R$29)*Carriageways!T171</f>
        <v>#DIV/0!</v>
      </c>
      <c r="S45" s="410" t="e">
        <f>(S$27*S$28*S$29)*Carriageways!U171</f>
        <v>#DIV/0!</v>
      </c>
      <c r="T45" s="410" t="e">
        <f>(T$27*T$28*T$29)*Carriageways!V171</f>
        <v>#DIV/0!</v>
      </c>
      <c r="U45" s="410" t="e">
        <f>(U$27*U$28*U$29)*Carriageways!W171</f>
        <v>#DIV/0!</v>
      </c>
      <c r="V45" s="410" t="e">
        <f>(V$27*V$28*V$29)*Carriageways!X171</f>
        <v>#DIV/0!</v>
      </c>
      <c r="W45" s="410" t="e">
        <f>(W$27*W$28*W$29)*Carriageways!Y171</f>
        <v>#DIV/0!</v>
      </c>
      <c r="X45" s="410" t="e">
        <f>(X$27*X$28*X$29)*Carriageways!Z171</f>
        <v>#DIV/0!</v>
      </c>
      <c r="Y45" s="410" t="e">
        <f>(Y$27*Y$28*Y$29)*Carriageways!AA171</f>
        <v>#DIV/0!</v>
      </c>
      <c r="Z45" s="410" t="e">
        <f>(Z$27*Z$28*Z$29)*Carriageways!AB171</f>
        <v>#DIV/0!</v>
      </c>
      <c r="AA45" s="410" t="e">
        <f>(AA$27*AA$28*AA$29)*Carriageways!AC171</f>
        <v>#DIV/0!</v>
      </c>
      <c r="AB45" s="410" t="e">
        <f>(AB$27*AB$28*AB$29)*Carriageways!AD171</f>
        <v>#DIV/0!</v>
      </c>
      <c r="AC45" s="410" t="e">
        <f>(AC$27*AC$28*AC$29)*Carriageways!AE171</f>
        <v>#DIV/0!</v>
      </c>
      <c r="AD45" s="410" t="e">
        <f>(AD$27*AD$28*AD$29)*Carriageways!AF171</f>
        <v>#DIV/0!</v>
      </c>
      <c r="AE45" s="410" t="e">
        <f>(AE$27*AE$28*AE$29)*Carriageways!AG171</f>
        <v>#DIV/0!</v>
      </c>
      <c r="AF45" s="410" t="e">
        <f>(AF$27*AF$28*AF$29)*Carriageways!AH171</f>
        <v>#DIV/0!</v>
      </c>
      <c r="AG45" s="410" t="e">
        <f>(AG$27*AG$28*AG$29)*Carriageways!AI171</f>
        <v>#DIV/0!</v>
      </c>
      <c r="AH45" s="410" t="e">
        <f>(AH$27*AH$28*AH$29)*Carriageways!AJ171</f>
        <v>#DIV/0!</v>
      </c>
      <c r="AI45" s="410" t="e">
        <f>(AI$27*AI$28*AI$29)*Carriageways!AK171</f>
        <v>#DIV/0!</v>
      </c>
      <c r="AJ45" s="410" t="e">
        <f>(AJ$27*AJ$28*AJ$29)*Carriageways!AL171</f>
        <v>#DIV/0!</v>
      </c>
      <c r="AK45" s="410" t="e">
        <f>(AK$27*AK$28*AK$29)*Carriageways!AM171</f>
        <v>#DIV/0!</v>
      </c>
      <c r="AL45" s="410" t="e">
        <f>(AL$27*AL$28*AL$29)*Carriageways!AN171</f>
        <v>#DIV/0!</v>
      </c>
      <c r="AM45" s="410" t="e">
        <f>(AM$27*AM$28*AM$29)*Carriageways!AO171</f>
        <v>#DIV/0!</v>
      </c>
      <c r="AN45" s="410" t="e">
        <f>(AN$27*AN$28*AN$29)*Carriageways!AP171</f>
        <v>#DIV/0!</v>
      </c>
      <c r="AO45" s="410" t="e">
        <f>(AO$27*AO$28*AO$29)*Carriageways!AQ171</f>
        <v>#DIV/0!</v>
      </c>
      <c r="AP45" s="410" t="e">
        <f>(AP$27*AP$28*AP$29)*Carriageways!AR171</f>
        <v>#DIV/0!</v>
      </c>
      <c r="AQ45" s="410" t="e">
        <f>(AQ$27*AQ$28*AQ$29)*Carriageways!AS171</f>
        <v>#DIV/0!</v>
      </c>
      <c r="AR45" s="410" t="e">
        <f>(AR$27*AR$28*AR$29)*Carriageways!AT171</f>
        <v>#DIV/0!</v>
      </c>
      <c r="AS45" s="410" t="e">
        <f>(AS$27*AS$28*AS$29)*Carriageways!AU171</f>
        <v>#DIV/0!</v>
      </c>
      <c r="AT45" s="410" t="e">
        <f>(AT$27*AT$28*AT$29)*Carriageways!AV171</f>
        <v>#DIV/0!</v>
      </c>
      <c r="AU45" s="410" t="e">
        <f>(AU$27*AU$28*AU$29)*Carriageways!AW171</f>
        <v>#DIV/0!</v>
      </c>
      <c r="AV45" s="410" t="e">
        <f>(AV$27*AV$28*AV$29)*Carriageways!AX171</f>
        <v>#DIV/0!</v>
      </c>
      <c r="AW45" s="410" t="e">
        <f>(AW$27*AW$28*AW$29)*Carriageways!AY171</f>
        <v>#DIV/0!</v>
      </c>
      <c r="AX45" s="410" t="e">
        <f>(AX$27*AX$28*AX$29)*Carriageways!AZ171</f>
        <v>#DIV/0!</v>
      </c>
      <c r="AY45" s="410" t="e">
        <f>(AY$27*AY$28*AY$29)*Carriageways!BA171</f>
        <v>#DIV/0!</v>
      </c>
      <c r="AZ45" s="410" t="e">
        <f>(AZ$27*AZ$28*AZ$29)*Carriageways!BB171</f>
        <v>#DIV/0!</v>
      </c>
      <c r="BA45" s="410" t="e">
        <f>(BA$27*BA$28*BA$29)*Carriageways!BC171</f>
        <v>#DIV/0!</v>
      </c>
      <c r="BB45" s="410" t="e">
        <f>(BB$27*BB$28*BB$29)*Carriageways!BD171</f>
        <v>#DIV/0!</v>
      </c>
      <c r="BC45" s="410" t="e">
        <f>(BC$27*BC$28*BC$29)*Carriageways!BE171</f>
        <v>#DIV/0!</v>
      </c>
      <c r="BD45" s="410" t="e">
        <f>(BD$27*BD$28*BD$29)*Carriageways!BF171</f>
        <v>#DIV/0!</v>
      </c>
      <c r="BE45" s="410" t="e">
        <f>(BE$27*BE$28*BE$29)*Carriageways!BG171</f>
        <v>#DIV/0!</v>
      </c>
      <c r="BF45" s="410" t="e">
        <f>(BF$27*BF$28*BF$29)*Carriageways!BH171</f>
        <v>#DIV/0!</v>
      </c>
      <c r="BG45" s="410" t="e">
        <f>(BG$27*BG$28*BG$29)*Carriageways!BI171</f>
        <v>#DIV/0!</v>
      </c>
      <c r="BH45" s="410" t="e">
        <f>(BH$27*BH$28*BH$29)*Carriageways!BJ171</f>
        <v>#DIV/0!</v>
      </c>
      <c r="BI45" s="410" t="e">
        <f>(BI$27*BI$28*BI$29)*Carriageways!BK171</f>
        <v>#DIV/0!</v>
      </c>
      <c r="BJ45" s="410" t="e">
        <f>(BJ$27*BJ$28*BJ$29)*Carriageways!BL171</f>
        <v>#DIV/0!</v>
      </c>
      <c r="BK45" s="410" t="e">
        <f>(BK$27*BK$28*BK$29)*Carriageways!BM171</f>
        <v>#DIV/0!</v>
      </c>
      <c r="BL45" s="410" t="e">
        <f>(BL$27*BL$28*BL$29)*Carriageways!BN171</f>
        <v>#DIV/0!</v>
      </c>
      <c r="BM45" s="410" t="e">
        <f>(BM$27*BM$28*BM$29)*Carriageways!BO171</f>
        <v>#DIV/0!</v>
      </c>
      <c r="BN45" s="410" t="e">
        <f>(BN$27*BN$28*BN$29)*Carriageways!BP171</f>
        <v>#DIV/0!</v>
      </c>
      <c r="BO45" s="410" t="e">
        <f>(BO$27*BO$28*BO$29)*Carriageways!BQ171</f>
        <v>#DIV/0!</v>
      </c>
      <c r="BP45" s="410" t="e">
        <f>(BP$27*BP$28*BP$29)*Carriageways!BR171</f>
        <v>#DIV/0!</v>
      </c>
      <c r="BQ45" s="410" t="e">
        <f>(BQ$27*BQ$28*BQ$29)*Carriageways!BS171</f>
        <v>#DIV/0!</v>
      </c>
      <c r="BR45" s="410" t="e">
        <f>(BR$27*BR$28*BR$29)*Carriageways!BT171</f>
        <v>#DIV/0!</v>
      </c>
      <c r="BS45" s="410" t="e">
        <f>(BS$27*BS$28*BS$29)*Carriageways!BU171</f>
        <v>#DIV/0!</v>
      </c>
      <c r="BT45" s="410" t="e">
        <f>(BT$27*BT$28*BT$29)*Carriageways!BV171</f>
        <v>#DIV/0!</v>
      </c>
      <c r="BU45" s="410" t="e">
        <f>(BU$27*BU$28*BU$29)*Carriageways!BW171</f>
        <v>#DIV/0!</v>
      </c>
      <c r="BV45" s="410" t="e">
        <f>(BV$27*BV$28*BV$29)*Carriageways!BX171</f>
        <v>#DIV/0!</v>
      </c>
      <c r="BW45" s="410" t="e">
        <f>(BW$27*BW$28*BW$29)*Carriageways!BY171</f>
        <v>#DIV/0!</v>
      </c>
      <c r="BX45" s="410" t="e">
        <f>(BX$27*BX$28*BX$29)*Carriageways!BZ171</f>
        <v>#DIV/0!</v>
      </c>
      <c r="BY45" s="410" t="e">
        <f>(BY$27*BY$28*BY$29)*Carriageways!CA171</f>
        <v>#DIV/0!</v>
      </c>
      <c r="BZ45" s="410" t="e">
        <f>(BZ$27*BZ$28*BZ$29)*Carriageways!CB171</f>
        <v>#DIV/0!</v>
      </c>
      <c r="CA45" s="410" t="e">
        <f>(CA$27*CA$28*CA$29)*Carriageways!CC171</f>
        <v>#DIV/0!</v>
      </c>
      <c r="CB45" s="410" t="e">
        <f>(CB$27*CB$28*CB$29)*Carriageways!CD171</f>
        <v>#DIV/0!</v>
      </c>
      <c r="CC45" s="410" t="e">
        <f>(CC$27*CC$28*CC$29)*Carriageways!CE171</f>
        <v>#DIV/0!</v>
      </c>
      <c r="CD45" s="410" t="e">
        <f>(CD$27*CD$28*CD$29)*Carriageways!CF171</f>
        <v>#DIV/0!</v>
      </c>
    </row>
    <row r="46" spans="1:82" ht="15.5" x14ac:dyDescent="0.35">
      <c r="A46" s="391"/>
      <c r="B46" s="410" t="s">
        <v>88</v>
      </c>
      <c r="C46" s="410" t="e">
        <f>(C$27*C$28*C$29)*Carriageways!E172</f>
        <v>#DIV/0!</v>
      </c>
      <c r="D46" s="410" t="e">
        <f>(D$27*D$28*D$29)*Carriageways!F172</f>
        <v>#DIV/0!</v>
      </c>
      <c r="E46" s="410" t="e">
        <f>(E$27*E$28*E$29)*Carriageways!G172</f>
        <v>#DIV/0!</v>
      </c>
      <c r="F46" s="410" t="e">
        <f>(F$27*F$28*F$29)*Carriageways!H172</f>
        <v>#DIV/0!</v>
      </c>
      <c r="G46" s="410" t="e">
        <f>(G$27*G$28*G$29)*Carriageways!I172</f>
        <v>#DIV/0!</v>
      </c>
      <c r="H46" s="410" t="e">
        <f>(H$27*H$28*H$29)*Carriageways!J172</f>
        <v>#DIV/0!</v>
      </c>
      <c r="I46" s="410" t="e">
        <f>(I$27*I$28*I$29)*Carriageways!K172</f>
        <v>#DIV/0!</v>
      </c>
      <c r="J46" s="410" t="e">
        <f>(J$27*J$28*J$29)*Carriageways!L172</f>
        <v>#DIV/0!</v>
      </c>
      <c r="K46" s="410" t="e">
        <f>(K$27*K$28*K$29)*Carriageways!M172</f>
        <v>#DIV/0!</v>
      </c>
      <c r="L46" s="410" t="e">
        <f>(L$27*L$28*L$29)*Carriageways!N172</f>
        <v>#DIV/0!</v>
      </c>
      <c r="M46" s="410" t="e">
        <f>(M$27*M$28*M$29)*Carriageways!O172</f>
        <v>#DIV/0!</v>
      </c>
      <c r="N46" s="410" t="e">
        <f>(N$27*N$28*N$29)*Carriageways!P172</f>
        <v>#DIV/0!</v>
      </c>
      <c r="O46" s="410" t="e">
        <f>(O$27*O$28*O$29)*Carriageways!Q172</f>
        <v>#DIV/0!</v>
      </c>
      <c r="P46" s="410" t="e">
        <f>(P$27*P$28*P$29)*Carriageways!R172</f>
        <v>#DIV/0!</v>
      </c>
      <c r="Q46" s="410" t="e">
        <f>(Q$27*Q$28*Q$29)*Carriageways!S172</f>
        <v>#DIV/0!</v>
      </c>
      <c r="R46" s="410" t="e">
        <f>(R$27*R$28*R$29)*Carriageways!T172</f>
        <v>#DIV/0!</v>
      </c>
      <c r="S46" s="410" t="e">
        <f>(S$27*S$28*S$29)*Carriageways!U172</f>
        <v>#DIV/0!</v>
      </c>
      <c r="T46" s="410" t="e">
        <f>(T$27*T$28*T$29)*Carriageways!V172</f>
        <v>#DIV/0!</v>
      </c>
      <c r="U46" s="410" t="e">
        <f>(U$27*U$28*U$29)*Carriageways!W172</f>
        <v>#DIV/0!</v>
      </c>
      <c r="V46" s="410" t="e">
        <f>(V$27*V$28*V$29)*Carriageways!X172</f>
        <v>#DIV/0!</v>
      </c>
      <c r="W46" s="410" t="e">
        <f>(W$27*W$28*W$29)*Carriageways!Y172</f>
        <v>#DIV/0!</v>
      </c>
      <c r="X46" s="410" t="e">
        <f>(X$27*X$28*X$29)*Carriageways!Z172</f>
        <v>#DIV/0!</v>
      </c>
      <c r="Y46" s="410" t="e">
        <f>(Y$27*Y$28*Y$29)*Carriageways!AA172</f>
        <v>#DIV/0!</v>
      </c>
      <c r="Z46" s="410" t="e">
        <f>(Z$27*Z$28*Z$29)*Carriageways!AB172</f>
        <v>#DIV/0!</v>
      </c>
      <c r="AA46" s="410" t="e">
        <f>(AA$27*AA$28*AA$29)*Carriageways!AC172</f>
        <v>#DIV/0!</v>
      </c>
      <c r="AB46" s="410" t="e">
        <f>(AB$27*AB$28*AB$29)*Carriageways!AD172</f>
        <v>#DIV/0!</v>
      </c>
      <c r="AC46" s="410" t="e">
        <f>(AC$27*AC$28*AC$29)*Carriageways!AE172</f>
        <v>#DIV/0!</v>
      </c>
      <c r="AD46" s="410" t="e">
        <f>(AD$27*AD$28*AD$29)*Carriageways!AF172</f>
        <v>#DIV/0!</v>
      </c>
      <c r="AE46" s="410" t="e">
        <f>(AE$27*AE$28*AE$29)*Carriageways!AG172</f>
        <v>#DIV/0!</v>
      </c>
      <c r="AF46" s="410" t="e">
        <f>(AF$27*AF$28*AF$29)*Carriageways!AH172</f>
        <v>#DIV/0!</v>
      </c>
      <c r="AG46" s="410" t="e">
        <f>(AG$27*AG$28*AG$29)*Carriageways!AI172</f>
        <v>#DIV/0!</v>
      </c>
      <c r="AH46" s="410" t="e">
        <f>(AH$27*AH$28*AH$29)*Carriageways!AJ172</f>
        <v>#DIV/0!</v>
      </c>
      <c r="AI46" s="410" t="e">
        <f>(AI$27*AI$28*AI$29)*Carriageways!AK172</f>
        <v>#DIV/0!</v>
      </c>
      <c r="AJ46" s="410" t="e">
        <f>(AJ$27*AJ$28*AJ$29)*Carriageways!AL172</f>
        <v>#DIV/0!</v>
      </c>
      <c r="AK46" s="410" t="e">
        <f>(AK$27*AK$28*AK$29)*Carriageways!AM172</f>
        <v>#DIV/0!</v>
      </c>
      <c r="AL46" s="410" t="e">
        <f>(AL$27*AL$28*AL$29)*Carriageways!AN172</f>
        <v>#DIV/0!</v>
      </c>
      <c r="AM46" s="410" t="e">
        <f>(AM$27*AM$28*AM$29)*Carriageways!AO172</f>
        <v>#DIV/0!</v>
      </c>
      <c r="AN46" s="410" t="e">
        <f>(AN$27*AN$28*AN$29)*Carriageways!AP172</f>
        <v>#DIV/0!</v>
      </c>
      <c r="AO46" s="410" t="e">
        <f>(AO$27*AO$28*AO$29)*Carriageways!AQ172</f>
        <v>#DIV/0!</v>
      </c>
      <c r="AP46" s="410" t="e">
        <f>(AP$27*AP$28*AP$29)*Carriageways!AR172</f>
        <v>#DIV/0!</v>
      </c>
      <c r="AQ46" s="410" t="e">
        <f>(AQ$27*AQ$28*AQ$29)*Carriageways!AS172</f>
        <v>#DIV/0!</v>
      </c>
      <c r="AR46" s="410" t="e">
        <f>(AR$27*AR$28*AR$29)*Carriageways!AT172</f>
        <v>#DIV/0!</v>
      </c>
      <c r="AS46" s="410" t="e">
        <f>(AS$27*AS$28*AS$29)*Carriageways!AU172</f>
        <v>#DIV/0!</v>
      </c>
      <c r="AT46" s="410" t="e">
        <f>(AT$27*AT$28*AT$29)*Carriageways!AV172</f>
        <v>#DIV/0!</v>
      </c>
      <c r="AU46" s="410" t="e">
        <f>(AU$27*AU$28*AU$29)*Carriageways!AW172</f>
        <v>#DIV/0!</v>
      </c>
      <c r="AV46" s="410" t="e">
        <f>(AV$27*AV$28*AV$29)*Carriageways!AX172</f>
        <v>#DIV/0!</v>
      </c>
      <c r="AW46" s="410" t="e">
        <f>(AW$27*AW$28*AW$29)*Carriageways!AY172</f>
        <v>#DIV/0!</v>
      </c>
      <c r="AX46" s="410" t="e">
        <f>(AX$27*AX$28*AX$29)*Carriageways!AZ172</f>
        <v>#DIV/0!</v>
      </c>
      <c r="AY46" s="410" t="e">
        <f>(AY$27*AY$28*AY$29)*Carriageways!BA172</f>
        <v>#DIV/0!</v>
      </c>
      <c r="AZ46" s="410" t="e">
        <f>(AZ$27*AZ$28*AZ$29)*Carriageways!BB172</f>
        <v>#DIV/0!</v>
      </c>
      <c r="BA46" s="410" t="e">
        <f>(BA$27*BA$28*BA$29)*Carriageways!BC172</f>
        <v>#DIV/0!</v>
      </c>
      <c r="BB46" s="410" t="e">
        <f>(BB$27*BB$28*BB$29)*Carriageways!BD172</f>
        <v>#DIV/0!</v>
      </c>
      <c r="BC46" s="410" t="e">
        <f>(BC$27*BC$28*BC$29)*Carriageways!BE172</f>
        <v>#DIV/0!</v>
      </c>
      <c r="BD46" s="410" t="e">
        <f>(BD$27*BD$28*BD$29)*Carriageways!BF172</f>
        <v>#DIV/0!</v>
      </c>
      <c r="BE46" s="410" t="e">
        <f>(BE$27*BE$28*BE$29)*Carriageways!BG172</f>
        <v>#DIV/0!</v>
      </c>
      <c r="BF46" s="410" t="e">
        <f>(BF$27*BF$28*BF$29)*Carriageways!BH172</f>
        <v>#DIV/0!</v>
      </c>
      <c r="BG46" s="410" t="e">
        <f>(BG$27*BG$28*BG$29)*Carriageways!BI172</f>
        <v>#DIV/0!</v>
      </c>
      <c r="BH46" s="410" t="e">
        <f>(BH$27*BH$28*BH$29)*Carriageways!BJ172</f>
        <v>#DIV/0!</v>
      </c>
      <c r="BI46" s="410" t="e">
        <f>(BI$27*BI$28*BI$29)*Carriageways!BK172</f>
        <v>#DIV/0!</v>
      </c>
      <c r="BJ46" s="410" t="e">
        <f>(BJ$27*BJ$28*BJ$29)*Carriageways!BL172</f>
        <v>#DIV/0!</v>
      </c>
      <c r="BK46" s="410" t="e">
        <f>(BK$27*BK$28*BK$29)*Carriageways!BM172</f>
        <v>#DIV/0!</v>
      </c>
      <c r="BL46" s="410" t="e">
        <f>(BL$27*BL$28*BL$29)*Carriageways!BN172</f>
        <v>#DIV/0!</v>
      </c>
      <c r="BM46" s="410" t="e">
        <f>(BM$27*BM$28*BM$29)*Carriageways!BO172</f>
        <v>#DIV/0!</v>
      </c>
      <c r="BN46" s="410" t="e">
        <f>(BN$27*BN$28*BN$29)*Carriageways!BP172</f>
        <v>#DIV/0!</v>
      </c>
      <c r="BO46" s="410" t="e">
        <f>(BO$27*BO$28*BO$29)*Carriageways!BQ172</f>
        <v>#DIV/0!</v>
      </c>
      <c r="BP46" s="410" t="e">
        <f>(BP$27*BP$28*BP$29)*Carriageways!BR172</f>
        <v>#DIV/0!</v>
      </c>
      <c r="BQ46" s="410" t="e">
        <f>(BQ$27*BQ$28*BQ$29)*Carriageways!BS172</f>
        <v>#DIV/0!</v>
      </c>
      <c r="BR46" s="410" t="e">
        <f>(BR$27*BR$28*BR$29)*Carriageways!BT172</f>
        <v>#DIV/0!</v>
      </c>
      <c r="BS46" s="410" t="e">
        <f>(BS$27*BS$28*BS$29)*Carriageways!BU172</f>
        <v>#DIV/0!</v>
      </c>
      <c r="BT46" s="410" t="e">
        <f>(BT$27*BT$28*BT$29)*Carriageways!BV172</f>
        <v>#DIV/0!</v>
      </c>
      <c r="BU46" s="410" t="e">
        <f>(BU$27*BU$28*BU$29)*Carriageways!BW172</f>
        <v>#DIV/0!</v>
      </c>
      <c r="BV46" s="410" t="e">
        <f>(BV$27*BV$28*BV$29)*Carriageways!BX172</f>
        <v>#DIV/0!</v>
      </c>
      <c r="BW46" s="410" t="e">
        <f>(BW$27*BW$28*BW$29)*Carriageways!BY172</f>
        <v>#DIV/0!</v>
      </c>
      <c r="BX46" s="410" t="e">
        <f>(BX$27*BX$28*BX$29)*Carriageways!BZ172</f>
        <v>#DIV/0!</v>
      </c>
      <c r="BY46" s="410" t="e">
        <f>(BY$27*BY$28*BY$29)*Carriageways!CA172</f>
        <v>#DIV/0!</v>
      </c>
      <c r="BZ46" s="410" t="e">
        <f>(BZ$27*BZ$28*BZ$29)*Carriageways!CB172</f>
        <v>#DIV/0!</v>
      </c>
      <c r="CA46" s="410" t="e">
        <f>(CA$27*CA$28*CA$29)*Carriageways!CC172</f>
        <v>#DIV/0!</v>
      </c>
      <c r="CB46" s="410" t="e">
        <f>(CB$27*CB$28*CB$29)*Carriageways!CD172</f>
        <v>#DIV/0!</v>
      </c>
      <c r="CC46" s="410" t="e">
        <f>(CC$27*CC$28*CC$29)*Carriageways!CE172</f>
        <v>#DIV/0!</v>
      </c>
      <c r="CD46" s="410" t="e">
        <f>(CD$27*CD$28*CD$29)*Carriageways!CF172</f>
        <v>#DIV/0!</v>
      </c>
    </row>
    <row r="47" spans="1:82" ht="15.5" x14ac:dyDescent="0.35">
      <c r="A47" s="391"/>
      <c r="B47" s="410" t="s">
        <v>90</v>
      </c>
      <c r="C47" s="410" t="e">
        <f>(C$27*C$28*C$29)*Carriageways!E173</f>
        <v>#DIV/0!</v>
      </c>
      <c r="D47" s="410" t="e">
        <f>(D$27*D$28*D$29)*Carriageways!F173</f>
        <v>#DIV/0!</v>
      </c>
      <c r="E47" s="410" t="e">
        <f>(E$27*E$28*E$29)*Carriageways!G173</f>
        <v>#DIV/0!</v>
      </c>
      <c r="F47" s="410" t="e">
        <f>(F$27*F$28*F$29)*Carriageways!H173</f>
        <v>#DIV/0!</v>
      </c>
      <c r="G47" s="410" t="e">
        <f>(G$27*G$28*G$29)*Carriageways!I173</f>
        <v>#DIV/0!</v>
      </c>
      <c r="H47" s="410" t="e">
        <f>(H$27*H$28*H$29)*Carriageways!J173</f>
        <v>#DIV/0!</v>
      </c>
      <c r="I47" s="410" t="e">
        <f>(I$27*I$28*I$29)*Carriageways!K173</f>
        <v>#DIV/0!</v>
      </c>
      <c r="J47" s="410" t="e">
        <f>(J$27*J$28*J$29)*Carriageways!L173</f>
        <v>#DIV/0!</v>
      </c>
      <c r="K47" s="410" t="e">
        <f>(K$27*K$28*K$29)*Carriageways!M173</f>
        <v>#DIV/0!</v>
      </c>
      <c r="L47" s="410" t="e">
        <f>(L$27*L$28*L$29)*Carriageways!N173</f>
        <v>#DIV/0!</v>
      </c>
      <c r="M47" s="410" t="e">
        <f>(M$27*M$28*M$29)*Carriageways!O173</f>
        <v>#DIV/0!</v>
      </c>
      <c r="N47" s="410" t="e">
        <f>(N$27*N$28*N$29)*Carriageways!P173</f>
        <v>#DIV/0!</v>
      </c>
      <c r="O47" s="410" t="e">
        <f>(O$27*O$28*O$29)*Carriageways!Q173</f>
        <v>#DIV/0!</v>
      </c>
      <c r="P47" s="410" t="e">
        <f>(P$27*P$28*P$29)*Carriageways!R173</f>
        <v>#DIV/0!</v>
      </c>
      <c r="Q47" s="410" t="e">
        <f>(Q$27*Q$28*Q$29)*Carriageways!S173</f>
        <v>#DIV/0!</v>
      </c>
      <c r="R47" s="410" t="e">
        <f>(R$27*R$28*R$29)*Carriageways!T173</f>
        <v>#DIV/0!</v>
      </c>
      <c r="S47" s="410" t="e">
        <f>(S$27*S$28*S$29)*Carriageways!U173</f>
        <v>#DIV/0!</v>
      </c>
      <c r="T47" s="410" t="e">
        <f>(T$27*T$28*T$29)*Carriageways!V173</f>
        <v>#DIV/0!</v>
      </c>
      <c r="U47" s="410" t="e">
        <f>(U$27*U$28*U$29)*Carriageways!W173</f>
        <v>#DIV/0!</v>
      </c>
      <c r="V47" s="410" t="e">
        <f>(V$27*V$28*V$29)*Carriageways!X173</f>
        <v>#DIV/0!</v>
      </c>
      <c r="W47" s="410" t="e">
        <f>(W$27*W$28*W$29)*Carriageways!Y173</f>
        <v>#DIV/0!</v>
      </c>
      <c r="X47" s="410" t="e">
        <f>(X$27*X$28*X$29)*Carriageways!Z173</f>
        <v>#DIV/0!</v>
      </c>
      <c r="Y47" s="410" t="e">
        <f>(Y$27*Y$28*Y$29)*Carriageways!AA173</f>
        <v>#DIV/0!</v>
      </c>
      <c r="Z47" s="410" t="e">
        <f>(Z$27*Z$28*Z$29)*Carriageways!AB173</f>
        <v>#DIV/0!</v>
      </c>
      <c r="AA47" s="410" t="e">
        <f>(AA$27*AA$28*AA$29)*Carriageways!AC173</f>
        <v>#DIV/0!</v>
      </c>
      <c r="AB47" s="410" t="e">
        <f>(AB$27*AB$28*AB$29)*Carriageways!AD173</f>
        <v>#DIV/0!</v>
      </c>
      <c r="AC47" s="410" t="e">
        <f>(AC$27*AC$28*AC$29)*Carriageways!AE173</f>
        <v>#DIV/0!</v>
      </c>
      <c r="AD47" s="410" t="e">
        <f>(AD$27*AD$28*AD$29)*Carriageways!AF173</f>
        <v>#DIV/0!</v>
      </c>
      <c r="AE47" s="410" t="e">
        <f>(AE$27*AE$28*AE$29)*Carriageways!AG173</f>
        <v>#DIV/0!</v>
      </c>
      <c r="AF47" s="410" t="e">
        <f>(AF$27*AF$28*AF$29)*Carriageways!AH173</f>
        <v>#DIV/0!</v>
      </c>
      <c r="AG47" s="410" t="e">
        <f>(AG$27*AG$28*AG$29)*Carriageways!AI173</f>
        <v>#DIV/0!</v>
      </c>
      <c r="AH47" s="410" t="e">
        <f>(AH$27*AH$28*AH$29)*Carriageways!AJ173</f>
        <v>#DIV/0!</v>
      </c>
      <c r="AI47" s="410" t="e">
        <f>(AI$27*AI$28*AI$29)*Carriageways!AK173</f>
        <v>#DIV/0!</v>
      </c>
      <c r="AJ47" s="410" t="e">
        <f>(AJ$27*AJ$28*AJ$29)*Carriageways!AL173</f>
        <v>#DIV/0!</v>
      </c>
      <c r="AK47" s="410" t="e">
        <f>(AK$27*AK$28*AK$29)*Carriageways!AM173</f>
        <v>#DIV/0!</v>
      </c>
      <c r="AL47" s="410" t="e">
        <f>(AL$27*AL$28*AL$29)*Carriageways!AN173</f>
        <v>#DIV/0!</v>
      </c>
      <c r="AM47" s="410" t="e">
        <f>(AM$27*AM$28*AM$29)*Carriageways!AO173</f>
        <v>#DIV/0!</v>
      </c>
      <c r="AN47" s="410" t="e">
        <f>(AN$27*AN$28*AN$29)*Carriageways!AP173</f>
        <v>#DIV/0!</v>
      </c>
      <c r="AO47" s="410" t="e">
        <f>(AO$27*AO$28*AO$29)*Carriageways!AQ173</f>
        <v>#DIV/0!</v>
      </c>
      <c r="AP47" s="410" t="e">
        <f>(AP$27*AP$28*AP$29)*Carriageways!AR173</f>
        <v>#DIV/0!</v>
      </c>
      <c r="AQ47" s="410" t="e">
        <f>(AQ$27*AQ$28*AQ$29)*Carriageways!AS173</f>
        <v>#DIV/0!</v>
      </c>
      <c r="AR47" s="410" t="e">
        <f>(AR$27*AR$28*AR$29)*Carriageways!AT173</f>
        <v>#DIV/0!</v>
      </c>
      <c r="AS47" s="410" t="e">
        <f>(AS$27*AS$28*AS$29)*Carriageways!AU173</f>
        <v>#DIV/0!</v>
      </c>
      <c r="AT47" s="410" t="e">
        <f>(AT$27*AT$28*AT$29)*Carriageways!AV173</f>
        <v>#DIV/0!</v>
      </c>
      <c r="AU47" s="410" t="e">
        <f>(AU$27*AU$28*AU$29)*Carriageways!AW173</f>
        <v>#DIV/0!</v>
      </c>
      <c r="AV47" s="410" t="e">
        <f>(AV$27*AV$28*AV$29)*Carriageways!AX173</f>
        <v>#DIV/0!</v>
      </c>
      <c r="AW47" s="410" t="e">
        <f>(AW$27*AW$28*AW$29)*Carriageways!AY173</f>
        <v>#DIV/0!</v>
      </c>
      <c r="AX47" s="410" t="e">
        <f>(AX$27*AX$28*AX$29)*Carriageways!AZ173</f>
        <v>#DIV/0!</v>
      </c>
      <c r="AY47" s="410" t="e">
        <f>(AY$27*AY$28*AY$29)*Carriageways!BA173</f>
        <v>#DIV/0!</v>
      </c>
      <c r="AZ47" s="410" t="e">
        <f>(AZ$27*AZ$28*AZ$29)*Carriageways!BB173</f>
        <v>#DIV/0!</v>
      </c>
      <c r="BA47" s="410" t="e">
        <f>(BA$27*BA$28*BA$29)*Carriageways!BC173</f>
        <v>#DIV/0!</v>
      </c>
      <c r="BB47" s="410" t="e">
        <f>(BB$27*BB$28*BB$29)*Carriageways!BD173</f>
        <v>#DIV/0!</v>
      </c>
      <c r="BC47" s="410" t="e">
        <f>(BC$27*BC$28*BC$29)*Carriageways!BE173</f>
        <v>#DIV/0!</v>
      </c>
      <c r="BD47" s="410" t="e">
        <f>(BD$27*BD$28*BD$29)*Carriageways!BF173</f>
        <v>#DIV/0!</v>
      </c>
      <c r="BE47" s="410" t="e">
        <f>(BE$27*BE$28*BE$29)*Carriageways!BG173</f>
        <v>#DIV/0!</v>
      </c>
      <c r="BF47" s="410" t="e">
        <f>(BF$27*BF$28*BF$29)*Carriageways!BH173</f>
        <v>#DIV/0!</v>
      </c>
      <c r="BG47" s="410" t="e">
        <f>(BG$27*BG$28*BG$29)*Carriageways!BI173</f>
        <v>#DIV/0!</v>
      </c>
      <c r="BH47" s="410" t="e">
        <f>(BH$27*BH$28*BH$29)*Carriageways!BJ173</f>
        <v>#DIV/0!</v>
      </c>
      <c r="BI47" s="410" t="e">
        <f>(BI$27*BI$28*BI$29)*Carriageways!BK173</f>
        <v>#DIV/0!</v>
      </c>
      <c r="BJ47" s="410" t="e">
        <f>(BJ$27*BJ$28*BJ$29)*Carriageways!BL173</f>
        <v>#DIV/0!</v>
      </c>
      <c r="BK47" s="410" t="e">
        <f>(BK$27*BK$28*BK$29)*Carriageways!BM173</f>
        <v>#DIV/0!</v>
      </c>
      <c r="BL47" s="410" t="e">
        <f>(BL$27*BL$28*BL$29)*Carriageways!BN173</f>
        <v>#DIV/0!</v>
      </c>
      <c r="BM47" s="410" t="e">
        <f>(BM$27*BM$28*BM$29)*Carriageways!BO173</f>
        <v>#DIV/0!</v>
      </c>
      <c r="BN47" s="410" t="e">
        <f>(BN$27*BN$28*BN$29)*Carriageways!BP173</f>
        <v>#DIV/0!</v>
      </c>
      <c r="BO47" s="410" t="e">
        <f>(BO$27*BO$28*BO$29)*Carriageways!BQ173</f>
        <v>#DIV/0!</v>
      </c>
      <c r="BP47" s="410" t="e">
        <f>(BP$27*BP$28*BP$29)*Carriageways!BR173</f>
        <v>#DIV/0!</v>
      </c>
      <c r="BQ47" s="410" t="e">
        <f>(BQ$27*BQ$28*BQ$29)*Carriageways!BS173</f>
        <v>#DIV/0!</v>
      </c>
      <c r="BR47" s="410" t="e">
        <f>(BR$27*BR$28*BR$29)*Carriageways!BT173</f>
        <v>#DIV/0!</v>
      </c>
      <c r="BS47" s="410" t="e">
        <f>(BS$27*BS$28*BS$29)*Carriageways!BU173</f>
        <v>#DIV/0!</v>
      </c>
      <c r="BT47" s="410" t="e">
        <f>(BT$27*BT$28*BT$29)*Carriageways!BV173</f>
        <v>#DIV/0!</v>
      </c>
      <c r="BU47" s="410" t="e">
        <f>(BU$27*BU$28*BU$29)*Carriageways!BW173</f>
        <v>#DIV/0!</v>
      </c>
      <c r="BV47" s="410" t="e">
        <f>(BV$27*BV$28*BV$29)*Carriageways!BX173</f>
        <v>#DIV/0!</v>
      </c>
      <c r="BW47" s="410" t="e">
        <f>(BW$27*BW$28*BW$29)*Carriageways!BY173</f>
        <v>#DIV/0!</v>
      </c>
      <c r="BX47" s="410" t="e">
        <f>(BX$27*BX$28*BX$29)*Carriageways!BZ173</f>
        <v>#DIV/0!</v>
      </c>
      <c r="BY47" s="410" t="e">
        <f>(BY$27*BY$28*BY$29)*Carriageways!CA173</f>
        <v>#DIV/0!</v>
      </c>
      <c r="BZ47" s="410" t="e">
        <f>(BZ$27*BZ$28*BZ$29)*Carriageways!CB173</f>
        <v>#DIV/0!</v>
      </c>
      <c r="CA47" s="410" t="e">
        <f>(CA$27*CA$28*CA$29)*Carriageways!CC173</f>
        <v>#DIV/0!</v>
      </c>
      <c r="CB47" s="410" t="e">
        <f>(CB$27*CB$28*CB$29)*Carriageways!CD173</f>
        <v>#DIV/0!</v>
      </c>
      <c r="CC47" s="410" t="e">
        <f>(CC$27*CC$28*CC$29)*Carriageways!CE173</f>
        <v>#DIV/0!</v>
      </c>
      <c r="CD47" s="410" t="e">
        <f>(CD$27*CD$28*CD$29)*Carriageways!CF173</f>
        <v>#DIV/0!</v>
      </c>
    </row>
    <row r="49" spans="1:82" ht="15.5" x14ac:dyDescent="0.35">
      <c r="A49" s="391"/>
      <c r="B49" s="409" t="s">
        <v>392</v>
      </c>
      <c r="C49" s="409">
        <v>2010</v>
      </c>
      <c r="D49" s="409">
        <v>2011</v>
      </c>
      <c r="E49" s="409">
        <v>2012</v>
      </c>
      <c r="F49" s="409">
        <v>2013</v>
      </c>
      <c r="G49" s="409">
        <v>2014</v>
      </c>
      <c r="H49" s="409">
        <v>2015</v>
      </c>
      <c r="I49" s="409">
        <v>2016</v>
      </c>
      <c r="J49" s="409">
        <v>2017</v>
      </c>
      <c r="K49" s="409">
        <v>2018</v>
      </c>
      <c r="L49" s="409">
        <v>2019</v>
      </c>
      <c r="M49" s="409">
        <v>2020</v>
      </c>
      <c r="N49" s="409">
        <v>2021</v>
      </c>
      <c r="O49" s="409">
        <v>2022</v>
      </c>
      <c r="P49" s="409">
        <v>2023</v>
      </c>
      <c r="Q49" s="409">
        <v>2024</v>
      </c>
      <c r="R49" s="409">
        <v>2025</v>
      </c>
      <c r="S49" s="409">
        <v>2026</v>
      </c>
      <c r="T49" s="409">
        <v>2027</v>
      </c>
      <c r="U49" s="409">
        <v>2028</v>
      </c>
      <c r="V49" s="409">
        <v>2029</v>
      </c>
      <c r="W49" s="409">
        <v>2030</v>
      </c>
      <c r="X49" s="409">
        <v>2031</v>
      </c>
      <c r="Y49" s="409">
        <v>2032</v>
      </c>
      <c r="Z49" s="409">
        <v>2033</v>
      </c>
      <c r="AA49" s="409">
        <v>2034</v>
      </c>
      <c r="AB49" s="409">
        <v>2035</v>
      </c>
      <c r="AC49" s="409">
        <v>2036</v>
      </c>
      <c r="AD49" s="409">
        <v>2037</v>
      </c>
      <c r="AE49" s="409">
        <v>2038</v>
      </c>
      <c r="AF49" s="409">
        <v>2039</v>
      </c>
      <c r="AG49" s="409">
        <v>2040</v>
      </c>
      <c r="AH49" s="409">
        <v>2041</v>
      </c>
      <c r="AI49" s="409">
        <v>2042</v>
      </c>
      <c r="AJ49" s="409">
        <v>2043</v>
      </c>
      <c r="AK49" s="409">
        <v>2044</v>
      </c>
      <c r="AL49" s="409">
        <v>2045</v>
      </c>
      <c r="AM49" s="409">
        <v>2046</v>
      </c>
      <c r="AN49" s="409">
        <v>2047</v>
      </c>
      <c r="AO49" s="409">
        <v>2048</v>
      </c>
      <c r="AP49" s="409">
        <v>2049</v>
      </c>
      <c r="AQ49" s="409">
        <v>2050</v>
      </c>
      <c r="AR49" s="409">
        <v>2051</v>
      </c>
      <c r="AS49" s="409">
        <v>2052</v>
      </c>
      <c r="AT49" s="409">
        <v>2053</v>
      </c>
      <c r="AU49" s="409">
        <v>2054</v>
      </c>
      <c r="AV49" s="409">
        <v>2055</v>
      </c>
      <c r="AW49" s="409">
        <v>2056</v>
      </c>
      <c r="AX49" s="409">
        <v>2057</v>
      </c>
      <c r="AY49" s="409">
        <v>2058</v>
      </c>
      <c r="AZ49" s="409">
        <v>2059</v>
      </c>
      <c r="BA49" s="409">
        <v>2060</v>
      </c>
      <c r="BB49" s="409">
        <v>2061</v>
      </c>
      <c r="BC49" s="409">
        <v>2062</v>
      </c>
      <c r="BD49" s="409">
        <v>2063</v>
      </c>
      <c r="BE49" s="409">
        <v>2064</v>
      </c>
      <c r="BF49" s="409">
        <v>2065</v>
      </c>
      <c r="BG49" s="409">
        <v>2066</v>
      </c>
      <c r="BH49" s="409">
        <v>2067</v>
      </c>
      <c r="BI49" s="409">
        <v>2068</v>
      </c>
      <c r="BJ49" s="409">
        <v>2069</v>
      </c>
      <c r="BK49" s="409">
        <v>2070</v>
      </c>
      <c r="BL49" s="409">
        <v>2071</v>
      </c>
      <c r="BM49" s="409">
        <v>2072</v>
      </c>
      <c r="BN49" s="409">
        <v>2073</v>
      </c>
      <c r="BO49" s="409">
        <v>2074</v>
      </c>
      <c r="BP49" s="409">
        <v>2075</v>
      </c>
      <c r="BQ49" s="409">
        <v>2076</v>
      </c>
      <c r="BR49" s="409">
        <v>2077</v>
      </c>
      <c r="BS49" s="409">
        <v>2078</v>
      </c>
      <c r="BT49" s="409">
        <v>2079</v>
      </c>
      <c r="BU49" s="409">
        <v>2080</v>
      </c>
      <c r="BV49" s="409">
        <v>2081</v>
      </c>
      <c r="BW49" s="409">
        <v>2082</v>
      </c>
      <c r="BX49" s="409">
        <v>2083</v>
      </c>
      <c r="BY49" s="409">
        <v>2084</v>
      </c>
      <c r="BZ49" s="409">
        <v>2085</v>
      </c>
      <c r="CA49" s="409">
        <v>2086</v>
      </c>
      <c r="CB49" s="409">
        <v>2087</v>
      </c>
      <c r="CC49" s="409">
        <v>2088</v>
      </c>
      <c r="CD49" s="409">
        <v>2089</v>
      </c>
    </row>
    <row r="50" spans="1:82" ht="15.5" x14ac:dyDescent="0.35">
      <c r="A50" s="391"/>
      <c r="B50" s="410" t="s">
        <v>84</v>
      </c>
      <c r="C50" s="410" t="e">
        <f>(C$27*C$28*C$29)*Carriageways!E241</f>
        <v>#DIV/0!</v>
      </c>
      <c r="D50" s="410" t="e">
        <f>(D$27*D$28*D$29)*Carriageways!F241</f>
        <v>#DIV/0!</v>
      </c>
      <c r="E50" s="410" t="e">
        <f>(E$27*E$28*E$29)*Carriageways!G241</f>
        <v>#DIV/0!</v>
      </c>
      <c r="F50" s="410" t="e">
        <f>(F$27*F$28*F$29)*Carriageways!H241</f>
        <v>#DIV/0!</v>
      </c>
      <c r="G50" s="410" t="e">
        <f>(G$27*G$28*G$29)*Carriageways!I241</f>
        <v>#DIV/0!</v>
      </c>
      <c r="H50" s="410" t="e">
        <f>(H$27*H$28*H$29)*Carriageways!J241</f>
        <v>#DIV/0!</v>
      </c>
      <c r="I50" s="410" t="e">
        <f>(I$27*I$28*I$29)*Carriageways!K241</f>
        <v>#DIV/0!</v>
      </c>
      <c r="J50" s="410" t="e">
        <f>(J$27*J$28*J$29)*Carriageways!L241</f>
        <v>#DIV/0!</v>
      </c>
      <c r="K50" s="410" t="e">
        <f>(K$27*K$28*K$29)*Carriageways!M241</f>
        <v>#DIV/0!</v>
      </c>
      <c r="L50" s="410" t="e">
        <f>(L$27*L$28*L$29)*Carriageways!N241</f>
        <v>#DIV/0!</v>
      </c>
      <c r="M50" s="410" t="e">
        <f>(M$27*M$28*M$29)*Carriageways!O241</f>
        <v>#DIV/0!</v>
      </c>
      <c r="N50" s="410" t="e">
        <f>(N$27*N$28*N$29)*Carriageways!P241</f>
        <v>#DIV/0!</v>
      </c>
      <c r="O50" s="410" t="e">
        <f>(O$27*O$28*O$29)*Carriageways!Q241</f>
        <v>#DIV/0!</v>
      </c>
      <c r="P50" s="410" t="e">
        <f>(P$27*P$28*P$29)*Carriageways!R241</f>
        <v>#DIV/0!</v>
      </c>
      <c r="Q50" s="410" t="e">
        <f>(Q$27*Q$28*Q$29)*Carriageways!S241</f>
        <v>#DIV/0!</v>
      </c>
      <c r="R50" s="410" t="e">
        <f>(R$27*R$28*R$29)*Carriageways!T241</f>
        <v>#DIV/0!</v>
      </c>
      <c r="S50" s="410" t="e">
        <f>(S$27*S$28*S$29)*Carriageways!U241</f>
        <v>#DIV/0!</v>
      </c>
      <c r="T50" s="410" t="e">
        <f>(T$27*T$28*T$29)*Carriageways!V241</f>
        <v>#DIV/0!</v>
      </c>
      <c r="U50" s="410" t="e">
        <f>(U$27*U$28*U$29)*Carriageways!W241</f>
        <v>#DIV/0!</v>
      </c>
      <c r="V50" s="410" t="e">
        <f>(V$27*V$28*V$29)*Carriageways!X241</f>
        <v>#DIV/0!</v>
      </c>
      <c r="W50" s="410" t="e">
        <f>(W$27*W$28*W$29)*Carriageways!Y241</f>
        <v>#DIV/0!</v>
      </c>
      <c r="X50" s="410" t="e">
        <f>(X$27*X$28*X$29)*Carriageways!Z241</f>
        <v>#DIV/0!</v>
      </c>
      <c r="Y50" s="410" t="e">
        <f>(Y$27*Y$28*Y$29)*Carriageways!AA241</f>
        <v>#DIV/0!</v>
      </c>
      <c r="Z50" s="410" t="e">
        <f>(Z$27*Z$28*Z$29)*Carriageways!AB241</f>
        <v>#DIV/0!</v>
      </c>
      <c r="AA50" s="410" t="e">
        <f>(AA$27*AA$28*AA$29)*Carriageways!AC241</f>
        <v>#DIV/0!</v>
      </c>
      <c r="AB50" s="410" t="e">
        <f>(AB$27*AB$28*AB$29)*Carriageways!AD241</f>
        <v>#DIV/0!</v>
      </c>
      <c r="AC50" s="410" t="e">
        <f>(AC$27*AC$28*AC$29)*Carriageways!AE241</f>
        <v>#DIV/0!</v>
      </c>
      <c r="AD50" s="410" t="e">
        <f>(AD$27*AD$28*AD$29)*Carriageways!AF241</f>
        <v>#DIV/0!</v>
      </c>
      <c r="AE50" s="410" t="e">
        <f>(AE$27*AE$28*AE$29)*Carriageways!AG241</f>
        <v>#DIV/0!</v>
      </c>
      <c r="AF50" s="410" t="e">
        <f>(AF$27*AF$28*AF$29)*Carriageways!AH241</f>
        <v>#DIV/0!</v>
      </c>
      <c r="AG50" s="410" t="e">
        <f>(AG$27*AG$28*AG$29)*Carriageways!AI241</f>
        <v>#DIV/0!</v>
      </c>
      <c r="AH50" s="410" t="e">
        <f>(AH$27*AH$28*AH$29)*Carriageways!AJ241</f>
        <v>#DIV/0!</v>
      </c>
      <c r="AI50" s="410" t="e">
        <f>(AI$27*AI$28*AI$29)*Carriageways!AK241</f>
        <v>#DIV/0!</v>
      </c>
      <c r="AJ50" s="410" t="e">
        <f>(AJ$27*AJ$28*AJ$29)*Carriageways!AL241</f>
        <v>#DIV/0!</v>
      </c>
      <c r="AK50" s="410" t="e">
        <f>(AK$27*AK$28*AK$29)*Carriageways!AM241</f>
        <v>#DIV/0!</v>
      </c>
      <c r="AL50" s="410" t="e">
        <f>(AL$27*AL$28*AL$29)*Carriageways!AN241</f>
        <v>#DIV/0!</v>
      </c>
      <c r="AM50" s="410" t="e">
        <f>(AM$27*AM$28*AM$29)*Carriageways!AO241</f>
        <v>#DIV/0!</v>
      </c>
      <c r="AN50" s="410" t="e">
        <f>(AN$27*AN$28*AN$29)*Carriageways!AP241</f>
        <v>#DIV/0!</v>
      </c>
      <c r="AO50" s="410" t="e">
        <f>(AO$27*AO$28*AO$29)*Carriageways!AQ241</f>
        <v>#DIV/0!</v>
      </c>
      <c r="AP50" s="410" t="e">
        <f>(AP$27*AP$28*AP$29)*Carriageways!AR241</f>
        <v>#DIV/0!</v>
      </c>
      <c r="AQ50" s="410" t="e">
        <f>(AQ$27*AQ$28*AQ$29)*Carriageways!AS241</f>
        <v>#DIV/0!</v>
      </c>
      <c r="AR50" s="410" t="e">
        <f>(AR$27*AR$28*AR$29)*Carriageways!AT241</f>
        <v>#DIV/0!</v>
      </c>
      <c r="AS50" s="410" t="e">
        <f>(AS$27*AS$28*AS$29)*Carriageways!AU241</f>
        <v>#DIV/0!</v>
      </c>
      <c r="AT50" s="410" t="e">
        <f>(AT$27*AT$28*AT$29)*Carriageways!AV241</f>
        <v>#DIV/0!</v>
      </c>
      <c r="AU50" s="410" t="e">
        <f>(AU$27*AU$28*AU$29)*Carriageways!AW241</f>
        <v>#DIV/0!</v>
      </c>
      <c r="AV50" s="410" t="e">
        <f>(AV$27*AV$28*AV$29)*Carriageways!AX241</f>
        <v>#DIV/0!</v>
      </c>
      <c r="AW50" s="410" t="e">
        <f>(AW$27*AW$28*AW$29)*Carriageways!AY241</f>
        <v>#DIV/0!</v>
      </c>
      <c r="AX50" s="410" t="e">
        <f>(AX$27*AX$28*AX$29)*Carriageways!AZ241</f>
        <v>#DIV/0!</v>
      </c>
      <c r="AY50" s="410" t="e">
        <f>(AY$27*AY$28*AY$29)*Carriageways!BA241</f>
        <v>#DIV/0!</v>
      </c>
      <c r="AZ50" s="410" t="e">
        <f>(AZ$27*AZ$28*AZ$29)*Carriageways!BB241</f>
        <v>#DIV/0!</v>
      </c>
      <c r="BA50" s="410" t="e">
        <f>(BA$27*BA$28*BA$29)*Carriageways!BC241</f>
        <v>#DIV/0!</v>
      </c>
      <c r="BB50" s="410" t="e">
        <f>(BB$27*BB$28*BB$29)*Carriageways!BD241</f>
        <v>#DIV/0!</v>
      </c>
      <c r="BC50" s="410" t="e">
        <f>(BC$27*BC$28*BC$29)*Carriageways!BE241</f>
        <v>#DIV/0!</v>
      </c>
      <c r="BD50" s="410" t="e">
        <f>(BD$27*BD$28*BD$29)*Carriageways!BF241</f>
        <v>#DIV/0!</v>
      </c>
      <c r="BE50" s="410" t="e">
        <f>(BE$27*BE$28*BE$29)*Carriageways!BG241</f>
        <v>#DIV/0!</v>
      </c>
      <c r="BF50" s="410" t="e">
        <f>(BF$27*BF$28*BF$29)*Carriageways!BH241</f>
        <v>#DIV/0!</v>
      </c>
      <c r="BG50" s="410" t="e">
        <f>(BG$27*BG$28*BG$29)*Carriageways!BI241</f>
        <v>#DIV/0!</v>
      </c>
      <c r="BH50" s="410" t="e">
        <f>(BH$27*BH$28*BH$29)*Carriageways!BJ241</f>
        <v>#DIV/0!</v>
      </c>
      <c r="BI50" s="410" t="e">
        <f>(BI$27*BI$28*BI$29)*Carriageways!BK241</f>
        <v>#DIV/0!</v>
      </c>
      <c r="BJ50" s="410" t="e">
        <f>(BJ$27*BJ$28*BJ$29)*Carriageways!BL241</f>
        <v>#DIV/0!</v>
      </c>
      <c r="BK50" s="410" t="e">
        <f>(BK$27*BK$28*BK$29)*Carriageways!BM241</f>
        <v>#DIV/0!</v>
      </c>
      <c r="BL50" s="410" t="e">
        <f>(BL$27*BL$28*BL$29)*Carriageways!BN241</f>
        <v>#DIV/0!</v>
      </c>
      <c r="BM50" s="410" t="e">
        <f>(BM$27*BM$28*BM$29)*Carriageways!BO241</f>
        <v>#DIV/0!</v>
      </c>
      <c r="BN50" s="410" t="e">
        <f>(BN$27*BN$28*BN$29)*Carriageways!BP241</f>
        <v>#DIV/0!</v>
      </c>
      <c r="BO50" s="410" t="e">
        <f>(BO$27*BO$28*BO$29)*Carriageways!BQ241</f>
        <v>#DIV/0!</v>
      </c>
      <c r="BP50" s="410" t="e">
        <f>(BP$27*BP$28*BP$29)*Carriageways!BR241</f>
        <v>#DIV/0!</v>
      </c>
      <c r="BQ50" s="410" t="e">
        <f>(BQ$27*BQ$28*BQ$29)*Carriageways!BS241</f>
        <v>#DIV/0!</v>
      </c>
      <c r="BR50" s="410" t="e">
        <f>(BR$27*BR$28*BR$29)*Carriageways!BT241</f>
        <v>#DIV/0!</v>
      </c>
      <c r="BS50" s="410" t="e">
        <f>(BS$27*BS$28*BS$29)*Carriageways!BU241</f>
        <v>#DIV/0!</v>
      </c>
      <c r="BT50" s="410" t="e">
        <f>(BT$27*BT$28*BT$29)*Carriageways!BV241</f>
        <v>#DIV/0!</v>
      </c>
      <c r="BU50" s="410" t="e">
        <f>(BU$27*BU$28*BU$29)*Carriageways!BW241</f>
        <v>#DIV/0!</v>
      </c>
      <c r="BV50" s="410" t="e">
        <f>(BV$27*BV$28*BV$29)*Carriageways!BX241</f>
        <v>#DIV/0!</v>
      </c>
      <c r="BW50" s="410" t="e">
        <f>(BW$27*BW$28*BW$29)*Carriageways!BY241</f>
        <v>#DIV/0!</v>
      </c>
      <c r="BX50" s="410" t="e">
        <f>(BX$27*BX$28*BX$29)*Carriageways!BZ241</f>
        <v>#DIV/0!</v>
      </c>
      <c r="BY50" s="410" t="e">
        <f>(BY$27*BY$28*BY$29)*Carriageways!CA241</f>
        <v>#DIV/0!</v>
      </c>
      <c r="BZ50" s="410" t="e">
        <f>(BZ$27*BZ$28*BZ$29)*Carriageways!CB241</f>
        <v>#DIV/0!</v>
      </c>
      <c r="CA50" s="410" t="e">
        <f>(CA$27*CA$28*CA$29)*Carriageways!CC241</f>
        <v>#DIV/0!</v>
      </c>
      <c r="CB50" s="410" t="e">
        <f>(CB$27*CB$28*CB$29)*Carriageways!CD241</f>
        <v>#DIV/0!</v>
      </c>
      <c r="CC50" s="410" t="e">
        <f>(CC$27*CC$28*CC$29)*Carriageways!CE241</f>
        <v>#DIV/0!</v>
      </c>
      <c r="CD50" s="410" t="e">
        <f>(CD$27*CD$28*CD$29)*Carriageways!CF241</f>
        <v>#DIV/0!</v>
      </c>
    </row>
    <row r="51" spans="1:82" ht="15.5" x14ac:dyDescent="0.35">
      <c r="A51" s="391"/>
      <c r="B51" s="410" t="s">
        <v>86</v>
      </c>
      <c r="C51" s="410" t="e">
        <f>(C$27*C$28*C$29)*Carriageways!E242</f>
        <v>#DIV/0!</v>
      </c>
      <c r="D51" s="410" t="e">
        <f>(D$27*D$28*D$29)*Carriageways!F242</f>
        <v>#DIV/0!</v>
      </c>
      <c r="E51" s="410" t="e">
        <f>(E$27*E$28*E$29)*Carriageways!G242</f>
        <v>#DIV/0!</v>
      </c>
      <c r="F51" s="410" t="e">
        <f>(F$27*F$28*F$29)*Carriageways!H242</f>
        <v>#DIV/0!</v>
      </c>
      <c r="G51" s="410" t="e">
        <f>(G$27*G$28*G$29)*Carriageways!I242</f>
        <v>#DIV/0!</v>
      </c>
      <c r="H51" s="410" t="e">
        <f>(H$27*H$28*H$29)*Carriageways!J242</f>
        <v>#DIV/0!</v>
      </c>
      <c r="I51" s="410" t="e">
        <f>(I$27*I$28*I$29)*Carriageways!K242</f>
        <v>#DIV/0!</v>
      </c>
      <c r="J51" s="410" t="e">
        <f>(J$27*J$28*J$29)*Carriageways!L242</f>
        <v>#DIV/0!</v>
      </c>
      <c r="K51" s="410" t="e">
        <f>(K$27*K$28*K$29)*Carriageways!M242</f>
        <v>#DIV/0!</v>
      </c>
      <c r="L51" s="410" t="e">
        <f>(L$27*L$28*L$29)*Carriageways!N242</f>
        <v>#DIV/0!</v>
      </c>
      <c r="M51" s="410" t="e">
        <f>(M$27*M$28*M$29)*Carriageways!O242</f>
        <v>#DIV/0!</v>
      </c>
      <c r="N51" s="410" t="e">
        <f>(N$27*N$28*N$29)*Carriageways!P242</f>
        <v>#DIV/0!</v>
      </c>
      <c r="O51" s="410" t="e">
        <f>(O$27*O$28*O$29)*Carriageways!Q242</f>
        <v>#DIV/0!</v>
      </c>
      <c r="P51" s="410" t="e">
        <f>(P$27*P$28*P$29)*Carriageways!R242</f>
        <v>#DIV/0!</v>
      </c>
      <c r="Q51" s="410" t="e">
        <f>(Q$27*Q$28*Q$29)*Carriageways!S242</f>
        <v>#DIV/0!</v>
      </c>
      <c r="R51" s="410" t="e">
        <f>(R$27*R$28*R$29)*Carriageways!T242</f>
        <v>#DIV/0!</v>
      </c>
      <c r="S51" s="410" t="e">
        <f>(S$27*S$28*S$29)*Carriageways!U242</f>
        <v>#DIV/0!</v>
      </c>
      <c r="T51" s="410" t="e">
        <f>(T$27*T$28*T$29)*Carriageways!V242</f>
        <v>#DIV/0!</v>
      </c>
      <c r="U51" s="410" t="e">
        <f>(U$27*U$28*U$29)*Carriageways!W242</f>
        <v>#DIV/0!</v>
      </c>
      <c r="V51" s="410" t="e">
        <f>(V$27*V$28*V$29)*Carriageways!X242</f>
        <v>#DIV/0!</v>
      </c>
      <c r="W51" s="410" t="e">
        <f>(W$27*W$28*W$29)*Carriageways!Y242</f>
        <v>#DIV/0!</v>
      </c>
      <c r="X51" s="410" t="e">
        <f>(X$27*X$28*X$29)*Carriageways!Z242</f>
        <v>#DIV/0!</v>
      </c>
      <c r="Y51" s="410" t="e">
        <f>(Y$27*Y$28*Y$29)*Carriageways!AA242</f>
        <v>#DIV/0!</v>
      </c>
      <c r="Z51" s="410" t="e">
        <f>(Z$27*Z$28*Z$29)*Carriageways!AB242</f>
        <v>#DIV/0!</v>
      </c>
      <c r="AA51" s="410" t="e">
        <f>(AA$27*AA$28*AA$29)*Carriageways!AC242</f>
        <v>#DIV/0!</v>
      </c>
      <c r="AB51" s="410" t="e">
        <f>(AB$27*AB$28*AB$29)*Carriageways!AD242</f>
        <v>#DIV/0!</v>
      </c>
      <c r="AC51" s="410" t="e">
        <f>(AC$27*AC$28*AC$29)*Carriageways!AE242</f>
        <v>#DIV/0!</v>
      </c>
      <c r="AD51" s="410" t="e">
        <f>(AD$27*AD$28*AD$29)*Carriageways!AF242</f>
        <v>#DIV/0!</v>
      </c>
      <c r="AE51" s="410" t="e">
        <f>(AE$27*AE$28*AE$29)*Carriageways!AG242</f>
        <v>#DIV/0!</v>
      </c>
      <c r="AF51" s="410" t="e">
        <f>(AF$27*AF$28*AF$29)*Carriageways!AH242</f>
        <v>#DIV/0!</v>
      </c>
      <c r="AG51" s="410" t="e">
        <f>(AG$27*AG$28*AG$29)*Carriageways!AI242</f>
        <v>#DIV/0!</v>
      </c>
      <c r="AH51" s="410" t="e">
        <f>(AH$27*AH$28*AH$29)*Carriageways!AJ242</f>
        <v>#DIV/0!</v>
      </c>
      <c r="AI51" s="410" t="e">
        <f>(AI$27*AI$28*AI$29)*Carriageways!AK242</f>
        <v>#DIV/0!</v>
      </c>
      <c r="AJ51" s="410" t="e">
        <f>(AJ$27*AJ$28*AJ$29)*Carriageways!AL242</f>
        <v>#DIV/0!</v>
      </c>
      <c r="AK51" s="410" t="e">
        <f>(AK$27*AK$28*AK$29)*Carriageways!AM242</f>
        <v>#DIV/0!</v>
      </c>
      <c r="AL51" s="410" t="e">
        <f>(AL$27*AL$28*AL$29)*Carriageways!AN242</f>
        <v>#DIV/0!</v>
      </c>
      <c r="AM51" s="410" t="e">
        <f>(AM$27*AM$28*AM$29)*Carriageways!AO242</f>
        <v>#DIV/0!</v>
      </c>
      <c r="AN51" s="410" t="e">
        <f>(AN$27*AN$28*AN$29)*Carriageways!AP242</f>
        <v>#DIV/0!</v>
      </c>
      <c r="AO51" s="410" t="e">
        <f>(AO$27*AO$28*AO$29)*Carriageways!AQ242</f>
        <v>#DIV/0!</v>
      </c>
      <c r="AP51" s="410" t="e">
        <f>(AP$27*AP$28*AP$29)*Carriageways!AR242</f>
        <v>#DIV/0!</v>
      </c>
      <c r="AQ51" s="410" t="e">
        <f>(AQ$27*AQ$28*AQ$29)*Carriageways!AS242</f>
        <v>#DIV/0!</v>
      </c>
      <c r="AR51" s="410" t="e">
        <f>(AR$27*AR$28*AR$29)*Carriageways!AT242</f>
        <v>#DIV/0!</v>
      </c>
      <c r="AS51" s="410" t="e">
        <f>(AS$27*AS$28*AS$29)*Carriageways!AU242</f>
        <v>#DIV/0!</v>
      </c>
      <c r="AT51" s="410" t="e">
        <f>(AT$27*AT$28*AT$29)*Carriageways!AV242</f>
        <v>#DIV/0!</v>
      </c>
      <c r="AU51" s="410" t="e">
        <f>(AU$27*AU$28*AU$29)*Carriageways!AW242</f>
        <v>#DIV/0!</v>
      </c>
      <c r="AV51" s="410" t="e">
        <f>(AV$27*AV$28*AV$29)*Carriageways!AX242</f>
        <v>#DIV/0!</v>
      </c>
      <c r="AW51" s="410" t="e">
        <f>(AW$27*AW$28*AW$29)*Carriageways!AY242</f>
        <v>#DIV/0!</v>
      </c>
      <c r="AX51" s="410" t="e">
        <f>(AX$27*AX$28*AX$29)*Carriageways!AZ242</f>
        <v>#DIV/0!</v>
      </c>
      <c r="AY51" s="410" t="e">
        <f>(AY$27*AY$28*AY$29)*Carriageways!BA242</f>
        <v>#DIV/0!</v>
      </c>
      <c r="AZ51" s="410" t="e">
        <f>(AZ$27*AZ$28*AZ$29)*Carriageways!BB242</f>
        <v>#DIV/0!</v>
      </c>
      <c r="BA51" s="410" t="e">
        <f>(BA$27*BA$28*BA$29)*Carriageways!BC242</f>
        <v>#DIV/0!</v>
      </c>
      <c r="BB51" s="410" t="e">
        <f>(BB$27*BB$28*BB$29)*Carriageways!BD242</f>
        <v>#DIV/0!</v>
      </c>
      <c r="BC51" s="410" t="e">
        <f>(BC$27*BC$28*BC$29)*Carriageways!BE242</f>
        <v>#DIV/0!</v>
      </c>
      <c r="BD51" s="410" t="e">
        <f>(BD$27*BD$28*BD$29)*Carriageways!BF242</f>
        <v>#DIV/0!</v>
      </c>
      <c r="BE51" s="410" t="e">
        <f>(BE$27*BE$28*BE$29)*Carriageways!BG242</f>
        <v>#DIV/0!</v>
      </c>
      <c r="BF51" s="410" t="e">
        <f>(BF$27*BF$28*BF$29)*Carriageways!BH242</f>
        <v>#DIV/0!</v>
      </c>
      <c r="BG51" s="410" t="e">
        <f>(BG$27*BG$28*BG$29)*Carriageways!BI242</f>
        <v>#DIV/0!</v>
      </c>
      <c r="BH51" s="410" t="e">
        <f>(BH$27*BH$28*BH$29)*Carriageways!BJ242</f>
        <v>#DIV/0!</v>
      </c>
      <c r="BI51" s="410" t="e">
        <f>(BI$27*BI$28*BI$29)*Carriageways!BK242</f>
        <v>#DIV/0!</v>
      </c>
      <c r="BJ51" s="410" t="e">
        <f>(BJ$27*BJ$28*BJ$29)*Carriageways!BL242</f>
        <v>#DIV/0!</v>
      </c>
      <c r="BK51" s="410" t="e">
        <f>(BK$27*BK$28*BK$29)*Carriageways!BM242</f>
        <v>#DIV/0!</v>
      </c>
      <c r="BL51" s="410" t="e">
        <f>(BL$27*BL$28*BL$29)*Carriageways!BN242</f>
        <v>#DIV/0!</v>
      </c>
      <c r="BM51" s="410" t="e">
        <f>(BM$27*BM$28*BM$29)*Carriageways!BO242</f>
        <v>#DIV/0!</v>
      </c>
      <c r="BN51" s="410" t="e">
        <f>(BN$27*BN$28*BN$29)*Carriageways!BP242</f>
        <v>#DIV/0!</v>
      </c>
      <c r="BO51" s="410" t="e">
        <f>(BO$27*BO$28*BO$29)*Carriageways!BQ242</f>
        <v>#DIV/0!</v>
      </c>
      <c r="BP51" s="410" t="e">
        <f>(BP$27*BP$28*BP$29)*Carriageways!BR242</f>
        <v>#DIV/0!</v>
      </c>
      <c r="BQ51" s="410" t="e">
        <f>(BQ$27*BQ$28*BQ$29)*Carriageways!BS242</f>
        <v>#DIV/0!</v>
      </c>
      <c r="BR51" s="410" t="e">
        <f>(BR$27*BR$28*BR$29)*Carriageways!BT242</f>
        <v>#DIV/0!</v>
      </c>
      <c r="BS51" s="410" t="e">
        <f>(BS$27*BS$28*BS$29)*Carriageways!BU242</f>
        <v>#DIV/0!</v>
      </c>
      <c r="BT51" s="410" t="e">
        <f>(BT$27*BT$28*BT$29)*Carriageways!BV242</f>
        <v>#DIV/0!</v>
      </c>
      <c r="BU51" s="410" t="e">
        <f>(BU$27*BU$28*BU$29)*Carriageways!BW242</f>
        <v>#DIV/0!</v>
      </c>
      <c r="BV51" s="410" t="e">
        <f>(BV$27*BV$28*BV$29)*Carriageways!BX242</f>
        <v>#DIV/0!</v>
      </c>
      <c r="BW51" s="410" t="e">
        <f>(BW$27*BW$28*BW$29)*Carriageways!BY242</f>
        <v>#DIV/0!</v>
      </c>
      <c r="BX51" s="410" t="e">
        <f>(BX$27*BX$28*BX$29)*Carriageways!BZ242</f>
        <v>#DIV/0!</v>
      </c>
      <c r="BY51" s="410" t="e">
        <f>(BY$27*BY$28*BY$29)*Carriageways!CA242</f>
        <v>#DIV/0!</v>
      </c>
      <c r="BZ51" s="410" t="e">
        <f>(BZ$27*BZ$28*BZ$29)*Carriageways!CB242</f>
        <v>#DIV/0!</v>
      </c>
      <c r="CA51" s="410" t="e">
        <f>(CA$27*CA$28*CA$29)*Carriageways!CC242</f>
        <v>#DIV/0!</v>
      </c>
      <c r="CB51" s="410" t="e">
        <f>(CB$27*CB$28*CB$29)*Carriageways!CD242</f>
        <v>#DIV/0!</v>
      </c>
      <c r="CC51" s="410" t="e">
        <f>(CC$27*CC$28*CC$29)*Carriageways!CE242</f>
        <v>#DIV/0!</v>
      </c>
      <c r="CD51" s="410" t="e">
        <f>(CD$27*CD$28*CD$29)*Carriageways!CF242</f>
        <v>#DIV/0!</v>
      </c>
    </row>
    <row r="52" spans="1:82" ht="15.5" x14ac:dyDescent="0.35">
      <c r="A52" s="391"/>
      <c r="B52" s="410" t="s">
        <v>88</v>
      </c>
      <c r="C52" s="410" t="e">
        <f>(C$27*C$28*C$29)*Carriageways!E243</f>
        <v>#DIV/0!</v>
      </c>
      <c r="D52" s="410" t="e">
        <f>(D$27*D$28*D$29)*Carriageways!F243</f>
        <v>#DIV/0!</v>
      </c>
      <c r="E52" s="410" t="e">
        <f>(E$27*E$28*E$29)*Carriageways!G243</f>
        <v>#DIV/0!</v>
      </c>
      <c r="F52" s="410" t="e">
        <f>(F$27*F$28*F$29)*Carriageways!H243</f>
        <v>#DIV/0!</v>
      </c>
      <c r="G52" s="410" t="e">
        <f>(G$27*G$28*G$29)*Carriageways!I243</f>
        <v>#DIV/0!</v>
      </c>
      <c r="H52" s="410" t="e">
        <f>(H$27*H$28*H$29)*Carriageways!J243</f>
        <v>#DIV/0!</v>
      </c>
      <c r="I52" s="410" t="e">
        <f>(I$27*I$28*I$29)*Carriageways!K243</f>
        <v>#DIV/0!</v>
      </c>
      <c r="J52" s="410" t="e">
        <f>(J$27*J$28*J$29)*Carriageways!L243</f>
        <v>#DIV/0!</v>
      </c>
      <c r="K52" s="410" t="e">
        <f>(K$27*K$28*K$29)*Carriageways!M243</f>
        <v>#DIV/0!</v>
      </c>
      <c r="L52" s="410" t="e">
        <f>(L$27*L$28*L$29)*Carriageways!N243</f>
        <v>#DIV/0!</v>
      </c>
      <c r="M52" s="410" t="e">
        <f>(M$27*M$28*M$29)*Carriageways!O243</f>
        <v>#DIV/0!</v>
      </c>
      <c r="N52" s="410" t="e">
        <f>(N$27*N$28*N$29)*Carriageways!P243</f>
        <v>#DIV/0!</v>
      </c>
      <c r="O52" s="410" t="e">
        <f>(O$27*O$28*O$29)*Carriageways!Q243</f>
        <v>#DIV/0!</v>
      </c>
      <c r="P52" s="410" t="e">
        <f>(P$27*P$28*P$29)*Carriageways!R243</f>
        <v>#DIV/0!</v>
      </c>
      <c r="Q52" s="410" t="e">
        <f>(Q$27*Q$28*Q$29)*Carriageways!S243</f>
        <v>#DIV/0!</v>
      </c>
      <c r="R52" s="410" t="e">
        <f>(R$27*R$28*R$29)*Carriageways!T243</f>
        <v>#DIV/0!</v>
      </c>
      <c r="S52" s="410" t="e">
        <f>(S$27*S$28*S$29)*Carriageways!U243</f>
        <v>#DIV/0!</v>
      </c>
      <c r="T52" s="410" t="e">
        <f>(T$27*T$28*T$29)*Carriageways!V243</f>
        <v>#DIV/0!</v>
      </c>
      <c r="U52" s="410" t="e">
        <f>(U$27*U$28*U$29)*Carriageways!W243</f>
        <v>#DIV/0!</v>
      </c>
      <c r="V52" s="410" t="e">
        <f>(V$27*V$28*V$29)*Carriageways!X243</f>
        <v>#DIV/0!</v>
      </c>
      <c r="W52" s="410" t="e">
        <f>(W$27*W$28*W$29)*Carriageways!Y243</f>
        <v>#DIV/0!</v>
      </c>
      <c r="X52" s="410" t="e">
        <f>(X$27*X$28*X$29)*Carriageways!Z243</f>
        <v>#DIV/0!</v>
      </c>
      <c r="Y52" s="410" t="e">
        <f>(Y$27*Y$28*Y$29)*Carriageways!AA243</f>
        <v>#DIV/0!</v>
      </c>
      <c r="Z52" s="410" t="e">
        <f>(Z$27*Z$28*Z$29)*Carriageways!AB243</f>
        <v>#DIV/0!</v>
      </c>
      <c r="AA52" s="410" t="e">
        <f>(AA$27*AA$28*AA$29)*Carriageways!AC243</f>
        <v>#DIV/0!</v>
      </c>
      <c r="AB52" s="410" t="e">
        <f>(AB$27*AB$28*AB$29)*Carriageways!AD243</f>
        <v>#DIV/0!</v>
      </c>
      <c r="AC52" s="410" t="e">
        <f>(AC$27*AC$28*AC$29)*Carriageways!AE243</f>
        <v>#DIV/0!</v>
      </c>
      <c r="AD52" s="410" t="e">
        <f>(AD$27*AD$28*AD$29)*Carriageways!AF243</f>
        <v>#DIV/0!</v>
      </c>
      <c r="AE52" s="410" t="e">
        <f>(AE$27*AE$28*AE$29)*Carriageways!AG243</f>
        <v>#DIV/0!</v>
      </c>
      <c r="AF52" s="410" t="e">
        <f>(AF$27*AF$28*AF$29)*Carriageways!AH243</f>
        <v>#DIV/0!</v>
      </c>
      <c r="AG52" s="410" t="e">
        <f>(AG$27*AG$28*AG$29)*Carriageways!AI243</f>
        <v>#DIV/0!</v>
      </c>
      <c r="AH52" s="410" t="e">
        <f>(AH$27*AH$28*AH$29)*Carriageways!AJ243</f>
        <v>#DIV/0!</v>
      </c>
      <c r="AI52" s="410" t="e">
        <f>(AI$27*AI$28*AI$29)*Carriageways!AK243</f>
        <v>#DIV/0!</v>
      </c>
      <c r="AJ52" s="410" t="e">
        <f>(AJ$27*AJ$28*AJ$29)*Carriageways!AL243</f>
        <v>#DIV/0!</v>
      </c>
      <c r="AK52" s="410" t="e">
        <f>(AK$27*AK$28*AK$29)*Carriageways!AM243</f>
        <v>#DIV/0!</v>
      </c>
      <c r="AL52" s="410" t="e">
        <f>(AL$27*AL$28*AL$29)*Carriageways!AN243</f>
        <v>#DIV/0!</v>
      </c>
      <c r="AM52" s="410" t="e">
        <f>(AM$27*AM$28*AM$29)*Carriageways!AO243</f>
        <v>#DIV/0!</v>
      </c>
      <c r="AN52" s="410" t="e">
        <f>(AN$27*AN$28*AN$29)*Carriageways!AP243</f>
        <v>#DIV/0!</v>
      </c>
      <c r="AO52" s="410" t="e">
        <f>(AO$27*AO$28*AO$29)*Carriageways!AQ243</f>
        <v>#DIV/0!</v>
      </c>
      <c r="AP52" s="410" t="e">
        <f>(AP$27*AP$28*AP$29)*Carriageways!AR243</f>
        <v>#DIV/0!</v>
      </c>
      <c r="AQ52" s="410" t="e">
        <f>(AQ$27*AQ$28*AQ$29)*Carriageways!AS243</f>
        <v>#DIV/0!</v>
      </c>
      <c r="AR52" s="410" t="e">
        <f>(AR$27*AR$28*AR$29)*Carriageways!AT243</f>
        <v>#DIV/0!</v>
      </c>
      <c r="AS52" s="410" t="e">
        <f>(AS$27*AS$28*AS$29)*Carriageways!AU243</f>
        <v>#DIV/0!</v>
      </c>
      <c r="AT52" s="410" t="e">
        <f>(AT$27*AT$28*AT$29)*Carriageways!AV243</f>
        <v>#DIV/0!</v>
      </c>
      <c r="AU52" s="410" t="e">
        <f>(AU$27*AU$28*AU$29)*Carriageways!AW243</f>
        <v>#DIV/0!</v>
      </c>
      <c r="AV52" s="410" t="e">
        <f>(AV$27*AV$28*AV$29)*Carriageways!AX243</f>
        <v>#DIV/0!</v>
      </c>
      <c r="AW52" s="410" t="e">
        <f>(AW$27*AW$28*AW$29)*Carriageways!AY243</f>
        <v>#DIV/0!</v>
      </c>
      <c r="AX52" s="410" t="e">
        <f>(AX$27*AX$28*AX$29)*Carriageways!AZ243</f>
        <v>#DIV/0!</v>
      </c>
      <c r="AY52" s="410" t="e">
        <f>(AY$27*AY$28*AY$29)*Carriageways!BA243</f>
        <v>#DIV/0!</v>
      </c>
      <c r="AZ52" s="410" t="e">
        <f>(AZ$27*AZ$28*AZ$29)*Carriageways!BB243</f>
        <v>#DIV/0!</v>
      </c>
      <c r="BA52" s="410" t="e">
        <f>(BA$27*BA$28*BA$29)*Carriageways!BC243</f>
        <v>#DIV/0!</v>
      </c>
      <c r="BB52" s="410" t="e">
        <f>(BB$27*BB$28*BB$29)*Carriageways!BD243</f>
        <v>#DIV/0!</v>
      </c>
      <c r="BC52" s="410" t="e">
        <f>(BC$27*BC$28*BC$29)*Carriageways!BE243</f>
        <v>#DIV/0!</v>
      </c>
      <c r="BD52" s="410" t="e">
        <f>(BD$27*BD$28*BD$29)*Carriageways!BF243</f>
        <v>#DIV/0!</v>
      </c>
      <c r="BE52" s="410" t="e">
        <f>(BE$27*BE$28*BE$29)*Carriageways!BG243</f>
        <v>#DIV/0!</v>
      </c>
      <c r="BF52" s="410" t="e">
        <f>(BF$27*BF$28*BF$29)*Carriageways!BH243</f>
        <v>#DIV/0!</v>
      </c>
      <c r="BG52" s="410" t="e">
        <f>(BG$27*BG$28*BG$29)*Carriageways!BI243</f>
        <v>#DIV/0!</v>
      </c>
      <c r="BH52" s="410" t="e">
        <f>(BH$27*BH$28*BH$29)*Carriageways!BJ243</f>
        <v>#DIV/0!</v>
      </c>
      <c r="BI52" s="410" t="e">
        <f>(BI$27*BI$28*BI$29)*Carriageways!BK243</f>
        <v>#DIV/0!</v>
      </c>
      <c r="BJ52" s="410" t="e">
        <f>(BJ$27*BJ$28*BJ$29)*Carriageways!BL243</f>
        <v>#DIV/0!</v>
      </c>
      <c r="BK52" s="410" t="e">
        <f>(BK$27*BK$28*BK$29)*Carriageways!BM243</f>
        <v>#DIV/0!</v>
      </c>
      <c r="BL52" s="410" t="e">
        <f>(BL$27*BL$28*BL$29)*Carriageways!BN243</f>
        <v>#DIV/0!</v>
      </c>
      <c r="BM52" s="410" t="e">
        <f>(BM$27*BM$28*BM$29)*Carriageways!BO243</f>
        <v>#DIV/0!</v>
      </c>
      <c r="BN52" s="410" t="e">
        <f>(BN$27*BN$28*BN$29)*Carriageways!BP243</f>
        <v>#DIV/0!</v>
      </c>
      <c r="BO52" s="410" t="e">
        <f>(BO$27*BO$28*BO$29)*Carriageways!BQ243</f>
        <v>#DIV/0!</v>
      </c>
      <c r="BP52" s="410" t="e">
        <f>(BP$27*BP$28*BP$29)*Carriageways!BR243</f>
        <v>#DIV/0!</v>
      </c>
      <c r="BQ52" s="410" t="e">
        <f>(BQ$27*BQ$28*BQ$29)*Carriageways!BS243</f>
        <v>#DIV/0!</v>
      </c>
      <c r="BR52" s="410" t="e">
        <f>(BR$27*BR$28*BR$29)*Carriageways!BT243</f>
        <v>#DIV/0!</v>
      </c>
      <c r="BS52" s="410" t="e">
        <f>(BS$27*BS$28*BS$29)*Carriageways!BU243</f>
        <v>#DIV/0!</v>
      </c>
      <c r="BT52" s="410" t="e">
        <f>(BT$27*BT$28*BT$29)*Carriageways!BV243</f>
        <v>#DIV/0!</v>
      </c>
      <c r="BU52" s="410" t="e">
        <f>(BU$27*BU$28*BU$29)*Carriageways!BW243</f>
        <v>#DIV/0!</v>
      </c>
      <c r="BV52" s="410" t="e">
        <f>(BV$27*BV$28*BV$29)*Carriageways!BX243</f>
        <v>#DIV/0!</v>
      </c>
      <c r="BW52" s="410" t="e">
        <f>(BW$27*BW$28*BW$29)*Carriageways!BY243</f>
        <v>#DIV/0!</v>
      </c>
      <c r="BX52" s="410" t="e">
        <f>(BX$27*BX$28*BX$29)*Carriageways!BZ243</f>
        <v>#DIV/0!</v>
      </c>
      <c r="BY52" s="410" t="e">
        <f>(BY$27*BY$28*BY$29)*Carriageways!CA243</f>
        <v>#DIV/0!</v>
      </c>
      <c r="BZ52" s="410" t="e">
        <f>(BZ$27*BZ$28*BZ$29)*Carriageways!CB243</f>
        <v>#DIV/0!</v>
      </c>
      <c r="CA52" s="410" t="e">
        <f>(CA$27*CA$28*CA$29)*Carriageways!CC243</f>
        <v>#DIV/0!</v>
      </c>
      <c r="CB52" s="410" t="e">
        <f>(CB$27*CB$28*CB$29)*Carriageways!CD243</f>
        <v>#DIV/0!</v>
      </c>
      <c r="CC52" s="410" t="e">
        <f>(CC$27*CC$28*CC$29)*Carriageways!CE243</f>
        <v>#DIV/0!</v>
      </c>
      <c r="CD52" s="410" t="e">
        <f>(CD$27*CD$28*CD$29)*Carriageways!CF243</f>
        <v>#DIV/0!</v>
      </c>
    </row>
    <row r="53" spans="1:82" ht="15.5" x14ac:dyDescent="0.35">
      <c r="A53" s="391"/>
      <c r="B53" s="410" t="s">
        <v>90</v>
      </c>
      <c r="C53" s="410" t="e">
        <f>(C$27*C$28*C$29)*Carriageways!E244</f>
        <v>#DIV/0!</v>
      </c>
      <c r="D53" s="410" t="e">
        <f>(D$27*D$28*D$29)*Carriageways!F244</f>
        <v>#DIV/0!</v>
      </c>
      <c r="E53" s="410" t="e">
        <f>(E$27*E$28*E$29)*Carriageways!G244</f>
        <v>#DIV/0!</v>
      </c>
      <c r="F53" s="410" t="e">
        <f>(F$27*F$28*F$29)*Carriageways!H244</f>
        <v>#DIV/0!</v>
      </c>
      <c r="G53" s="410" t="e">
        <f>(G$27*G$28*G$29)*Carriageways!I244</f>
        <v>#DIV/0!</v>
      </c>
      <c r="H53" s="410" t="e">
        <f>(H$27*H$28*H$29)*Carriageways!J244</f>
        <v>#DIV/0!</v>
      </c>
      <c r="I53" s="410" t="e">
        <f>(I$27*I$28*I$29)*Carriageways!K244</f>
        <v>#DIV/0!</v>
      </c>
      <c r="J53" s="410" t="e">
        <f>(J$27*J$28*J$29)*Carriageways!L244</f>
        <v>#DIV/0!</v>
      </c>
      <c r="K53" s="410" t="e">
        <f>(K$27*K$28*K$29)*Carriageways!M244</f>
        <v>#DIV/0!</v>
      </c>
      <c r="L53" s="410" t="e">
        <f>(L$27*L$28*L$29)*Carriageways!N244</f>
        <v>#DIV/0!</v>
      </c>
      <c r="M53" s="410" t="e">
        <f>(M$27*M$28*M$29)*Carriageways!O244</f>
        <v>#DIV/0!</v>
      </c>
      <c r="N53" s="410" t="e">
        <f>(N$27*N$28*N$29)*Carriageways!P244</f>
        <v>#DIV/0!</v>
      </c>
      <c r="O53" s="410" t="e">
        <f>(O$27*O$28*O$29)*Carriageways!Q244</f>
        <v>#DIV/0!</v>
      </c>
      <c r="P53" s="410" t="e">
        <f>(P$27*P$28*P$29)*Carriageways!R244</f>
        <v>#DIV/0!</v>
      </c>
      <c r="Q53" s="410" t="e">
        <f>(Q$27*Q$28*Q$29)*Carriageways!S244</f>
        <v>#DIV/0!</v>
      </c>
      <c r="R53" s="410" t="e">
        <f>(R$27*R$28*R$29)*Carriageways!T244</f>
        <v>#DIV/0!</v>
      </c>
      <c r="S53" s="410" t="e">
        <f>(S$27*S$28*S$29)*Carriageways!U244</f>
        <v>#DIV/0!</v>
      </c>
      <c r="T53" s="410" t="e">
        <f>(T$27*T$28*T$29)*Carriageways!V244</f>
        <v>#DIV/0!</v>
      </c>
      <c r="U53" s="410" t="e">
        <f>(U$27*U$28*U$29)*Carriageways!W244</f>
        <v>#DIV/0!</v>
      </c>
      <c r="V53" s="410" t="e">
        <f>(V$27*V$28*V$29)*Carriageways!X244</f>
        <v>#DIV/0!</v>
      </c>
      <c r="W53" s="410" t="e">
        <f>(W$27*W$28*W$29)*Carriageways!Y244</f>
        <v>#DIV/0!</v>
      </c>
      <c r="X53" s="410" t="e">
        <f>(X$27*X$28*X$29)*Carriageways!Z244</f>
        <v>#DIV/0!</v>
      </c>
      <c r="Y53" s="410" t="e">
        <f>(Y$27*Y$28*Y$29)*Carriageways!AA244</f>
        <v>#DIV/0!</v>
      </c>
      <c r="Z53" s="410" t="e">
        <f>(Z$27*Z$28*Z$29)*Carriageways!AB244</f>
        <v>#DIV/0!</v>
      </c>
      <c r="AA53" s="410" t="e">
        <f>(AA$27*AA$28*AA$29)*Carriageways!AC244</f>
        <v>#DIV/0!</v>
      </c>
      <c r="AB53" s="410" t="e">
        <f>(AB$27*AB$28*AB$29)*Carriageways!AD244</f>
        <v>#DIV/0!</v>
      </c>
      <c r="AC53" s="410" t="e">
        <f>(AC$27*AC$28*AC$29)*Carriageways!AE244</f>
        <v>#DIV/0!</v>
      </c>
      <c r="AD53" s="410" t="e">
        <f>(AD$27*AD$28*AD$29)*Carriageways!AF244</f>
        <v>#DIV/0!</v>
      </c>
      <c r="AE53" s="410" t="e">
        <f>(AE$27*AE$28*AE$29)*Carriageways!AG244</f>
        <v>#DIV/0!</v>
      </c>
      <c r="AF53" s="410" t="e">
        <f>(AF$27*AF$28*AF$29)*Carriageways!AH244</f>
        <v>#DIV/0!</v>
      </c>
      <c r="AG53" s="410" t="e">
        <f>(AG$27*AG$28*AG$29)*Carriageways!AI244</f>
        <v>#DIV/0!</v>
      </c>
      <c r="AH53" s="410" t="e">
        <f>(AH$27*AH$28*AH$29)*Carriageways!AJ244</f>
        <v>#DIV/0!</v>
      </c>
      <c r="AI53" s="410" t="e">
        <f>(AI$27*AI$28*AI$29)*Carriageways!AK244</f>
        <v>#DIV/0!</v>
      </c>
      <c r="AJ53" s="410" t="e">
        <f>(AJ$27*AJ$28*AJ$29)*Carriageways!AL244</f>
        <v>#DIV/0!</v>
      </c>
      <c r="AK53" s="410" t="e">
        <f>(AK$27*AK$28*AK$29)*Carriageways!AM244</f>
        <v>#DIV/0!</v>
      </c>
      <c r="AL53" s="410" t="e">
        <f>(AL$27*AL$28*AL$29)*Carriageways!AN244</f>
        <v>#DIV/0!</v>
      </c>
      <c r="AM53" s="410" t="e">
        <f>(AM$27*AM$28*AM$29)*Carriageways!AO244</f>
        <v>#DIV/0!</v>
      </c>
      <c r="AN53" s="410" t="e">
        <f>(AN$27*AN$28*AN$29)*Carriageways!AP244</f>
        <v>#DIV/0!</v>
      </c>
      <c r="AO53" s="410" t="e">
        <f>(AO$27*AO$28*AO$29)*Carriageways!AQ244</f>
        <v>#DIV/0!</v>
      </c>
      <c r="AP53" s="410" t="e">
        <f>(AP$27*AP$28*AP$29)*Carriageways!AR244</f>
        <v>#DIV/0!</v>
      </c>
      <c r="AQ53" s="410" t="e">
        <f>(AQ$27*AQ$28*AQ$29)*Carriageways!AS244</f>
        <v>#DIV/0!</v>
      </c>
      <c r="AR53" s="410" t="e">
        <f>(AR$27*AR$28*AR$29)*Carriageways!AT244</f>
        <v>#DIV/0!</v>
      </c>
      <c r="AS53" s="410" t="e">
        <f>(AS$27*AS$28*AS$29)*Carriageways!AU244</f>
        <v>#DIV/0!</v>
      </c>
      <c r="AT53" s="410" t="e">
        <f>(AT$27*AT$28*AT$29)*Carriageways!AV244</f>
        <v>#DIV/0!</v>
      </c>
      <c r="AU53" s="410" t="e">
        <f>(AU$27*AU$28*AU$29)*Carriageways!AW244</f>
        <v>#DIV/0!</v>
      </c>
      <c r="AV53" s="410" t="e">
        <f>(AV$27*AV$28*AV$29)*Carriageways!AX244</f>
        <v>#DIV/0!</v>
      </c>
      <c r="AW53" s="410" t="e">
        <f>(AW$27*AW$28*AW$29)*Carriageways!AY244</f>
        <v>#DIV/0!</v>
      </c>
      <c r="AX53" s="410" t="e">
        <f>(AX$27*AX$28*AX$29)*Carriageways!AZ244</f>
        <v>#DIV/0!</v>
      </c>
      <c r="AY53" s="410" t="e">
        <f>(AY$27*AY$28*AY$29)*Carriageways!BA244</f>
        <v>#DIV/0!</v>
      </c>
      <c r="AZ53" s="410" t="e">
        <f>(AZ$27*AZ$28*AZ$29)*Carriageways!BB244</f>
        <v>#DIV/0!</v>
      </c>
      <c r="BA53" s="410" t="e">
        <f>(BA$27*BA$28*BA$29)*Carriageways!BC244</f>
        <v>#DIV/0!</v>
      </c>
      <c r="BB53" s="410" t="e">
        <f>(BB$27*BB$28*BB$29)*Carriageways!BD244</f>
        <v>#DIV/0!</v>
      </c>
      <c r="BC53" s="410" t="e">
        <f>(BC$27*BC$28*BC$29)*Carriageways!BE244</f>
        <v>#DIV/0!</v>
      </c>
      <c r="BD53" s="410" t="e">
        <f>(BD$27*BD$28*BD$29)*Carriageways!BF244</f>
        <v>#DIV/0!</v>
      </c>
      <c r="BE53" s="410" t="e">
        <f>(BE$27*BE$28*BE$29)*Carriageways!BG244</f>
        <v>#DIV/0!</v>
      </c>
      <c r="BF53" s="410" t="e">
        <f>(BF$27*BF$28*BF$29)*Carriageways!BH244</f>
        <v>#DIV/0!</v>
      </c>
      <c r="BG53" s="410" t="e">
        <f>(BG$27*BG$28*BG$29)*Carriageways!BI244</f>
        <v>#DIV/0!</v>
      </c>
      <c r="BH53" s="410" t="e">
        <f>(BH$27*BH$28*BH$29)*Carriageways!BJ244</f>
        <v>#DIV/0!</v>
      </c>
      <c r="BI53" s="410" t="e">
        <f>(BI$27*BI$28*BI$29)*Carriageways!BK244</f>
        <v>#DIV/0!</v>
      </c>
      <c r="BJ53" s="410" t="e">
        <f>(BJ$27*BJ$28*BJ$29)*Carriageways!BL244</f>
        <v>#DIV/0!</v>
      </c>
      <c r="BK53" s="410" t="e">
        <f>(BK$27*BK$28*BK$29)*Carriageways!BM244</f>
        <v>#DIV/0!</v>
      </c>
      <c r="BL53" s="410" t="e">
        <f>(BL$27*BL$28*BL$29)*Carriageways!BN244</f>
        <v>#DIV/0!</v>
      </c>
      <c r="BM53" s="410" t="e">
        <f>(BM$27*BM$28*BM$29)*Carriageways!BO244</f>
        <v>#DIV/0!</v>
      </c>
      <c r="BN53" s="410" t="e">
        <f>(BN$27*BN$28*BN$29)*Carriageways!BP244</f>
        <v>#DIV/0!</v>
      </c>
      <c r="BO53" s="410" t="e">
        <f>(BO$27*BO$28*BO$29)*Carriageways!BQ244</f>
        <v>#DIV/0!</v>
      </c>
      <c r="BP53" s="410" t="e">
        <f>(BP$27*BP$28*BP$29)*Carriageways!BR244</f>
        <v>#DIV/0!</v>
      </c>
      <c r="BQ53" s="410" t="e">
        <f>(BQ$27*BQ$28*BQ$29)*Carriageways!BS244</f>
        <v>#DIV/0!</v>
      </c>
      <c r="BR53" s="410" t="e">
        <f>(BR$27*BR$28*BR$29)*Carriageways!BT244</f>
        <v>#DIV/0!</v>
      </c>
      <c r="BS53" s="410" t="e">
        <f>(BS$27*BS$28*BS$29)*Carriageways!BU244</f>
        <v>#DIV/0!</v>
      </c>
      <c r="BT53" s="410" t="e">
        <f>(BT$27*BT$28*BT$29)*Carriageways!BV244</f>
        <v>#DIV/0!</v>
      </c>
      <c r="BU53" s="410" t="e">
        <f>(BU$27*BU$28*BU$29)*Carriageways!BW244</f>
        <v>#DIV/0!</v>
      </c>
      <c r="BV53" s="410" t="e">
        <f>(BV$27*BV$28*BV$29)*Carriageways!BX244</f>
        <v>#DIV/0!</v>
      </c>
      <c r="BW53" s="410" t="e">
        <f>(BW$27*BW$28*BW$29)*Carriageways!BY244</f>
        <v>#DIV/0!</v>
      </c>
      <c r="BX53" s="410" t="e">
        <f>(BX$27*BX$28*BX$29)*Carriageways!BZ244</f>
        <v>#DIV/0!</v>
      </c>
      <c r="BY53" s="410" t="e">
        <f>(BY$27*BY$28*BY$29)*Carriageways!CA244</f>
        <v>#DIV/0!</v>
      </c>
      <c r="BZ53" s="410" t="e">
        <f>(BZ$27*BZ$28*BZ$29)*Carriageways!CB244</f>
        <v>#DIV/0!</v>
      </c>
      <c r="CA53" s="410" t="e">
        <f>(CA$27*CA$28*CA$29)*Carriageways!CC244</f>
        <v>#DIV/0!</v>
      </c>
      <c r="CB53" s="410" t="e">
        <f>(CB$27*CB$28*CB$29)*Carriageways!CD244</f>
        <v>#DIV/0!</v>
      </c>
      <c r="CC53" s="410" t="e">
        <f>(CC$27*CC$28*CC$29)*Carriageways!CE244</f>
        <v>#DIV/0!</v>
      </c>
      <c r="CD53" s="410" t="e">
        <f>(CD$27*CD$28*CD$29)*Carriageways!CF244</f>
        <v>#DIV/0!</v>
      </c>
    </row>
    <row r="54" spans="1:82" ht="15.5" x14ac:dyDescent="0.35">
      <c r="A54" s="391"/>
      <c r="B54" s="406"/>
      <c r="C54" s="406"/>
      <c r="D54" s="406"/>
      <c r="E54" s="406"/>
      <c r="F54" s="406"/>
      <c r="G54" s="406"/>
      <c r="H54" s="406"/>
      <c r="I54" s="406"/>
      <c r="J54" s="406"/>
      <c r="K54" s="406"/>
      <c r="L54" s="406"/>
      <c r="M54" s="406"/>
      <c r="N54" s="406"/>
      <c r="O54" s="406"/>
      <c r="P54" s="406"/>
      <c r="Q54" s="406"/>
      <c r="R54" s="406"/>
      <c r="S54" s="406"/>
      <c r="T54" s="406"/>
      <c r="U54" s="406"/>
      <c r="V54" s="406"/>
      <c r="W54" s="406"/>
      <c r="X54" s="406"/>
      <c r="Y54" s="406"/>
      <c r="Z54" s="406"/>
      <c r="AA54" s="406"/>
      <c r="AB54" s="406"/>
      <c r="AC54" s="406"/>
      <c r="AD54" s="406"/>
      <c r="AE54" s="406"/>
      <c r="AF54" s="406"/>
      <c r="AG54" s="406"/>
      <c r="AH54" s="406"/>
      <c r="AI54" s="406"/>
      <c r="AJ54" s="406"/>
      <c r="AK54" s="406"/>
      <c r="AL54" s="406"/>
      <c r="AM54" s="406"/>
      <c r="AN54" s="406"/>
      <c r="AO54" s="406"/>
      <c r="AP54" s="406"/>
      <c r="AQ54" s="406"/>
      <c r="AR54" s="406"/>
      <c r="AS54" s="406"/>
      <c r="AT54" s="406"/>
      <c r="AU54" s="406"/>
      <c r="AV54" s="406"/>
      <c r="AW54" s="406"/>
      <c r="AX54" s="406"/>
      <c r="AY54" s="406"/>
      <c r="AZ54" s="406"/>
      <c r="BA54" s="406"/>
      <c r="BB54" s="406"/>
      <c r="BC54" s="406"/>
      <c r="BD54" s="406"/>
      <c r="BE54" s="406"/>
      <c r="BF54" s="406"/>
      <c r="BG54" s="406"/>
      <c r="BH54" s="406"/>
      <c r="BI54" s="406"/>
      <c r="BJ54" s="406"/>
      <c r="BK54" s="406"/>
      <c r="BL54" s="406"/>
      <c r="BM54" s="406"/>
      <c r="BN54" s="406"/>
      <c r="BO54" s="406"/>
      <c r="BP54" s="406"/>
      <c r="BQ54" s="406"/>
      <c r="BR54" s="406"/>
      <c r="BS54" s="406"/>
      <c r="BT54" s="406"/>
      <c r="BU54" s="406"/>
      <c r="BV54" s="406"/>
      <c r="BW54" s="406"/>
      <c r="BX54" s="406"/>
      <c r="BY54" s="406"/>
      <c r="BZ54" s="406"/>
      <c r="CA54" s="406"/>
      <c r="CB54" s="406"/>
      <c r="CC54" s="406"/>
      <c r="CD54" s="406"/>
    </row>
    <row r="55" spans="1:82" x14ac:dyDescent="0.3">
      <c r="A55" s="408" t="s">
        <v>22</v>
      </c>
    </row>
    <row r="56" spans="1:82" x14ac:dyDescent="0.3">
      <c r="B56" s="409" t="s">
        <v>102</v>
      </c>
      <c r="C56" s="409">
        <v>2010</v>
      </c>
      <c r="D56" s="409">
        <v>2011</v>
      </c>
      <c r="E56" s="409">
        <v>2012</v>
      </c>
      <c r="F56" s="409">
        <v>2013</v>
      </c>
      <c r="G56" s="409">
        <v>2014</v>
      </c>
      <c r="H56" s="409">
        <v>2015</v>
      </c>
      <c r="I56" s="409">
        <v>2016</v>
      </c>
      <c r="J56" s="409">
        <v>2017</v>
      </c>
      <c r="K56" s="409">
        <v>2018</v>
      </c>
      <c r="L56" s="409">
        <v>2019</v>
      </c>
      <c r="M56" s="409">
        <v>2020</v>
      </c>
      <c r="N56" s="409">
        <v>2021</v>
      </c>
      <c r="O56" s="409">
        <v>2022</v>
      </c>
      <c r="P56" s="409">
        <v>2023</v>
      </c>
      <c r="Q56" s="409">
        <v>2024</v>
      </c>
      <c r="R56" s="409">
        <v>2025</v>
      </c>
      <c r="S56" s="409">
        <v>2026</v>
      </c>
      <c r="T56" s="409">
        <v>2027</v>
      </c>
      <c r="U56" s="409">
        <v>2028</v>
      </c>
      <c r="V56" s="409">
        <v>2029</v>
      </c>
      <c r="W56" s="409">
        <v>2030</v>
      </c>
      <c r="X56" s="409">
        <v>2031</v>
      </c>
      <c r="Y56" s="409">
        <v>2032</v>
      </c>
      <c r="Z56" s="409">
        <v>2033</v>
      </c>
      <c r="AA56" s="409">
        <v>2034</v>
      </c>
      <c r="AB56" s="409">
        <v>2035</v>
      </c>
      <c r="AC56" s="409">
        <v>2036</v>
      </c>
      <c r="AD56" s="409">
        <v>2037</v>
      </c>
      <c r="AE56" s="409">
        <v>2038</v>
      </c>
      <c r="AF56" s="409">
        <v>2039</v>
      </c>
      <c r="AG56" s="409">
        <v>2040</v>
      </c>
      <c r="AH56" s="409">
        <v>2041</v>
      </c>
      <c r="AI56" s="409">
        <v>2042</v>
      </c>
      <c r="AJ56" s="409">
        <v>2043</v>
      </c>
      <c r="AK56" s="409">
        <v>2044</v>
      </c>
      <c r="AL56" s="409">
        <v>2045</v>
      </c>
      <c r="AM56" s="409">
        <v>2046</v>
      </c>
      <c r="AN56" s="409">
        <v>2047</v>
      </c>
      <c r="AO56" s="409">
        <v>2048</v>
      </c>
      <c r="AP56" s="409">
        <v>2049</v>
      </c>
      <c r="AQ56" s="409">
        <v>2050</v>
      </c>
      <c r="AR56" s="409">
        <v>2051</v>
      </c>
      <c r="AS56" s="409">
        <v>2052</v>
      </c>
      <c r="AT56" s="409">
        <v>2053</v>
      </c>
      <c r="AU56" s="409">
        <v>2054</v>
      </c>
      <c r="AV56" s="409">
        <v>2055</v>
      </c>
      <c r="AW56" s="409">
        <v>2056</v>
      </c>
      <c r="AX56" s="409">
        <v>2057</v>
      </c>
      <c r="AY56" s="409">
        <v>2058</v>
      </c>
      <c r="AZ56" s="409">
        <v>2059</v>
      </c>
      <c r="BA56" s="409">
        <v>2060</v>
      </c>
      <c r="BB56" s="409">
        <v>2061</v>
      </c>
      <c r="BC56" s="409">
        <v>2062</v>
      </c>
      <c r="BD56" s="409">
        <v>2063</v>
      </c>
      <c r="BE56" s="409">
        <v>2064</v>
      </c>
      <c r="BF56" s="409">
        <v>2065</v>
      </c>
      <c r="BG56" s="409">
        <v>2066</v>
      </c>
      <c r="BH56" s="409">
        <v>2067</v>
      </c>
      <c r="BI56" s="409">
        <v>2068</v>
      </c>
      <c r="BJ56" s="409">
        <v>2069</v>
      </c>
      <c r="BK56" s="409">
        <v>2070</v>
      </c>
      <c r="BL56" s="409">
        <v>2071</v>
      </c>
      <c r="BM56" s="409">
        <v>2072</v>
      </c>
      <c r="BN56" s="409">
        <v>2073</v>
      </c>
      <c r="BO56" s="409">
        <v>2074</v>
      </c>
      <c r="BP56" s="409">
        <v>2075</v>
      </c>
      <c r="BQ56" s="409">
        <v>2076</v>
      </c>
      <c r="BR56" s="409">
        <v>2077</v>
      </c>
      <c r="BS56" s="409">
        <v>2078</v>
      </c>
      <c r="BT56" s="409">
        <v>2079</v>
      </c>
      <c r="BU56" s="409">
        <v>2080</v>
      </c>
      <c r="BV56" s="409">
        <v>2081</v>
      </c>
      <c r="BW56" s="409">
        <v>2082</v>
      </c>
      <c r="BX56" s="409">
        <v>2083</v>
      </c>
      <c r="BY56" s="409">
        <v>2084</v>
      </c>
      <c r="BZ56" s="409">
        <v>2085</v>
      </c>
      <c r="CA56" s="409">
        <v>2086</v>
      </c>
      <c r="CB56" s="409">
        <v>2087</v>
      </c>
      <c r="CC56" s="409">
        <v>2088</v>
      </c>
      <c r="CD56" s="409">
        <v>2089</v>
      </c>
    </row>
    <row r="57" spans="1:82" x14ac:dyDescent="0.3">
      <c r="B57" s="410" t="s">
        <v>84</v>
      </c>
      <c r="C57" s="410" t="e">
        <f>(C$27*C$28*C$29)*Bridges!D31</f>
        <v>#VALUE!</v>
      </c>
      <c r="D57" s="410" t="e">
        <f>(D$27*D$28*D$29)*Bridges!E31</f>
        <v>#VALUE!</v>
      </c>
      <c r="E57" s="410" t="e">
        <f>(E$27*E$28*E$29)*Bridges!F31</f>
        <v>#VALUE!</v>
      </c>
      <c r="F57" s="410" t="e">
        <f>(F$27*F$28*F$29)*Bridges!G31</f>
        <v>#VALUE!</v>
      </c>
      <c r="G57" s="410" t="e">
        <f>(G$27*G$28*G$29)*Bridges!H31</f>
        <v>#VALUE!</v>
      </c>
      <c r="H57" s="410" t="e">
        <f>(H$27*H$28*H$29)*Bridges!I31</f>
        <v>#VALUE!</v>
      </c>
      <c r="I57" s="410" t="e">
        <f>(I$27*I$28*I$29)*Bridges!J31</f>
        <v>#VALUE!</v>
      </c>
      <c r="J57" s="410" t="e">
        <f>(J$27*J$28*J$29)*Bridges!K31</f>
        <v>#VALUE!</v>
      </c>
      <c r="K57" s="410" t="e">
        <f>(K$27*K$28*K$29)*Bridges!L31</f>
        <v>#VALUE!</v>
      </c>
      <c r="L57" s="410" t="e">
        <f>(L$27*L$28*L$29)*Bridges!M31</f>
        <v>#VALUE!</v>
      </c>
      <c r="M57" s="410" t="e">
        <f>(M$27*M$28*M$29)*Bridges!N31</f>
        <v>#VALUE!</v>
      </c>
      <c r="N57" s="410" t="e">
        <f>(N$27*N$28*N$29)*Bridges!O31</f>
        <v>#VALUE!</v>
      </c>
      <c r="O57" s="410" t="e">
        <f>(O$27*O$28*O$29)*Bridges!P31</f>
        <v>#VALUE!</v>
      </c>
      <c r="P57" s="410" t="e">
        <f>(P$27*P$28*P$29)*Bridges!Q31</f>
        <v>#VALUE!</v>
      </c>
      <c r="Q57" s="410" t="e">
        <f>(Q$27*Q$28*Q$29)*Bridges!R31</f>
        <v>#VALUE!</v>
      </c>
      <c r="R57" s="410" t="e">
        <f>(R$27*R$28*R$29)*Bridges!S31</f>
        <v>#VALUE!</v>
      </c>
      <c r="S57" s="410" t="e">
        <f>(S$27*S$28*S$29)*Bridges!T31</f>
        <v>#VALUE!</v>
      </c>
      <c r="T57" s="410" t="e">
        <f>(T$27*T$28*T$29)*Bridges!U31</f>
        <v>#VALUE!</v>
      </c>
      <c r="U57" s="410" t="e">
        <f>(U$27*U$28*U$29)*Bridges!V31</f>
        <v>#VALUE!</v>
      </c>
      <c r="V57" s="410" t="e">
        <f>(V$27*V$28*V$29)*Bridges!W31</f>
        <v>#VALUE!</v>
      </c>
      <c r="W57" s="410" t="e">
        <f>(W$27*W$28*W$29)*Bridges!X31</f>
        <v>#VALUE!</v>
      </c>
      <c r="X57" s="410" t="e">
        <f>(X$27*X$28*X$29)*Bridges!Y31</f>
        <v>#VALUE!</v>
      </c>
      <c r="Y57" s="410" t="e">
        <f>(Y$27*Y$28*Y$29)*Bridges!Z31</f>
        <v>#VALUE!</v>
      </c>
      <c r="Z57" s="410" t="e">
        <f>(Z$27*Z$28*Z$29)*Bridges!AA31</f>
        <v>#VALUE!</v>
      </c>
      <c r="AA57" s="410" t="e">
        <f>(AA$27*AA$28*AA$29)*Bridges!AB31</f>
        <v>#VALUE!</v>
      </c>
      <c r="AB57" s="410" t="e">
        <f>(AB$27*AB$28*AB$29)*Bridges!AC31</f>
        <v>#VALUE!</v>
      </c>
      <c r="AC57" s="410" t="e">
        <f>(AC$27*AC$28*AC$29)*Bridges!AD31</f>
        <v>#VALUE!</v>
      </c>
      <c r="AD57" s="410" t="e">
        <f>(AD$27*AD$28*AD$29)*Bridges!AE31</f>
        <v>#VALUE!</v>
      </c>
      <c r="AE57" s="410" t="e">
        <f>(AE$27*AE$28*AE$29)*Bridges!AF31</f>
        <v>#VALUE!</v>
      </c>
      <c r="AF57" s="410" t="e">
        <f>(AF$27*AF$28*AF$29)*Bridges!AG31</f>
        <v>#VALUE!</v>
      </c>
      <c r="AG57" s="410" t="e">
        <f>(AG$27*AG$28*AG$29)*Bridges!AH31</f>
        <v>#VALUE!</v>
      </c>
      <c r="AH57" s="410" t="e">
        <f>(AH$27*AH$28*AH$29)*Bridges!AI31</f>
        <v>#VALUE!</v>
      </c>
      <c r="AI57" s="410" t="e">
        <f>(AI$27*AI$28*AI$29)*Bridges!AJ31</f>
        <v>#VALUE!</v>
      </c>
      <c r="AJ57" s="410" t="e">
        <f>(AJ$27*AJ$28*AJ$29)*Bridges!AK31</f>
        <v>#VALUE!</v>
      </c>
      <c r="AK57" s="410" t="e">
        <f>(AK$27*AK$28*AK$29)*Bridges!AL31</f>
        <v>#VALUE!</v>
      </c>
      <c r="AL57" s="410" t="e">
        <f>(AL$27*AL$28*AL$29)*Bridges!AM31</f>
        <v>#VALUE!</v>
      </c>
      <c r="AM57" s="410" t="e">
        <f>(AM$27*AM$28*AM$29)*Bridges!AN31</f>
        <v>#VALUE!</v>
      </c>
      <c r="AN57" s="410" t="e">
        <f>(AN$27*AN$28*AN$29)*Bridges!AO31</f>
        <v>#VALUE!</v>
      </c>
      <c r="AO57" s="410" t="e">
        <f>(AO$27*AO$28*AO$29)*Bridges!AP31</f>
        <v>#VALUE!</v>
      </c>
      <c r="AP57" s="410" t="e">
        <f>(AP$27*AP$28*AP$29)*Bridges!AQ31</f>
        <v>#VALUE!</v>
      </c>
      <c r="AQ57" s="410" t="e">
        <f>(AQ$27*AQ$28*AQ$29)*Bridges!AR31</f>
        <v>#VALUE!</v>
      </c>
      <c r="AR57" s="410" t="e">
        <f>(AR$27*AR$28*AR$29)*Bridges!AS31</f>
        <v>#VALUE!</v>
      </c>
      <c r="AS57" s="410" t="e">
        <f>(AS$27*AS$28*AS$29)*Bridges!AT31</f>
        <v>#VALUE!</v>
      </c>
      <c r="AT57" s="410" t="e">
        <f>(AT$27*AT$28*AT$29)*Bridges!AU31</f>
        <v>#VALUE!</v>
      </c>
      <c r="AU57" s="410" t="e">
        <f>(AU$27*AU$28*AU$29)*Bridges!AV31</f>
        <v>#VALUE!</v>
      </c>
      <c r="AV57" s="410" t="e">
        <f>(AV$27*AV$28*AV$29)*Bridges!AW31</f>
        <v>#VALUE!</v>
      </c>
      <c r="AW57" s="410" t="e">
        <f>(AW$27*AW$28*AW$29)*Bridges!AX31</f>
        <v>#VALUE!</v>
      </c>
      <c r="AX57" s="410" t="e">
        <f>(AX$27*AX$28*AX$29)*Bridges!AY31</f>
        <v>#VALUE!</v>
      </c>
      <c r="AY57" s="410" t="e">
        <f>(AY$27*AY$28*AY$29)*Bridges!AZ31</f>
        <v>#VALUE!</v>
      </c>
      <c r="AZ57" s="410" t="e">
        <f>(AZ$27*AZ$28*AZ$29)*Bridges!BA31</f>
        <v>#VALUE!</v>
      </c>
      <c r="BA57" s="410" t="e">
        <f>(BA$27*BA$28*BA$29)*Bridges!BB31</f>
        <v>#VALUE!</v>
      </c>
      <c r="BB57" s="410" t="e">
        <f>(BB$27*BB$28*BB$29)*Bridges!BC31</f>
        <v>#VALUE!</v>
      </c>
      <c r="BC57" s="410" t="e">
        <f>(BC$27*BC$28*BC$29)*Bridges!BD31</f>
        <v>#VALUE!</v>
      </c>
      <c r="BD57" s="410" t="e">
        <f>(BD$27*BD$28*BD$29)*Bridges!BE31</f>
        <v>#VALUE!</v>
      </c>
      <c r="BE57" s="410" t="e">
        <f>(BE$27*BE$28*BE$29)*Bridges!BF31</f>
        <v>#VALUE!</v>
      </c>
      <c r="BF57" s="410" t="e">
        <f>(BF$27*BF$28*BF$29)*Bridges!BG31</f>
        <v>#VALUE!</v>
      </c>
      <c r="BG57" s="410" t="e">
        <f>(BG$27*BG$28*BG$29)*Bridges!BH31</f>
        <v>#VALUE!</v>
      </c>
      <c r="BH57" s="410" t="e">
        <f>(BH$27*BH$28*BH$29)*Bridges!BI31</f>
        <v>#VALUE!</v>
      </c>
      <c r="BI57" s="410" t="e">
        <f>(BI$27*BI$28*BI$29)*Bridges!BJ31</f>
        <v>#VALUE!</v>
      </c>
      <c r="BJ57" s="410" t="e">
        <f>(BJ$27*BJ$28*BJ$29)*Bridges!BK31</f>
        <v>#VALUE!</v>
      </c>
      <c r="BK57" s="410" t="e">
        <f>(BK$27*BK$28*BK$29)*Bridges!BL31</f>
        <v>#VALUE!</v>
      </c>
      <c r="BL57" s="410" t="e">
        <f>(BL$27*BL$28*BL$29)*Bridges!BM31</f>
        <v>#VALUE!</v>
      </c>
      <c r="BM57" s="410" t="e">
        <f>(BM$27*BM$28*BM$29)*Bridges!BN31</f>
        <v>#VALUE!</v>
      </c>
      <c r="BN57" s="410" t="e">
        <f>(BN$27*BN$28*BN$29)*Bridges!BO31</f>
        <v>#VALUE!</v>
      </c>
      <c r="BO57" s="410" t="e">
        <f>(BO$27*BO$28*BO$29)*Bridges!BP31</f>
        <v>#VALUE!</v>
      </c>
      <c r="BP57" s="410" t="e">
        <f>(BP$27*BP$28*BP$29)*Bridges!BQ31</f>
        <v>#VALUE!</v>
      </c>
      <c r="BQ57" s="410" t="e">
        <f>(BQ$27*BQ$28*BQ$29)*Bridges!BR31</f>
        <v>#VALUE!</v>
      </c>
      <c r="BR57" s="410" t="e">
        <f>(BR$27*BR$28*BR$29)*Bridges!BS31</f>
        <v>#VALUE!</v>
      </c>
      <c r="BS57" s="410" t="e">
        <f>(BS$27*BS$28*BS$29)*Bridges!BT31</f>
        <v>#VALUE!</v>
      </c>
      <c r="BT57" s="410" t="e">
        <f>(BT$27*BT$28*BT$29)*Bridges!BU31</f>
        <v>#VALUE!</v>
      </c>
      <c r="BU57" s="410" t="e">
        <f>(BU$27*BU$28*BU$29)*Bridges!BV31</f>
        <v>#VALUE!</v>
      </c>
      <c r="BV57" s="410" t="e">
        <f>(BV$27*BV$28*BV$29)*Bridges!BW31</f>
        <v>#VALUE!</v>
      </c>
      <c r="BW57" s="410" t="e">
        <f>(BW$27*BW$28*BW$29)*Bridges!BX31</f>
        <v>#VALUE!</v>
      </c>
      <c r="BX57" s="410" t="e">
        <f>(BX$27*BX$28*BX$29)*Bridges!BY31</f>
        <v>#VALUE!</v>
      </c>
      <c r="BY57" s="410" t="e">
        <f>(BY$27*BY$28*BY$29)*Bridges!BZ31</f>
        <v>#VALUE!</v>
      </c>
      <c r="BZ57" s="410" t="e">
        <f>(BZ$27*BZ$28*BZ$29)*Bridges!CA31</f>
        <v>#VALUE!</v>
      </c>
      <c r="CA57" s="410" t="e">
        <f>(CA$27*CA$28*CA$29)*Bridges!CB31</f>
        <v>#VALUE!</v>
      </c>
      <c r="CB57" s="410" t="e">
        <f>(CB$27*CB$28*CB$29)*Bridges!CC31</f>
        <v>#VALUE!</v>
      </c>
      <c r="CC57" s="410" t="e">
        <f>(CC$27*CC$28*CC$29)*Bridges!CD31</f>
        <v>#VALUE!</v>
      </c>
      <c r="CD57" s="410" t="e">
        <f>(CD$27*CD$28*CD$29)*Bridges!CE31</f>
        <v>#VALUE!</v>
      </c>
    </row>
    <row r="58" spans="1:82" x14ac:dyDescent="0.3">
      <c r="B58" s="410" t="s">
        <v>86</v>
      </c>
      <c r="C58" s="410" t="e">
        <f>(C$27*C$28*C$29)*Bridges!D32</f>
        <v>#VALUE!</v>
      </c>
      <c r="D58" s="410" t="e">
        <f>(D$27*D$28*D$29)*Bridges!E32</f>
        <v>#VALUE!</v>
      </c>
      <c r="E58" s="410" t="e">
        <f>(E$27*E$28*E$29)*Bridges!F32</f>
        <v>#VALUE!</v>
      </c>
      <c r="F58" s="410" t="e">
        <f>(F$27*F$28*F$29)*Bridges!G32</f>
        <v>#VALUE!</v>
      </c>
      <c r="G58" s="410" t="e">
        <f>(G$27*G$28*G$29)*Bridges!H32</f>
        <v>#VALUE!</v>
      </c>
      <c r="H58" s="410" t="e">
        <f>(H$27*H$28*H$29)*Bridges!I32</f>
        <v>#VALUE!</v>
      </c>
      <c r="I58" s="410" t="e">
        <f>(I$27*I$28*I$29)*Bridges!J32</f>
        <v>#VALUE!</v>
      </c>
      <c r="J58" s="410" t="e">
        <f>(J$27*J$28*J$29)*Bridges!K32</f>
        <v>#VALUE!</v>
      </c>
      <c r="K58" s="410" t="e">
        <f>(K$27*K$28*K$29)*Bridges!L32</f>
        <v>#VALUE!</v>
      </c>
      <c r="L58" s="410" t="e">
        <f>(L$27*L$28*L$29)*Bridges!M32</f>
        <v>#VALUE!</v>
      </c>
      <c r="M58" s="410" t="e">
        <f>(M$27*M$28*M$29)*Bridges!N32</f>
        <v>#VALUE!</v>
      </c>
      <c r="N58" s="410" t="e">
        <f>(N$27*N$28*N$29)*Bridges!O32</f>
        <v>#VALUE!</v>
      </c>
      <c r="O58" s="410" t="e">
        <f>(O$27*O$28*O$29)*Bridges!P32</f>
        <v>#VALUE!</v>
      </c>
      <c r="P58" s="410" t="e">
        <f>(P$27*P$28*P$29)*Bridges!Q32</f>
        <v>#VALUE!</v>
      </c>
      <c r="Q58" s="410" t="e">
        <f>(Q$27*Q$28*Q$29)*Bridges!R32</f>
        <v>#VALUE!</v>
      </c>
      <c r="R58" s="410" t="e">
        <f>(R$27*R$28*R$29)*Bridges!S32</f>
        <v>#VALUE!</v>
      </c>
      <c r="S58" s="410" t="e">
        <f>(S$27*S$28*S$29)*Bridges!T32</f>
        <v>#VALUE!</v>
      </c>
      <c r="T58" s="410" t="e">
        <f>(T$27*T$28*T$29)*Bridges!U32</f>
        <v>#VALUE!</v>
      </c>
      <c r="U58" s="410" t="e">
        <f>(U$27*U$28*U$29)*Bridges!V32</f>
        <v>#VALUE!</v>
      </c>
      <c r="V58" s="410" t="e">
        <f>(V$27*V$28*V$29)*Bridges!W32</f>
        <v>#VALUE!</v>
      </c>
      <c r="W58" s="410" t="e">
        <f>(W$27*W$28*W$29)*Bridges!X32</f>
        <v>#VALUE!</v>
      </c>
      <c r="X58" s="410" t="e">
        <f>(X$27*X$28*X$29)*Bridges!Y32</f>
        <v>#VALUE!</v>
      </c>
      <c r="Y58" s="410" t="e">
        <f>(Y$27*Y$28*Y$29)*Bridges!Z32</f>
        <v>#VALUE!</v>
      </c>
      <c r="Z58" s="410" t="e">
        <f>(Z$27*Z$28*Z$29)*Bridges!AA32</f>
        <v>#VALUE!</v>
      </c>
      <c r="AA58" s="410" t="e">
        <f>(AA$27*AA$28*AA$29)*Bridges!AB32</f>
        <v>#VALUE!</v>
      </c>
      <c r="AB58" s="410" t="e">
        <f>(AB$27*AB$28*AB$29)*Bridges!AC32</f>
        <v>#VALUE!</v>
      </c>
      <c r="AC58" s="410" t="e">
        <f>(AC$27*AC$28*AC$29)*Bridges!AD32</f>
        <v>#VALUE!</v>
      </c>
      <c r="AD58" s="410" t="e">
        <f>(AD$27*AD$28*AD$29)*Bridges!AE32</f>
        <v>#VALUE!</v>
      </c>
      <c r="AE58" s="410" t="e">
        <f>(AE$27*AE$28*AE$29)*Bridges!AF32</f>
        <v>#VALUE!</v>
      </c>
      <c r="AF58" s="410" t="e">
        <f>(AF$27*AF$28*AF$29)*Bridges!AG32</f>
        <v>#VALUE!</v>
      </c>
      <c r="AG58" s="410" t="e">
        <f>(AG$27*AG$28*AG$29)*Bridges!AH32</f>
        <v>#VALUE!</v>
      </c>
      <c r="AH58" s="410" t="e">
        <f>(AH$27*AH$28*AH$29)*Bridges!AI32</f>
        <v>#VALUE!</v>
      </c>
      <c r="AI58" s="410" t="e">
        <f>(AI$27*AI$28*AI$29)*Bridges!AJ32</f>
        <v>#VALUE!</v>
      </c>
      <c r="AJ58" s="410" t="e">
        <f>(AJ$27*AJ$28*AJ$29)*Bridges!AK32</f>
        <v>#VALUE!</v>
      </c>
      <c r="AK58" s="410" t="e">
        <f>(AK$27*AK$28*AK$29)*Bridges!AL32</f>
        <v>#VALUE!</v>
      </c>
      <c r="AL58" s="410" t="e">
        <f>(AL$27*AL$28*AL$29)*Bridges!AM32</f>
        <v>#VALUE!</v>
      </c>
      <c r="AM58" s="410" t="e">
        <f>(AM$27*AM$28*AM$29)*Bridges!AN32</f>
        <v>#VALUE!</v>
      </c>
      <c r="AN58" s="410" t="e">
        <f>(AN$27*AN$28*AN$29)*Bridges!AO32</f>
        <v>#VALUE!</v>
      </c>
      <c r="AO58" s="410" t="e">
        <f>(AO$27*AO$28*AO$29)*Bridges!AP32</f>
        <v>#VALUE!</v>
      </c>
      <c r="AP58" s="410" t="e">
        <f>(AP$27*AP$28*AP$29)*Bridges!AQ32</f>
        <v>#VALUE!</v>
      </c>
      <c r="AQ58" s="410" t="e">
        <f>(AQ$27*AQ$28*AQ$29)*Bridges!AR32</f>
        <v>#VALUE!</v>
      </c>
      <c r="AR58" s="410" t="e">
        <f>(AR$27*AR$28*AR$29)*Bridges!AS32</f>
        <v>#VALUE!</v>
      </c>
      <c r="AS58" s="410" t="e">
        <f>(AS$27*AS$28*AS$29)*Bridges!AT32</f>
        <v>#VALUE!</v>
      </c>
      <c r="AT58" s="410" t="e">
        <f>(AT$27*AT$28*AT$29)*Bridges!AU32</f>
        <v>#VALUE!</v>
      </c>
      <c r="AU58" s="410" t="e">
        <f>(AU$27*AU$28*AU$29)*Bridges!AV32</f>
        <v>#VALUE!</v>
      </c>
      <c r="AV58" s="410" t="e">
        <f>(AV$27*AV$28*AV$29)*Bridges!AW32</f>
        <v>#VALUE!</v>
      </c>
      <c r="AW58" s="410" t="e">
        <f>(AW$27*AW$28*AW$29)*Bridges!AX32</f>
        <v>#VALUE!</v>
      </c>
      <c r="AX58" s="410" t="e">
        <f>(AX$27*AX$28*AX$29)*Bridges!AY32</f>
        <v>#VALUE!</v>
      </c>
      <c r="AY58" s="410" t="e">
        <f>(AY$27*AY$28*AY$29)*Bridges!AZ32</f>
        <v>#VALUE!</v>
      </c>
      <c r="AZ58" s="410" t="e">
        <f>(AZ$27*AZ$28*AZ$29)*Bridges!BA32</f>
        <v>#VALUE!</v>
      </c>
      <c r="BA58" s="410" t="e">
        <f>(BA$27*BA$28*BA$29)*Bridges!BB32</f>
        <v>#VALUE!</v>
      </c>
      <c r="BB58" s="410" t="e">
        <f>(BB$27*BB$28*BB$29)*Bridges!BC32</f>
        <v>#VALUE!</v>
      </c>
      <c r="BC58" s="410" t="e">
        <f>(BC$27*BC$28*BC$29)*Bridges!BD32</f>
        <v>#VALUE!</v>
      </c>
      <c r="BD58" s="410" t="e">
        <f>(BD$27*BD$28*BD$29)*Bridges!BE32</f>
        <v>#VALUE!</v>
      </c>
      <c r="BE58" s="410" t="e">
        <f>(BE$27*BE$28*BE$29)*Bridges!BF32</f>
        <v>#VALUE!</v>
      </c>
      <c r="BF58" s="410" t="e">
        <f>(BF$27*BF$28*BF$29)*Bridges!BG32</f>
        <v>#VALUE!</v>
      </c>
      <c r="BG58" s="410" t="e">
        <f>(BG$27*BG$28*BG$29)*Bridges!BH32</f>
        <v>#VALUE!</v>
      </c>
      <c r="BH58" s="410" t="e">
        <f>(BH$27*BH$28*BH$29)*Bridges!BI32</f>
        <v>#VALUE!</v>
      </c>
      <c r="BI58" s="410" t="e">
        <f>(BI$27*BI$28*BI$29)*Bridges!BJ32</f>
        <v>#VALUE!</v>
      </c>
      <c r="BJ58" s="410" t="e">
        <f>(BJ$27*BJ$28*BJ$29)*Bridges!BK32</f>
        <v>#VALUE!</v>
      </c>
      <c r="BK58" s="410" t="e">
        <f>(BK$27*BK$28*BK$29)*Bridges!BL32</f>
        <v>#VALUE!</v>
      </c>
      <c r="BL58" s="410" t="e">
        <f>(BL$27*BL$28*BL$29)*Bridges!BM32</f>
        <v>#VALUE!</v>
      </c>
      <c r="BM58" s="410" t="e">
        <f>(BM$27*BM$28*BM$29)*Bridges!BN32</f>
        <v>#VALUE!</v>
      </c>
      <c r="BN58" s="410" t="e">
        <f>(BN$27*BN$28*BN$29)*Bridges!BO32</f>
        <v>#VALUE!</v>
      </c>
      <c r="BO58" s="410" t="e">
        <f>(BO$27*BO$28*BO$29)*Bridges!BP32</f>
        <v>#VALUE!</v>
      </c>
      <c r="BP58" s="410" t="e">
        <f>(BP$27*BP$28*BP$29)*Bridges!BQ32</f>
        <v>#VALUE!</v>
      </c>
      <c r="BQ58" s="410" t="e">
        <f>(BQ$27*BQ$28*BQ$29)*Bridges!BR32</f>
        <v>#VALUE!</v>
      </c>
      <c r="BR58" s="410" t="e">
        <f>(BR$27*BR$28*BR$29)*Bridges!BS32</f>
        <v>#VALUE!</v>
      </c>
      <c r="BS58" s="410" t="e">
        <f>(BS$27*BS$28*BS$29)*Bridges!BT32</f>
        <v>#VALUE!</v>
      </c>
      <c r="BT58" s="410" t="e">
        <f>(BT$27*BT$28*BT$29)*Bridges!BU32</f>
        <v>#VALUE!</v>
      </c>
      <c r="BU58" s="410" t="e">
        <f>(BU$27*BU$28*BU$29)*Bridges!BV32</f>
        <v>#VALUE!</v>
      </c>
      <c r="BV58" s="410" t="e">
        <f>(BV$27*BV$28*BV$29)*Bridges!BW32</f>
        <v>#VALUE!</v>
      </c>
      <c r="BW58" s="410" t="e">
        <f>(BW$27*BW$28*BW$29)*Bridges!BX32</f>
        <v>#VALUE!</v>
      </c>
      <c r="BX58" s="410" t="e">
        <f>(BX$27*BX$28*BX$29)*Bridges!BY32</f>
        <v>#VALUE!</v>
      </c>
      <c r="BY58" s="410" t="e">
        <f>(BY$27*BY$28*BY$29)*Bridges!BZ32</f>
        <v>#VALUE!</v>
      </c>
      <c r="BZ58" s="410" t="e">
        <f>(BZ$27*BZ$28*BZ$29)*Bridges!CA32</f>
        <v>#VALUE!</v>
      </c>
      <c r="CA58" s="410" t="e">
        <f>(CA$27*CA$28*CA$29)*Bridges!CB32</f>
        <v>#VALUE!</v>
      </c>
      <c r="CB58" s="410" t="e">
        <f>(CB$27*CB$28*CB$29)*Bridges!CC32</f>
        <v>#VALUE!</v>
      </c>
      <c r="CC58" s="410" t="e">
        <f>(CC$27*CC$28*CC$29)*Bridges!CD32</f>
        <v>#VALUE!</v>
      </c>
      <c r="CD58" s="410" t="e">
        <f>(CD$27*CD$28*CD$29)*Bridges!CE32</f>
        <v>#VALUE!</v>
      </c>
    </row>
    <row r="59" spans="1:82" x14ac:dyDescent="0.3">
      <c r="B59" s="410" t="s">
        <v>88</v>
      </c>
      <c r="C59" s="410" t="e">
        <f>(C$27*C$28*C$29)*Bridges!D33</f>
        <v>#VALUE!</v>
      </c>
      <c r="D59" s="410" t="e">
        <f>(D$27*D$28*D$29)*Bridges!E33</f>
        <v>#VALUE!</v>
      </c>
      <c r="E59" s="410" t="e">
        <f>(E$27*E$28*E$29)*Bridges!F33</f>
        <v>#VALUE!</v>
      </c>
      <c r="F59" s="410" t="e">
        <f>(F$27*F$28*F$29)*Bridges!G33</f>
        <v>#VALUE!</v>
      </c>
      <c r="G59" s="410" t="e">
        <f>(G$27*G$28*G$29)*Bridges!H33</f>
        <v>#VALUE!</v>
      </c>
      <c r="H59" s="410" t="e">
        <f>(H$27*H$28*H$29)*Bridges!I33</f>
        <v>#VALUE!</v>
      </c>
      <c r="I59" s="410" t="e">
        <f>(I$27*I$28*I$29)*Bridges!J33</f>
        <v>#VALUE!</v>
      </c>
      <c r="J59" s="410" t="e">
        <f>(J$27*J$28*J$29)*Bridges!K33</f>
        <v>#VALUE!</v>
      </c>
      <c r="K59" s="410" t="e">
        <f>(K$27*K$28*K$29)*Bridges!L33</f>
        <v>#VALUE!</v>
      </c>
      <c r="L59" s="410" t="e">
        <f>(L$27*L$28*L$29)*Bridges!M33</f>
        <v>#VALUE!</v>
      </c>
      <c r="M59" s="410" t="e">
        <f>(M$27*M$28*M$29)*Bridges!N33</f>
        <v>#VALUE!</v>
      </c>
      <c r="N59" s="410" t="e">
        <f>(N$27*N$28*N$29)*Bridges!O33</f>
        <v>#VALUE!</v>
      </c>
      <c r="O59" s="410" t="e">
        <f>(O$27*O$28*O$29)*Bridges!P33</f>
        <v>#VALUE!</v>
      </c>
      <c r="P59" s="410" t="e">
        <f>(P$27*P$28*P$29)*Bridges!Q33</f>
        <v>#VALUE!</v>
      </c>
      <c r="Q59" s="410" t="e">
        <f>(Q$27*Q$28*Q$29)*Bridges!R33</f>
        <v>#VALUE!</v>
      </c>
      <c r="R59" s="410" t="e">
        <f>(R$27*R$28*R$29)*Bridges!S33</f>
        <v>#VALUE!</v>
      </c>
      <c r="S59" s="410" t="e">
        <f>(S$27*S$28*S$29)*Bridges!T33</f>
        <v>#VALUE!</v>
      </c>
      <c r="T59" s="410" t="e">
        <f>(T$27*T$28*T$29)*Bridges!U33</f>
        <v>#VALUE!</v>
      </c>
      <c r="U59" s="410" t="e">
        <f>(U$27*U$28*U$29)*Bridges!V33</f>
        <v>#VALUE!</v>
      </c>
      <c r="V59" s="410" t="e">
        <f>(V$27*V$28*V$29)*Bridges!W33</f>
        <v>#VALUE!</v>
      </c>
      <c r="W59" s="410" t="e">
        <f>(W$27*W$28*W$29)*Bridges!X33</f>
        <v>#VALUE!</v>
      </c>
      <c r="X59" s="410" t="e">
        <f>(X$27*X$28*X$29)*Bridges!Y33</f>
        <v>#VALUE!</v>
      </c>
      <c r="Y59" s="410" t="e">
        <f>(Y$27*Y$28*Y$29)*Bridges!Z33</f>
        <v>#VALUE!</v>
      </c>
      <c r="Z59" s="410" t="e">
        <f>(Z$27*Z$28*Z$29)*Bridges!AA33</f>
        <v>#VALUE!</v>
      </c>
      <c r="AA59" s="410" t="e">
        <f>(AA$27*AA$28*AA$29)*Bridges!AB33</f>
        <v>#VALUE!</v>
      </c>
      <c r="AB59" s="410" t="e">
        <f>(AB$27*AB$28*AB$29)*Bridges!AC33</f>
        <v>#VALUE!</v>
      </c>
      <c r="AC59" s="410" t="e">
        <f>(AC$27*AC$28*AC$29)*Bridges!AD33</f>
        <v>#VALUE!</v>
      </c>
      <c r="AD59" s="410" t="e">
        <f>(AD$27*AD$28*AD$29)*Bridges!AE33</f>
        <v>#VALUE!</v>
      </c>
      <c r="AE59" s="410" t="e">
        <f>(AE$27*AE$28*AE$29)*Bridges!AF33</f>
        <v>#VALUE!</v>
      </c>
      <c r="AF59" s="410" t="e">
        <f>(AF$27*AF$28*AF$29)*Bridges!AG33</f>
        <v>#VALUE!</v>
      </c>
      <c r="AG59" s="410" t="e">
        <f>(AG$27*AG$28*AG$29)*Bridges!AH33</f>
        <v>#VALUE!</v>
      </c>
      <c r="AH59" s="410" t="e">
        <f>(AH$27*AH$28*AH$29)*Bridges!AI33</f>
        <v>#VALUE!</v>
      </c>
      <c r="AI59" s="410" t="e">
        <f>(AI$27*AI$28*AI$29)*Bridges!AJ33</f>
        <v>#VALUE!</v>
      </c>
      <c r="AJ59" s="410" t="e">
        <f>(AJ$27*AJ$28*AJ$29)*Bridges!AK33</f>
        <v>#VALUE!</v>
      </c>
      <c r="AK59" s="410" t="e">
        <f>(AK$27*AK$28*AK$29)*Bridges!AL33</f>
        <v>#VALUE!</v>
      </c>
      <c r="AL59" s="410" t="e">
        <f>(AL$27*AL$28*AL$29)*Bridges!AM33</f>
        <v>#VALUE!</v>
      </c>
      <c r="AM59" s="410" t="e">
        <f>(AM$27*AM$28*AM$29)*Bridges!AN33</f>
        <v>#VALUE!</v>
      </c>
      <c r="AN59" s="410" t="e">
        <f>(AN$27*AN$28*AN$29)*Bridges!AO33</f>
        <v>#VALUE!</v>
      </c>
      <c r="AO59" s="410" t="e">
        <f>(AO$27*AO$28*AO$29)*Bridges!AP33</f>
        <v>#VALUE!</v>
      </c>
      <c r="AP59" s="410" t="e">
        <f>(AP$27*AP$28*AP$29)*Bridges!AQ33</f>
        <v>#VALUE!</v>
      </c>
      <c r="AQ59" s="410" t="e">
        <f>(AQ$27*AQ$28*AQ$29)*Bridges!AR33</f>
        <v>#VALUE!</v>
      </c>
      <c r="AR59" s="410" t="e">
        <f>(AR$27*AR$28*AR$29)*Bridges!AS33</f>
        <v>#VALUE!</v>
      </c>
      <c r="AS59" s="410" t="e">
        <f>(AS$27*AS$28*AS$29)*Bridges!AT33</f>
        <v>#VALUE!</v>
      </c>
      <c r="AT59" s="410" t="e">
        <f>(AT$27*AT$28*AT$29)*Bridges!AU33</f>
        <v>#VALUE!</v>
      </c>
      <c r="AU59" s="410" t="e">
        <f>(AU$27*AU$28*AU$29)*Bridges!AV33</f>
        <v>#VALUE!</v>
      </c>
      <c r="AV59" s="410" t="e">
        <f>(AV$27*AV$28*AV$29)*Bridges!AW33</f>
        <v>#VALUE!</v>
      </c>
      <c r="AW59" s="410" t="e">
        <f>(AW$27*AW$28*AW$29)*Bridges!AX33</f>
        <v>#VALUE!</v>
      </c>
      <c r="AX59" s="410" t="e">
        <f>(AX$27*AX$28*AX$29)*Bridges!AY33</f>
        <v>#VALUE!</v>
      </c>
      <c r="AY59" s="410" t="e">
        <f>(AY$27*AY$28*AY$29)*Bridges!AZ33</f>
        <v>#VALUE!</v>
      </c>
      <c r="AZ59" s="410" t="e">
        <f>(AZ$27*AZ$28*AZ$29)*Bridges!BA33</f>
        <v>#VALUE!</v>
      </c>
      <c r="BA59" s="410" t="e">
        <f>(BA$27*BA$28*BA$29)*Bridges!BB33</f>
        <v>#VALUE!</v>
      </c>
      <c r="BB59" s="410" t="e">
        <f>(BB$27*BB$28*BB$29)*Bridges!BC33</f>
        <v>#VALUE!</v>
      </c>
      <c r="BC59" s="410" t="e">
        <f>(BC$27*BC$28*BC$29)*Bridges!BD33</f>
        <v>#VALUE!</v>
      </c>
      <c r="BD59" s="410" t="e">
        <f>(BD$27*BD$28*BD$29)*Bridges!BE33</f>
        <v>#VALUE!</v>
      </c>
      <c r="BE59" s="410" t="e">
        <f>(BE$27*BE$28*BE$29)*Bridges!BF33</f>
        <v>#VALUE!</v>
      </c>
      <c r="BF59" s="410" t="e">
        <f>(BF$27*BF$28*BF$29)*Bridges!BG33</f>
        <v>#VALUE!</v>
      </c>
      <c r="BG59" s="410" t="e">
        <f>(BG$27*BG$28*BG$29)*Bridges!BH33</f>
        <v>#VALUE!</v>
      </c>
      <c r="BH59" s="410" t="e">
        <f>(BH$27*BH$28*BH$29)*Bridges!BI33</f>
        <v>#VALUE!</v>
      </c>
      <c r="BI59" s="410" t="e">
        <f>(BI$27*BI$28*BI$29)*Bridges!BJ33</f>
        <v>#VALUE!</v>
      </c>
      <c r="BJ59" s="410" t="e">
        <f>(BJ$27*BJ$28*BJ$29)*Bridges!BK33</f>
        <v>#VALUE!</v>
      </c>
      <c r="BK59" s="410" t="e">
        <f>(BK$27*BK$28*BK$29)*Bridges!BL33</f>
        <v>#VALUE!</v>
      </c>
      <c r="BL59" s="410" t="e">
        <f>(BL$27*BL$28*BL$29)*Bridges!BM33</f>
        <v>#VALUE!</v>
      </c>
      <c r="BM59" s="410" t="e">
        <f>(BM$27*BM$28*BM$29)*Bridges!BN33</f>
        <v>#VALUE!</v>
      </c>
      <c r="BN59" s="410" t="e">
        <f>(BN$27*BN$28*BN$29)*Bridges!BO33</f>
        <v>#VALUE!</v>
      </c>
      <c r="BO59" s="410" t="e">
        <f>(BO$27*BO$28*BO$29)*Bridges!BP33</f>
        <v>#VALUE!</v>
      </c>
      <c r="BP59" s="410" t="e">
        <f>(BP$27*BP$28*BP$29)*Bridges!BQ33</f>
        <v>#VALUE!</v>
      </c>
      <c r="BQ59" s="410" t="e">
        <f>(BQ$27*BQ$28*BQ$29)*Bridges!BR33</f>
        <v>#VALUE!</v>
      </c>
      <c r="BR59" s="410" t="e">
        <f>(BR$27*BR$28*BR$29)*Bridges!BS33</f>
        <v>#VALUE!</v>
      </c>
      <c r="BS59" s="410" t="e">
        <f>(BS$27*BS$28*BS$29)*Bridges!BT33</f>
        <v>#VALUE!</v>
      </c>
      <c r="BT59" s="410" t="e">
        <f>(BT$27*BT$28*BT$29)*Bridges!BU33</f>
        <v>#VALUE!</v>
      </c>
      <c r="BU59" s="410" t="e">
        <f>(BU$27*BU$28*BU$29)*Bridges!BV33</f>
        <v>#VALUE!</v>
      </c>
      <c r="BV59" s="410" t="e">
        <f>(BV$27*BV$28*BV$29)*Bridges!BW33</f>
        <v>#VALUE!</v>
      </c>
      <c r="BW59" s="410" t="e">
        <f>(BW$27*BW$28*BW$29)*Bridges!BX33</f>
        <v>#VALUE!</v>
      </c>
      <c r="BX59" s="410" t="e">
        <f>(BX$27*BX$28*BX$29)*Bridges!BY33</f>
        <v>#VALUE!</v>
      </c>
      <c r="BY59" s="410" t="e">
        <f>(BY$27*BY$28*BY$29)*Bridges!BZ33</f>
        <v>#VALUE!</v>
      </c>
      <c r="BZ59" s="410" t="e">
        <f>(BZ$27*BZ$28*BZ$29)*Bridges!CA33</f>
        <v>#VALUE!</v>
      </c>
      <c r="CA59" s="410" t="e">
        <f>(CA$27*CA$28*CA$29)*Bridges!CB33</f>
        <v>#VALUE!</v>
      </c>
      <c r="CB59" s="410" t="e">
        <f>(CB$27*CB$28*CB$29)*Bridges!CC33</f>
        <v>#VALUE!</v>
      </c>
      <c r="CC59" s="410" t="e">
        <f>(CC$27*CC$28*CC$29)*Bridges!CD33</f>
        <v>#VALUE!</v>
      </c>
      <c r="CD59" s="410" t="e">
        <f>(CD$27*CD$28*CD$29)*Bridges!CE33</f>
        <v>#VALUE!</v>
      </c>
    </row>
    <row r="60" spans="1:82" x14ac:dyDescent="0.3">
      <c r="B60" s="410" t="s">
        <v>90</v>
      </c>
      <c r="C60" s="410" t="e">
        <f>(C$27*C$28*C$29)*Bridges!D34</f>
        <v>#VALUE!</v>
      </c>
      <c r="D60" s="410" t="e">
        <f>(D$27*D$28*D$29)*Bridges!E34</f>
        <v>#VALUE!</v>
      </c>
      <c r="E60" s="410" t="e">
        <f>(E$27*E$28*E$29)*Bridges!F34</f>
        <v>#VALUE!</v>
      </c>
      <c r="F60" s="410" t="e">
        <f>(F$27*F$28*F$29)*Bridges!G34</f>
        <v>#VALUE!</v>
      </c>
      <c r="G60" s="410" t="e">
        <f>(G$27*G$28*G$29)*Bridges!H34</f>
        <v>#VALUE!</v>
      </c>
      <c r="H60" s="410" t="e">
        <f>(H$27*H$28*H$29)*Bridges!I34</f>
        <v>#VALUE!</v>
      </c>
      <c r="I60" s="410" t="e">
        <f>(I$27*I$28*I$29)*Bridges!J34</f>
        <v>#VALUE!</v>
      </c>
      <c r="J60" s="410" t="e">
        <f>(J$27*J$28*J$29)*Bridges!K34</f>
        <v>#VALUE!</v>
      </c>
      <c r="K60" s="410" t="e">
        <f>(K$27*K$28*K$29)*Bridges!L34</f>
        <v>#VALUE!</v>
      </c>
      <c r="L60" s="410" t="e">
        <f>(L$27*L$28*L$29)*Bridges!M34</f>
        <v>#VALUE!</v>
      </c>
      <c r="M60" s="410" t="e">
        <f>(M$27*M$28*M$29)*Bridges!N34</f>
        <v>#VALUE!</v>
      </c>
      <c r="N60" s="410" t="e">
        <f>(N$27*N$28*N$29)*Bridges!O34</f>
        <v>#VALUE!</v>
      </c>
      <c r="O60" s="410" t="e">
        <f>(O$27*O$28*O$29)*Bridges!P34</f>
        <v>#VALUE!</v>
      </c>
      <c r="P60" s="410" t="e">
        <f>(P$27*P$28*P$29)*Bridges!Q34</f>
        <v>#VALUE!</v>
      </c>
      <c r="Q60" s="410" t="e">
        <f>(Q$27*Q$28*Q$29)*Bridges!R34</f>
        <v>#VALUE!</v>
      </c>
      <c r="R60" s="410" t="e">
        <f>(R$27*R$28*R$29)*Bridges!S34</f>
        <v>#VALUE!</v>
      </c>
      <c r="S60" s="410" t="e">
        <f>(S$27*S$28*S$29)*Bridges!T34</f>
        <v>#VALUE!</v>
      </c>
      <c r="T60" s="410" t="e">
        <f>(T$27*T$28*T$29)*Bridges!U34</f>
        <v>#VALUE!</v>
      </c>
      <c r="U60" s="410" t="e">
        <f>(U$27*U$28*U$29)*Bridges!V34</f>
        <v>#VALUE!</v>
      </c>
      <c r="V60" s="410" t="e">
        <f>(V$27*V$28*V$29)*Bridges!W34</f>
        <v>#VALUE!</v>
      </c>
      <c r="W60" s="410" t="e">
        <f>(W$27*W$28*W$29)*Bridges!X34</f>
        <v>#VALUE!</v>
      </c>
      <c r="X60" s="410" t="e">
        <f>(X$27*X$28*X$29)*Bridges!Y34</f>
        <v>#VALUE!</v>
      </c>
      <c r="Y60" s="410" t="e">
        <f>(Y$27*Y$28*Y$29)*Bridges!Z34</f>
        <v>#VALUE!</v>
      </c>
      <c r="Z60" s="410" t="e">
        <f>(Z$27*Z$28*Z$29)*Bridges!AA34</f>
        <v>#VALUE!</v>
      </c>
      <c r="AA60" s="410" t="e">
        <f>(AA$27*AA$28*AA$29)*Bridges!AB34</f>
        <v>#VALUE!</v>
      </c>
      <c r="AB60" s="410" t="e">
        <f>(AB$27*AB$28*AB$29)*Bridges!AC34</f>
        <v>#VALUE!</v>
      </c>
      <c r="AC60" s="410" t="e">
        <f>(AC$27*AC$28*AC$29)*Bridges!AD34</f>
        <v>#VALUE!</v>
      </c>
      <c r="AD60" s="410" t="e">
        <f>(AD$27*AD$28*AD$29)*Bridges!AE34</f>
        <v>#VALUE!</v>
      </c>
      <c r="AE60" s="410" t="e">
        <f>(AE$27*AE$28*AE$29)*Bridges!AF34</f>
        <v>#VALUE!</v>
      </c>
      <c r="AF60" s="410" t="e">
        <f>(AF$27*AF$28*AF$29)*Bridges!AG34</f>
        <v>#VALUE!</v>
      </c>
      <c r="AG60" s="410" t="e">
        <f>(AG$27*AG$28*AG$29)*Bridges!AH34</f>
        <v>#VALUE!</v>
      </c>
      <c r="AH60" s="410" t="e">
        <f>(AH$27*AH$28*AH$29)*Bridges!AI34</f>
        <v>#VALUE!</v>
      </c>
      <c r="AI60" s="410" t="e">
        <f>(AI$27*AI$28*AI$29)*Bridges!AJ34</f>
        <v>#VALUE!</v>
      </c>
      <c r="AJ60" s="410" t="e">
        <f>(AJ$27*AJ$28*AJ$29)*Bridges!AK34</f>
        <v>#VALUE!</v>
      </c>
      <c r="AK60" s="410" t="e">
        <f>(AK$27*AK$28*AK$29)*Bridges!AL34</f>
        <v>#VALUE!</v>
      </c>
      <c r="AL60" s="410" t="e">
        <f>(AL$27*AL$28*AL$29)*Bridges!AM34</f>
        <v>#VALUE!</v>
      </c>
      <c r="AM60" s="410" t="e">
        <f>(AM$27*AM$28*AM$29)*Bridges!AN34</f>
        <v>#VALUE!</v>
      </c>
      <c r="AN60" s="410" t="e">
        <f>(AN$27*AN$28*AN$29)*Bridges!AO34</f>
        <v>#VALUE!</v>
      </c>
      <c r="AO60" s="410" t="e">
        <f>(AO$27*AO$28*AO$29)*Bridges!AP34</f>
        <v>#VALUE!</v>
      </c>
      <c r="AP60" s="410" t="e">
        <f>(AP$27*AP$28*AP$29)*Bridges!AQ34</f>
        <v>#VALUE!</v>
      </c>
      <c r="AQ60" s="410" t="e">
        <f>(AQ$27*AQ$28*AQ$29)*Bridges!AR34</f>
        <v>#VALUE!</v>
      </c>
      <c r="AR60" s="410" t="e">
        <f>(AR$27*AR$28*AR$29)*Bridges!AS34</f>
        <v>#VALUE!</v>
      </c>
      <c r="AS60" s="410" t="e">
        <f>(AS$27*AS$28*AS$29)*Bridges!AT34</f>
        <v>#VALUE!</v>
      </c>
      <c r="AT60" s="410" t="e">
        <f>(AT$27*AT$28*AT$29)*Bridges!AU34</f>
        <v>#VALUE!</v>
      </c>
      <c r="AU60" s="410" t="e">
        <f>(AU$27*AU$28*AU$29)*Bridges!AV34</f>
        <v>#VALUE!</v>
      </c>
      <c r="AV60" s="410" t="e">
        <f>(AV$27*AV$28*AV$29)*Bridges!AW34</f>
        <v>#VALUE!</v>
      </c>
      <c r="AW60" s="410" t="e">
        <f>(AW$27*AW$28*AW$29)*Bridges!AX34</f>
        <v>#VALUE!</v>
      </c>
      <c r="AX60" s="410" t="e">
        <f>(AX$27*AX$28*AX$29)*Bridges!AY34</f>
        <v>#VALUE!</v>
      </c>
      <c r="AY60" s="410" t="e">
        <f>(AY$27*AY$28*AY$29)*Bridges!AZ34</f>
        <v>#VALUE!</v>
      </c>
      <c r="AZ60" s="410" t="e">
        <f>(AZ$27*AZ$28*AZ$29)*Bridges!BA34</f>
        <v>#VALUE!</v>
      </c>
      <c r="BA60" s="410" t="e">
        <f>(BA$27*BA$28*BA$29)*Bridges!BB34</f>
        <v>#VALUE!</v>
      </c>
      <c r="BB60" s="410" t="e">
        <f>(BB$27*BB$28*BB$29)*Bridges!BC34</f>
        <v>#VALUE!</v>
      </c>
      <c r="BC60" s="410" t="e">
        <f>(BC$27*BC$28*BC$29)*Bridges!BD34</f>
        <v>#VALUE!</v>
      </c>
      <c r="BD60" s="410" t="e">
        <f>(BD$27*BD$28*BD$29)*Bridges!BE34</f>
        <v>#VALUE!</v>
      </c>
      <c r="BE60" s="410" t="e">
        <f>(BE$27*BE$28*BE$29)*Bridges!BF34</f>
        <v>#VALUE!</v>
      </c>
      <c r="BF60" s="410" t="e">
        <f>(BF$27*BF$28*BF$29)*Bridges!BG34</f>
        <v>#VALUE!</v>
      </c>
      <c r="BG60" s="410" t="e">
        <f>(BG$27*BG$28*BG$29)*Bridges!BH34</f>
        <v>#VALUE!</v>
      </c>
      <c r="BH60" s="410" t="e">
        <f>(BH$27*BH$28*BH$29)*Bridges!BI34</f>
        <v>#VALUE!</v>
      </c>
      <c r="BI60" s="410" t="e">
        <f>(BI$27*BI$28*BI$29)*Bridges!BJ34</f>
        <v>#VALUE!</v>
      </c>
      <c r="BJ60" s="410" t="e">
        <f>(BJ$27*BJ$28*BJ$29)*Bridges!BK34</f>
        <v>#VALUE!</v>
      </c>
      <c r="BK60" s="410" t="e">
        <f>(BK$27*BK$28*BK$29)*Bridges!BL34</f>
        <v>#VALUE!</v>
      </c>
      <c r="BL60" s="410" t="e">
        <f>(BL$27*BL$28*BL$29)*Bridges!BM34</f>
        <v>#VALUE!</v>
      </c>
      <c r="BM60" s="410" t="e">
        <f>(BM$27*BM$28*BM$29)*Bridges!BN34</f>
        <v>#VALUE!</v>
      </c>
      <c r="BN60" s="410" t="e">
        <f>(BN$27*BN$28*BN$29)*Bridges!BO34</f>
        <v>#VALUE!</v>
      </c>
      <c r="BO60" s="410" t="e">
        <f>(BO$27*BO$28*BO$29)*Bridges!BP34</f>
        <v>#VALUE!</v>
      </c>
      <c r="BP60" s="410" t="e">
        <f>(BP$27*BP$28*BP$29)*Bridges!BQ34</f>
        <v>#VALUE!</v>
      </c>
      <c r="BQ60" s="410" t="e">
        <f>(BQ$27*BQ$28*BQ$29)*Bridges!BR34</f>
        <v>#VALUE!</v>
      </c>
      <c r="BR60" s="410" t="e">
        <f>(BR$27*BR$28*BR$29)*Bridges!BS34</f>
        <v>#VALUE!</v>
      </c>
      <c r="BS60" s="410" t="e">
        <f>(BS$27*BS$28*BS$29)*Bridges!BT34</f>
        <v>#VALUE!</v>
      </c>
      <c r="BT60" s="410" t="e">
        <f>(BT$27*BT$28*BT$29)*Bridges!BU34</f>
        <v>#VALUE!</v>
      </c>
      <c r="BU60" s="410" t="e">
        <f>(BU$27*BU$28*BU$29)*Bridges!BV34</f>
        <v>#VALUE!</v>
      </c>
      <c r="BV60" s="410" t="e">
        <f>(BV$27*BV$28*BV$29)*Bridges!BW34</f>
        <v>#VALUE!</v>
      </c>
      <c r="BW60" s="410" t="e">
        <f>(BW$27*BW$28*BW$29)*Bridges!BX34</f>
        <v>#VALUE!</v>
      </c>
      <c r="BX60" s="410" t="e">
        <f>(BX$27*BX$28*BX$29)*Bridges!BY34</f>
        <v>#VALUE!</v>
      </c>
      <c r="BY60" s="410" t="e">
        <f>(BY$27*BY$28*BY$29)*Bridges!BZ34</f>
        <v>#VALUE!</v>
      </c>
      <c r="BZ60" s="410" t="e">
        <f>(BZ$27*BZ$28*BZ$29)*Bridges!CA34</f>
        <v>#VALUE!</v>
      </c>
      <c r="CA60" s="410" t="e">
        <f>(CA$27*CA$28*CA$29)*Bridges!CB34</f>
        <v>#VALUE!</v>
      </c>
      <c r="CB60" s="410" t="e">
        <f>(CB$27*CB$28*CB$29)*Bridges!CC34</f>
        <v>#VALUE!</v>
      </c>
      <c r="CC60" s="410" t="e">
        <f>(CC$27*CC$28*CC$29)*Bridges!CD34</f>
        <v>#VALUE!</v>
      </c>
      <c r="CD60" s="410" t="e">
        <f>(CD$27*CD$28*CD$29)*Bridges!CE34</f>
        <v>#VALUE!</v>
      </c>
    </row>
    <row r="61" spans="1:82" x14ac:dyDescent="0.3">
      <c r="B61" s="406"/>
      <c r="C61" s="406"/>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6"/>
      <c r="BY61" s="406"/>
      <c r="BZ61" s="406"/>
      <c r="CA61" s="406"/>
      <c r="CB61" s="406"/>
      <c r="CC61" s="406"/>
      <c r="CD61" s="406"/>
    </row>
    <row r="62" spans="1:82" x14ac:dyDescent="0.3">
      <c r="A62" s="408" t="s">
        <v>27</v>
      </c>
      <c r="B62" s="406"/>
      <c r="C62" s="406"/>
      <c r="D62" s="406"/>
      <c r="E62" s="406"/>
      <c r="F62" s="406"/>
      <c r="G62" s="406"/>
      <c r="H62" s="406"/>
      <c r="I62" s="406"/>
      <c r="J62" s="406"/>
      <c r="K62" s="406"/>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c r="CD62" s="406"/>
    </row>
    <row r="63" spans="1:82" x14ac:dyDescent="0.3">
      <c r="B63" s="409" t="s">
        <v>102</v>
      </c>
      <c r="C63" s="409">
        <v>2010</v>
      </c>
      <c r="D63" s="409">
        <v>2011</v>
      </c>
      <c r="E63" s="409">
        <v>2012</v>
      </c>
      <c r="F63" s="409">
        <v>2013</v>
      </c>
      <c r="G63" s="409">
        <v>2014</v>
      </c>
      <c r="H63" s="409">
        <v>2015</v>
      </c>
      <c r="I63" s="409">
        <v>2016</v>
      </c>
      <c r="J63" s="409">
        <v>2017</v>
      </c>
      <c r="K63" s="409">
        <v>2018</v>
      </c>
      <c r="L63" s="409">
        <v>2019</v>
      </c>
      <c r="M63" s="409">
        <v>2020</v>
      </c>
      <c r="N63" s="409">
        <v>2021</v>
      </c>
      <c r="O63" s="409">
        <v>2022</v>
      </c>
      <c r="P63" s="409">
        <v>2023</v>
      </c>
      <c r="Q63" s="409">
        <v>2024</v>
      </c>
      <c r="R63" s="409">
        <v>2025</v>
      </c>
      <c r="S63" s="409">
        <v>2026</v>
      </c>
      <c r="T63" s="409">
        <v>2027</v>
      </c>
      <c r="U63" s="409">
        <v>2028</v>
      </c>
      <c r="V63" s="409">
        <v>2029</v>
      </c>
      <c r="W63" s="409">
        <v>2030</v>
      </c>
      <c r="X63" s="409">
        <v>2031</v>
      </c>
      <c r="Y63" s="409">
        <v>2032</v>
      </c>
      <c r="Z63" s="409">
        <v>2033</v>
      </c>
      <c r="AA63" s="409">
        <v>2034</v>
      </c>
      <c r="AB63" s="409">
        <v>2035</v>
      </c>
      <c r="AC63" s="409">
        <v>2036</v>
      </c>
      <c r="AD63" s="409">
        <v>2037</v>
      </c>
      <c r="AE63" s="409">
        <v>2038</v>
      </c>
      <c r="AF63" s="409">
        <v>2039</v>
      </c>
      <c r="AG63" s="409">
        <v>2040</v>
      </c>
      <c r="AH63" s="409">
        <v>2041</v>
      </c>
      <c r="AI63" s="409">
        <v>2042</v>
      </c>
      <c r="AJ63" s="409">
        <v>2043</v>
      </c>
      <c r="AK63" s="409">
        <v>2044</v>
      </c>
      <c r="AL63" s="409">
        <v>2045</v>
      </c>
      <c r="AM63" s="409">
        <v>2046</v>
      </c>
      <c r="AN63" s="409">
        <v>2047</v>
      </c>
      <c r="AO63" s="409">
        <v>2048</v>
      </c>
      <c r="AP63" s="409">
        <v>2049</v>
      </c>
      <c r="AQ63" s="409">
        <v>2050</v>
      </c>
      <c r="AR63" s="409">
        <v>2051</v>
      </c>
      <c r="AS63" s="409">
        <v>2052</v>
      </c>
      <c r="AT63" s="409">
        <v>2053</v>
      </c>
      <c r="AU63" s="409">
        <v>2054</v>
      </c>
      <c r="AV63" s="409">
        <v>2055</v>
      </c>
      <c r="AW63" s="409">
        <v>2056</v>
      </c>
      <c r="AX63" s="409">
        <v>2057</v>
      </c>
      <c r="AY63" s="409">
        <v>2058</v>
      </c>
      <c r="AZ63" s="409">
        <v>2059</v>
      </c>
      <c r="BA63" s="409">
        <v>2060</v>
      </c>
      <c r="BB63" s="409">
        <v>2061</v>
      </c>
      <c r="BC63" s="409">
        <v>2062</v>
      </c>
      <c r="BD63" s="409">
        <v>2063</v>
      </c>
      <c r="BE63" s="409">
        <v>2064</v>
      </c>
      <c r="BF63" s="409">
        <v>2065</v>
      </c>
      <c r="BG63" s="409">
        <v>2066</v>
      </c>
      <c r="BH63" s="409">
        <v>2067</v>
      </c>
      <c r="BI63" s="409">
        <v>2068</v>
      </c>
      <c r="BJ63" s="409">
        <v>2069</v>
      </c>
      <c r="BK63" s="409">
        <v>2070</v>
      </c>
      <c r="BL63" s="409">
        <v>2071</v>
      </c>
      <c r="BM63" s="409">
        <v>2072</v>
      </c>
      <c r="BN63" s="409">
        <v>2073</v>
      </c>
      <c r="BO63" s="409">
        <v>2074</v>
      </c>
      <c r="BP63" s="409">
        <v>2075</v>
      </c>
      <c r="BQ63" s="409">
        <v>2076</v>
      </c>
      <c r="BR63" s="409">
        <v>2077</v>
      </c>
      <c r="BS63" s="409">
        <v>2078</v>
      </c>
      <c r="BT63" s="409">
        <v>2079</v>
      </c>
      <c r="BU63" s="409">
        <v>2080</v>
      </c>
      <c r="BV63" s="409">
        <v>2081</v>
      </c>
      <c r="BW63" s="409">
        <v>2082</v>
      </c>
      <c r="BX63" s="409">
        <v>2083</v>
      </c>
      <c r="BY63" s="409">
        <v>2084</v>
      </c>
      <c r="BZ63" s="409">
        <v>2085</v>
      </c>
      <c r="CA63" s="409">
        <v>2086</v>
      </c>
      <c r="CB63" s="409">
        <v>2087</v>
      </c>
      <c r="CC63" s="409">
        <v>2088</v>
      </c>
      <c r="CD63" s="409">
        <v>2089</v>
      </c>
    </row>
    <row r="64" spans="1:82" x14ac:dyDescent="0.3">
      <c r="B64" s="410" t="s">
        <v>84</v>
      </c>
      <c r="C64" s="410" t="e">
        <f>(C$27*C$28*C$29)*Drainage!D22</f>
        <v>#DIV/0!</v>
      </c>
      <c r="D64" s="410" t="e">
        <f>(D$27*D$28*D$29)*Drainage!E22</f>
        <v>#DIV/0!</v>
      </c>
      <c r="E64" s="410" t="e">
        <f>(E$27*E$28*E$29)*Drainage!F22</f>
        <v>#DIV/0!</v>
      </c>
      <c r="F64" s="410" t="e">
        <f>(F$27*F$28*F$29)*Drainage!G22</f>
        <v>#DIV/0!</v>
      </c>
      <c r="G64" s="410" t="e">
        <f>(G$27*G$28*G$29)*Drainage!H22</f>
        <v>#DIV/0!</v>
      </c>
      <c r="H64" s="410" t="e">
        <f>(H$27*H$28*H$29)*Drainage!I22</f>
        <v>#DIV/0!</v>
      </c>
      <c r="I64" s="410" t="e">
        <f>(I$27*I$28*I$29)*Drainage!J22</f>
        <v>#DIV/0!</v>
      </c>
      <c r="J64" s="410" t="e">
        <f>(J$27*J$28*J$29)*Drainage!K22</f>
        <v>#DIV/0!</v>
      </c>
      <c r="K64" s="410" t="e">
        <f>(K$27*K$28*K$29)*Drainage!L22</f>
        <v>#DIV/0!</v>
      </c>
      <c r="L64" s="410" t="e">
        <f>(L$27*L$28*L$29)*Drainage!M22</f>
        <v>#DIV/0!</v>
      </c>
      <c r="M64" s="410" t="e">
        <f>(M$27*M$28*M$29)*Drainage!N22</f>
        <v>#DIV/0!</v>
      </c>
      <c r="N64" s="410" t="e">
        <f>(N$27*N$28*N$29)*Drainage!O22</f>
        <v>#DIV/0!</v>
      </c>
      <c r="O64" s="410" t="e">
        <f>(O$27*O$28*O$29)*Drainage!P22</f>
        <v>#DIV/0!</v>
      </c>
      <c r="P64" s="410" t="e">
        <f>(P$27*P$28*P$29)*Drainage!Q22</f>
        <v>#DIV/0!</v>
      </c>
      <c r="Q64" s="410" t="e">
        <f>(Q$27*Q$28*Q$29)*Drainage!R22</f>
        <v>#DIV/0!</v>
      </c>
      <c r="R64" s="410" t="e">
        <f>(R$27*R$28*R$29)*Drainage!S22</f>
        <v>#DIV/0!</v>
      </c>
      <c r="S64" s="410" t="e">
        <f>(S$27*S$28*S$29)*Drainage!T22</f>
        <v>#DIV/0!</v>
      </c>
      <c r="T64" s="410" t="e">
        <f>(T$27*T$28*T$29)*Drainage!U22</f>
        <v>#DIV/0!</v>
      </c>
      <c r="U64" s="410" t="e">
        <f>(U$27*U$28*U$29)*Drainage!V22</f>
        <v>#DIV/0!</v>
      </c>
      <c r="V64" s="410" t="e">
        <f>(V$27*V$28*V$29)*Drainage!W22</f>
        <v>#DIV/0!</v>
      </c>
      <c r="W64" s="410" t="e">
        <f>(W$27*W$28*W$29)*Drainage!X22</f>
        <v>#DIV/0!</v>
      </c>
      <c r="X64" s="410" t="e">
        <f>(X$27*X$28*X$29)*Drainage!Y22</f>
        <v>#DIV/0!</v>
      </c>
      <c r="Y64" s="410" t="e">
        <f>(Y$27*Y$28*Y$29)*Drainage!Z22</f>
        <v>#DIV/0!</v>
      </c>
      <c r="Z64" s="410" t="e">
        <f>(Z$27*Z$28*Z$29)*Drainage!AA22</f>
        <v>#DIV/0!</v>
      </c>
      <c r="AA64" s="410" t="e">
        <f>(AA$27*AA$28*AA$29)*Drainage!AB22</f>
        <v>#DIV/0!</v>
      </c>
      <c r="AB64" s="410" t="e">
        <f>(AB$27*AB$28*AB$29)*Drainage!AC22</f>
        <v>#DIV/0!</v>
      </c>
      <c r="AC64" s="410" t="e">
        <f>(AC$27*AC$28*AC$29)*Drainage!AD22</f>
        <v>#DIV/0!</v>
      </c>
      <c r="AD64" s="410" t="e">
        <f>(AD$27*AD$28*AD$29)*Drainage!AE22</f>
        <v>#DIV/0!</v>
      </c>
      <c r="AE64" s="410" t="e">
        <f>(AE$27*AE$28*AE$29)*Drainage!AF22</f>
        <v>#DIV/0!</v>
      </c>
      <c r="AF64" s="410" t="e">
        <f>(AF$27*AF$28*AF$29)*Drainage!AG22</f>
        <v>#DIV/0!</v>
      </c>
      <c r="AG64" s="410" t="e">
        <f>(AG$27*AG$28*AG$29)*Drainage!AH22</f>
        <v>#DIV/0!</v>
      </c>
      <c r="AH64" s="410" t="e">
        <f>(AH$27*AH$28*AH$29)*Drainage!AI22</f>
        <v>#DIV/0!</v>
      </c>
      <c r="AI64" s="410" t="e">
        <f>(AI$27*AI$28*AI$29)*Drainage!AJ22</f>
        <v>#DIV/0!</v>
      </c>
      <c r="AJ64" s="410" t="e">
        <f>(AJ$27*AJ$28*AJ$29)*Drainage!AK22</f>
        <v>#DIV/0!</v>
      </c>
      <c r="AK64" s="410" t="e">
        <f>(AK$27*AK$28*AK$29)*Drainage!AL22</f>
        <v>#DIV/0!</v>
      </c>
      <c r="AL64" s="410" t="e">
        <f>(AL$27*AL$28*AL$29)*Drainage!AM22</f>
        <v>#DIV/0!</v>
      </c>
      <c r="AM64" s="410" t="e">
        <f>(AM$27*AM$28*AM$29)*Drainage!AN22</f>
        <v>#DIV/0!</v>
      </c>
      <c r="AN64" s="410" t="e">
        <f>(AN$27*AN$28*AN$29)*Drainage!AO22</f>
        <v>#DIV/0!</v>
      </c>
      <c r="AO64" s="410" t="e">
        <f>(AO$27*AO$28*AO$29)*Drainage!AP22</f>
        <v>#DIV/0!</v>
      </c>
      <c r="AP64" s="410" t="e">
        <f>(AP$27*AP$28*AP$29)*Drainage!AQ22</f>
        <v>#DIV/0!</v>
      </c>
      <c r="AQ64" s="410" t="e">
        <f>(AQ$27*AQ$28*AQ$29)*Drainage!AR22</f>
        <v>#DIV/0!</v>
      </c>
      <c r="AR64" s="410" t="e">
        <f>(AR$27*AR$28*AR$29)*Drainage!AS22</f>
        <v>#DIV/0!</v>
      </c>
      <c r="AS64" s="410" t="e">
        <f>(AS$27*AS$28*AS$29)*Drainage!AT22</f>
        <v>#DIV/0!</v>
      </c>
      <c r="AT64" s="410" t="e">
        <f>(AT$27*AT$28*AT$29)*Drainage!AU22</f>
        <v>#DIV/0!</v>
      </c>
      <c r="AU64" s="410" t="e">
        <f>(AU$27*AU$28*AU$29)*Drainage!AV22</f>
        <v>#DIV/0!</v>
      </c>
      <c r="AV64" s="410" t="e">
        <f>(AV$27*AV$28*AV$29)*Drainage!AW22</f>
        <v>#DIV/0!</v>
      </c>
      <c r="AW64" s="410" t="e">
        <f>(AW$27*AW$28*AW$29)*Drainage!AX22</f>
        <v>#DIV/0!</v>
      </c>
      <c r="AX64" s="410" t="e">
        <f>(AX$27*AX$28*AX$29)*Drainage!AY22</f>
        <v>#DIV/0!</v>
      </c>
      <c r="AY64" s="410" t="e">
        <f>(AY$27*AY$28*AY$29)*Drainage!AZ22</f>
        <v>#DIV/0!</v>
      </c>
      <c r="AZ64" s="410" t="e">
        <f>(AZ$27*AZ$28*AZ$29)*Drainage!BA22</f>
        <v>#DIV/0!</v>
      </c>
      <c r="BA64" s="410" t="e">
        <f>(BA$27*BA$28*BA$29)*Drainage!BB22</f>
        <v>#DIV/0!</v>
      </c>
      <c r="BB64" s="410" t="e">
        <f>(BB$27*BB$28*BB$29)*Drainage!BC22</f>
        <v>#DIV/0!</v>
      </c>
      <c r="BC64" s="410" t="e">
        <f>(BC$27*BC$28*BC$29)*Drainage!BD22</f>
        <v>#DIV/0!</v>
      </c>
      <c r="BD64" s="410" t="e">
        <f>(BD$27*BD$28*BD$29)*Drainage!BE22</f>
        <v>#DIV/0!</v>
      </c>
      <c r="BE64" s="410" t="e">
        <f>(BE$27*BE$28*BE$29)*Drainage!BF22</f>
        <v>#DIV/0!</v>
      </c>
      <c r="BF64" s="410" t="e">
        <f>(BF$27*BF$28*BF$29)*Drainage!BG22</f>
        <v>#DIV/0!</v>
      </c>
      <c r="BG64" s="410" t="e">
        <f>(BG$27*BG$28*BG$29)*Drainage!BH22</f>
        <v>#DIV/0!</v>
      </c>
      <c r="BH64" s="410" t="e">
        <f>(BH$27*BH$28*BH$29)*Drainage!BI22</f>
        <v>#DIV/0!</v>
      </c>
      <c r="BI64" s="410" t="e">
        <f>(BI$27*BI$28*BI$29)*Drainage!BJ22</f>
        <v>#DIV/0!</v>
      </c>
      <c r="BJ64" s="410" t="e">
        <f>(BJ$27*BJ$28*BJ$29)*Drainage!BK22</f>
        <v>#DIV/0!</v>
      </c>
      <c r="BK64" s="410" t="e">
        <f>(BK$27*BK$28*BK$29)*Drainage!BL22</f>
        <v>#DIV/0!</v>
      </c>
      <c r="BL64" s="410" t="e">
        <f>(BL$27*BL$28*BL$29)*Drainage!BM22</f>
        <v>#DIV/0!</v>
      </c>
      <c r="BM64" s="410" t="e">
        <f>(BM$27*BM$28*BM$29)*Drainage!BN22</f>
        <v>#DIV/0!</v>
      </c>
      <c r="BN64" s="410" t="e">
        <f>(BN$27*BN$28*BN$29)*Drainage!BO22</f>
        <v>#DIV/0!</v>
      </c>
      <c r="BO64" s="410" t="e">
        <f>(BO$27*BO$28*BO$29)*Drainage!BP22</f>
        <v>#DIV/0!</v>
      </c>
      <c r="BP64" s="410" t="e">
        <f>(BP$27*BP$28*BP$29)*Drainage!BQ22</f>
        <v>#DIV/0!</v>
      </c>
      <c r="BQ64" s="410" t="e">
        <f>(BQ$27*BQ$28*BQ$29)*Drainage!BR22</f>
        <v>#DIV/0!</v>
      </c>
      <c r="BR64" s="410" t="e">
        <f>(BR$27*BR$28*BR$29)*Drainage!BS22</f>
        <v>#DIV/0!</v>
      </c>
      <c r="BS64" s="410" t="e">
        <f>(BS$27*BS$28*BS$29)*Drainage!BT22</f>
        <v>#DIV/0!</v>
      </c>
      <c r="BT64" s="410" t="e">
        <f>(BT$27*BT$28*BT$29)*Drainage!BU22</f>
        <v>#DIV/0!</v>
      </c>
      <c r="BU64" s="410" t="e">
        <f>(BU$27*BU$28*BU$29)*Drainage!BV22</f>
        <v>#DIV/0!</v>
      </c>
      <c r="BV64" s="410" t="e">
        <f>(BV$27*BV$28*BV$29)*Drainage!BW22</f>
        <v>#DIV/0!</v>
      </c>
      <c r="BW64" s="410" t="e">
        <f>(BW$27*BW$28*BW$29)*Drainage!BX22</f>
        <v>#DIV/0!</v>
      </c>
      <c r="BX64" s="410" t="e">
        <f>(BX$27*BX$28*BX$29)*Drainage!BY22</f>
        <v>#DIV/0!</v>
      </c>
      <c r="BY64" s="410" t="e">
        <f>(BY$27*BY$28*BY$29)*Drainage!BZ22</f>
        <v>#DIV/0!</v>
      </c>
      <c r="BZ64" s="410" t="e">
        <f>(BZ$27*BZ$28*BZ$29)*Drainage!CA22</f>
        <v>#DIV/0!</v>
      </c>
      <c r="CA64" s="410" t="e">
        <f>(CA$27*CA$28*CA$29)*Drainage!CB22</f>
        <v>#DIV/0!</v>
      </c>
      <c r="CB64" s="410" t="e">
        <f>(CB$27*CB$28*CB$29)*Drainage!CC22</f>
        <v>#DIV/0!</v>
      </c>
      <c r="CC64" s="410" t="e">
        <f>(CC$27*CC$28*CC$29)*Drainage!CD22</f>
        <v>#DIV/0!</v>
      </c>
      <c r="CD64" s="410" t="e">
        <f>(CD$27*CD$28*CD$29)*Drainage!CE22</f>
        <v>#DIV/0!</v>
      </c>
    </row>
    <row r="65" spans="1:82" x14ac:dyDescent="0.3">
      <c r="B65" s="410" t="s">
        <v>86</v>
      </c>
      <c r="C65" s="410" t="e">
        <f>(C$27*C$28*C$29)*Drainage!D23</f>
        <v>#DIV/0!</v>
      </c>
      <c r="D65" s="410" t="e">
        <f>(D$27*D$28*D$29)*Drainage!E23</f>
        <v>#DIV/0!</v>
      </c>
      <c r="E65" s="410" t="e">
        <f>(E$27*E$28*E$29)*Drainage!F23</f>
        <v>#DIV/0!</v>
      </c>
      <c r="F65" s="410" t="e">
        <f>(F$27*F$28*F$29)*Drainage!G23</f>
        <v>#DIV/0!</v>
      </c>
      <c r="G65" s="410" t="e">
        <f>(G$27*G$28*G$29)*Drainage!H23</f>
        <v>#DIV/0!</v>
      </c>
      <c r="H65" s="410" t="e">
        <f>(H$27*H$28*H$29)*Drainage!I23</f>
        <v>#DIV/0!</v>
      </c>
      <c r="I65" s="410" t="e">
        <f>(I$27*I$28*I$29)*Drainage!J23</f>
        <v>#DIV/0!</v>
      </c>
      <c r="J65" s="410" t="e">
        <f>(J$27*J$28*J$29)*Drainage!K23</f>
        <v>#DIV/0!</v>
      </c>
      <c r="K65" s="410" t="e">
        <f>(K$27*K$28*K$29)*Drainage!L23</f>
        <v>#DIV/0!</v>
      </c>
      <c r="L65" s="410" t="e">
        <f>(L$27*L$28*L$29)*Drainage!M23</f>
        <v>#DIV/0!</v>
      </c>
      <c r="M65" s="410" t="e">
        <f>(M$27*M$28*M$29)*Drainage!N23</f>
        <v>#DIV/0!</v>
      </c>
      <c r="N65" s="410" t="e">
        <f>(N$27*N$28*N$29)*Drainage!O23</f>
        <v>#DIV/0!</v>
      </c>
      <c r="O65" s="410" t="e">
        <f>(O$27*O$28*O$29)*Drainage!P23</f>
        <v>#DIV/0!</v>
      </c>
      <c r="P65" s="410" t="e">
        <f>(P$27*P$28*P$29)*Drainage!Q23</f>
        <v>#DIV/0!</v>
      </c>
      <c r="Q65" s="410" t="e">
        <f>(Q$27*Q$28*Q$29)*Drainage!R23</f>
        <v>#DIV/0!</v>
      </c>
      <c r="R65" s="410" t="e">
        <f>(R$27*R$28*R$29)*Drainage!S23</f>
        <v>#DIV/0!</v>
      </c>
      <c r="S65" s="410" t="e">
        <f>(S$27*S$28*S$29)*Drainage!T23</f>
        <v>#DIV/0!</v>
      </c>
      <c r="T65" s="410" t="e">
        <f>(T$27*T$28*T$29)*Drainage!U23</f>
        <v>#DIV/0!</v>
      </c>
      <c r="U65" s="410" t="e">
        <f>(U$27*U$28*U$29)*Drainage!V23</f>
        <v>#DIV/0!</v>
      </c>
      <c r="V65" s="410" t="e">
        <f>(V$27*V$28*V$29)*Drainage!W23</f>
        <v>#DIV/0!</v>
      </c>
      <c r="W65" s="410" t="e">
        <f>(W$27*W$28*W$29)*Drainage!X23</f>
        <v>#DIV/0!</v>
      </c>
      <c r="X65" s="410" t="e">
        <f>(X$27*X$28*X$29)*Drainage!Y23</f>
        <v>#DIV/0!</v>
      </c>
      <c r="Y65" s="410" t="e">
        <f>(Y$27*Y$28*Y$29)*Drainage!Z23</f>
        <v>#DIV/0!</v>
      </c>
      <c r="Z65" s="410" t="e">
        <f>(Z$27*Z$28*Z$29)*Drainage!AA23</f>
        <v>#DIV/0!</v>
      </c>
      <c r="AA65" s="410" t="e">
        <f>(AA$27*AA$28*AA$29)*Drainage!AB23</f>
        <v>#DIV/0!</v>
      </c>
      <c r="AB65" s="410" t="e">
        <f>(AB$27*AB$28*AB$29)*Drainage!AC23</f>
        <v>#DIV/0!</v>
      </c>
      <c r="AC65" s="410" t="e">
        <f>(AC$27*AC$28*AC$29)*Drainage!AD23</f>
        <v>#DIV/0!</v>
      </c>
      <c r="AD65" s="410" t="e">
        <f>(AD$27*AD$28*AD$29)*Drainage!AE23</f>
        <v>#DIV/0!</v>
      </c>
      <c r="AE65" s="410" t="e">
        <f>(AE$27*AE$28*AE$29)*Drainage!AF23</f>
        <v>#DIV/0!</v>
      </c>
      <c r="AF65" s="410" t="e">
        <f>(AF$27*AF$28*AF$29)*Drainage!AG23</f>
        <v>#DIV/0!</v>
      </c>
      <c r="AG65" s="410" t="e">
        <f>(AG$27*AG$28*AG$29)*Drainage!AH23</f>
        <v>#DIV/0!</v>
      </c>
      <c r="AH65" s="410" t="e">
        <f>(AH$27*AH$28*AH$29)*Drainage!AI23</f>
        <v>#DIV/0!</v>
      </c>
      <c r="AI65" s="410" t="e">
        <f>(AI$27*AI$28*AI$29)*Drainage!AJ23</f>
        <v>#DIV/0!</v>
      </c>
      <c r="AJ65" s="410" t="e">
        <f>(AJ$27*AJ$28*AJ$29)*Drainage!AK23</f>
        <v>#DIV/0!</v>
      </c>
      <c r="AK65" s="410" t="e">
        <f>(AK$27*AK$28*AK$29)*Drainage!AL23</f>
        <v>#DIV/0!</v>
      </c>
      <c r="AL65" s="410" t="e">
        <f>(AL$27*AL$28*AL$29)*Drainage!AM23</f>
        <v>#DIV/0!</v>
      </c>
      <c r="AM65" s="410" t="e">
        <f>(AM$27*AM$28*AM$29)*Drainage!AN23</f>
        <v>#DIV/0!</v>
      </c>
      <c r="AN65" s="410" t="e">
        <f>(AN$27*AN$28*AN$29)*Drainage!AO23</f>
        <v>#DIV/0!</v>
      </c>
      <c r="AO65" s="410" t="e">
        <f>(AO$27*AO$28*AO$29)*Drainage!AP23</f>
        <v>#DIV/0!</v>
      </c>
      <c r="AP65" s="410" t="e">
        <f>(AP$27*AP$28*AP$29)*Drainage!AQ23</f>
        <v>#DIV/0!</v>
      </c>
      <c r="AQ65" s="410" t="e">
        <f>(AQ$27*AQ$28*AQ$29)*Drainage!AR23</f>
        <v>#DIV/0!</v>
      </c>
      <c r="AR65" s="410" t="e">
        <f>(AR$27*AR$28*AR$29)*Drainage!AS23</f>
        <v>#DIV/0!</v>
      </c>
      <c r="AS65" s="410" t="e">
        <f>(AS$27*AS$28*AS$29)*Drainage!AT23</f>
        <v>#DIV/0!</v>
      </c>
      <c r="AT65" s="410" t="e">
        <f>(AT$27*AT$28*AT$29)*Drainage!AU23</f>
        <v>#DIV/0!</v>
      </c>
      <c r="AU65" s="410" t="e">
        <f>(AU$27*AU$28*AU$29)*Drainage!AV23</f>
        <v>#DIV/0!</v>
      </c>
      <c r="AV65" s="410" t="e">
        <f>(AV$27*AV$28*AV$29)*Drainage!AW23</f>
        <v>#DIV/0!</v>
      </c>
      <c r="AW65" s="410" t="e">
        <f>(AW$27*AW$28*AW$29)*Drainage!AX23</f>
        <v>#DIV/0!</v>
      </c>
      <c r="AX65" s="410" t="e">
        <f>(AX$27*AX$28*AX$29)*Drainage!AY23</f>
        <v>#DIV/0!</v>
      </c>
      <c r="AY65" s="410" t="e">
        <f>(AY$27*AY$28*AY$29)*Drainage!AZ23</f>
        <v>#DIV/0!</v>
      </c>
      <c r="AZ65" s="410" t="e">
        <f>(AZ$27*AZ$28*AZ$29)*Drainage!BA23</f>
        <v>#DIV/0!</v>
      </c>
      <c r="BA65" s="410" t="e">
        <f>(BA$27*BA$28*BA$29)*Drainage!BB23</f>
        <v>#DIV/0!</v>
      </c>
      <c r="BB65" s="410" t="e">
        <f>(BB$27*BB$28*BB$29)*Drainage!BC23</f>
        <v>#DIV/0!</v>
      </c>
      <c r="BC65" s="410" t="e">
        <f>(BC$27*BC$28*BC$29)*Drainage!BD23</f>
        <v>#DIV/0!</v>
      </c>
      <c r="BD65" s="410" t="e">
        <f>(BD$27*BD$28*BD$29)*Drainage!BE23</f>
        <v>#DIV/0!</v>
      </c>
      <c r="BE65" s="410" t="e">
        <f>(BE$27*BE$28*BE$29)*Drainage!BF23</f>
        <v>#DIV/0!</v>
      </c>
      <c r="BF65" s="410" t="e">
        <f>(BF$27*BF$28*BF$29)*Drainage!BG23</f>
        <v>#DIV/0!</v>
      </c>
      <c r="BG65" s="410" t="e">
        <f>(BG$27*BG$28*BG$29)*Drainage!BH23</f>
        <v>#DIV/0!</v>
      </c>
      <c r="BH65" s="410" t="e">
        <f>(BH$27*BH$28*BH$29)*Drainage!BI23</f>
        <v>#DIV/0!</v>
      </c>
      <c r="BI65" s="410" t="e">
        <f>(BI$27*BI$28*BI$29)*Drainage!BJ23</f>
        <v>#DIV/0!</v>
      </c>
      <c r="BJ65" s="410" t="e">
        <f>(BJ$27*BJ$28*BJ$29)*Drainage!BK23</f>
        <v>#DIV/0!</v>
      </c>
      <c r="BK65" s="410" t="e">
        <f>(BK$27*BK$28*BK$29)*Drainage!BL23</f>
        <v>#DIV/0!</v>
      </c>
      <c r="BL65" s="410" t="e">
        <f>(BL$27*BL$28*BL$29)*Drainage!BM23</f>
        <v>#DIV/0!</v>
      </c>
      <c r="BM65" s="410" t="e">
        <f>(BM$27*BM$28*BM$29)*Drainage!BN23</f>
        <v>#DIV/0!</v>
      </c>
      <c r="BN65" s="410" t="e">
        <f>(BN$27*BN$28*BN$29)*Drainage!BO23</f>
        <v>#DIV/0!</v>
      </c>
      <c r="BO65" s="410" t="e">
        <f>(BO$27*BO$28*BO$29)*Drainage!BP23</f>
        <v>#DIV/0!</v>
      </c>
      <c r="BP65" s="410" t="e">
        <f>(BP$27*BP$28*BP$29)*Drainage!BQ23</f>
        <v>#DIV/0!</v>
      </c>
      <c r="BQ65" s="410" t="e">
        <f>(BQ$27*BQ$28*BQ$29)*Drainage!BR23</f>
        <v>#DIV/0!</v>
      </c>
      <c r="BR65" s="410" t="e">
        <f>(BR$27*BR$28*BR$29)*Drainage!BS23</f>
        <v>#DIV/0!</v>
      </c>
      <c r="BS65" s="410" t="e">
        <f>(BS$27*BS$28*BS$29)*Drainage!BT23</f>
        <v>#DIV/0!</v>
      </c>
      <c r="BT65" s="410" t="e">
        <f>(BT$27*BT$28*BT$29)*Drainage!BU23</f>
        <v>#DIV/0!</v>
      </c>
      <c r="BU65" s="410" t="e">
        <f>(BU$27*BU$28*BU$29)*Drainage!BV23</f>
        <v>#DIV/0!</v>
      </c>
      <c r="BV65" s="410" t="e">
        <f>(BV$27*BV$28*BV$29)*Drainage!BW23</f>
        <v>#DIV/0!</v>
      </c>
      <c r="BW65" s="410" t="e">
        <f>(BW$27*BW$28*BW$29)*Drainage!BX23</f>
        <v>#DIV/0!</v>
      </c>
      <c r="BX65" s="410" t="e">
        <f>(BX$27*BX$28*BX$29)*Drainage!BY23</f>
        <v>#DIV/0!</v>
      </c>
      <c r="BY65" s="410" t="e">
        <f>(BY$27*BY$28*BY$29)*Drainage!BZ23</f>
        <v>#DIV/0!</v>
      </c>
      <c r="BZ65" s="410" t="e">
        <f>(BZ$27*BZ$28*BZ$29)*Drainage!CA23</f>
        <v>#DIV/0!</v>
      </c>
      <c r="CA65" s="410" t="e">
        <f>(CA$27*CA$28*CA$29)*Drainage!CB23</f>
        <v>#DIV/0!</v>
      </c>
      <c r="CB65" s="410" t="e">
        <f>(CB$27*CB$28*CB$29)*Drainage!CC23</f>
        <v>#DIV/0!</v>
      </c>
      <c r="CC65" s="410" t="e">
        <f>(CC$27*CC$28*CC$29)*Drainage!CD23</f>
        <v>#DIV/0!</v>
      </c>
      <c r="CD65" s="410" t="e">
        <f>(CD$27*CD$28*CD$29)*Drainage!CE23</f>
        <v>#DIV/0!</v>
      </c>
    </row>
    <row r="66" spans="1:82" x14ac:dyDescent="0.3">
      <c r="B66" s="410" t="s">
        <v>88</v>
      </c>
      <c r="C66" s="410" t="e">
        <f>(C$27*C$28*C$29)*Drainage!D24</f>
        <v>#DIV/0!</v>
      </c>
      <c r="D66" s="410" t="e">
        <f>(D$27*D$28*D$29)*Drainage!E24</f>
        <v>#DIV/0!</v>
      </c>
      <c r="E66" s="410" t="e">
        <f>(E$27*E$28*E$29)*Drainage!F24</f>
        <v>#DIV/0!</v>
      </c>
      <c r="F66" s="410" t="e">
        <f>(F$27*F$28*F$29)*Drainage!G24</f>
        <v>#DIV/0!</v>
      </c>
      <c r="G66" s="410" t="e">
        <f>(G$27*G$28*G$29)*Drainage!H24</f>
        <v>#DIV/0!</v>
      </c>
      <c r="H66" s="410" t="e">
        <f>(H$27*H$28*H$29)*Drainage!I24</f>
        <v>#DIV/0!</v>
      </c>
      <c r="I66" s="410" t="e">
        <f>(I$27*I$28*I$29)*Drainage!J24</f>
        <v>#DIV/0!</v>
      </c>
      <c r="J66" s="410" t="e">
        <f>(J$27*J$28*J$29)*Drainage!K24</f>
        <v>#DIV/0!</v>
      </c>
      <c r="K66" s="410" t="e">
        <f>(K$27*K$28*K$29)*Drainage!L24</f>
        <v>#DIV/0!</v>
      </c>
      <c r="L66" s="410" t="e">
        <f>(L$27*L$28*L$29)*Drainage!M24</f>
        <v>#DIV/0!</v>
      </c>
      <c r="M66" s="410" t="e">
        <f>(M$27*M$28*M$29)*Drainage!N24</f>
        <v>#DIV/0!</v>
      </c>
      <c r="N66" s="410" t="e">
        <f>(N$27*N$28*N$29)*Drainage!O24</f>
        <v>#DIV/0!</v>
      </c>
      <c r="O66" s="410" t="e">
        <f>(O$27*O$28*O$29)*Drainage!P24</f>
        <v>#DIV/0!</v>
      </c>
      <c r="P66" s="410" t="e">
        <f>(P$27*P$28*P$29)*Drainage!Q24</f>
        <v>#DIV/0!</v>
      </c>
      <c r="Q66" s="410" t="e">
        <f>(Q$27*Q$28*Q$29)*Drainage!R24</f>
        <v>#DIV/0!</v>
      </c>
      <c r="R66" s="410" t="e">
        <f>(R$27*R$28*R$29)*Drainage!S24</f>
        <v>#DIV/0!</v>
      </c>
      <c r="S66" s="410" t="e">
        <f>(S$27*S$28*S$29)*Drainage!T24</f>
        <v>#DIV/0!</v>
      </c>
      <c r="T66" s="410" t="e">
        <f>(T$27*T$28*T$29)*Drainage!U24</f>
        <v>#DIV/0!</v>
      </c>
      <c r="U66" s="410" t="e">
        <f>(U$27*U$28*U$29)*Drainage!V24</f>
        <v>#DIV/0!</v>
      </c>
      <c r="V66" s="410" t="e">
        <f>(V$27*V$28*V$29)*Drainage!W24</f>
        <v>#DIV/0!</v>
      </c>
      <c r="W66" s="410" t="e">
        <f>(W$27*W$28*W$29)*Drainage!X24</f>
        <v>#DIV/0!</v>
      </c>
      <c r="X66" s="410" t="e">
        <f>(X$27*X$28*X$29)*Drainage!Y24</f>
        <v>#DIV/0!</v>
      </c>
      <c r="Y66" s="410" t="e">
        <f>(Y$27*Y$28*Y$29)*Drainage!Z24</f>
        <v>#DIV/0!</v>
      </c>
      <c r="Z66" s="410" t="e">
        <f>(Z$27*Z$28*Z$29)*Drainage!AA24</f>
        <v>#DIV/0!</v>
      </c>
      <c r="AA66" s="410" t="e">
        <f>(AA$27*AA$28*AA$29)*Drainage!AB24</f>
        <v>#DIV/0!</v>
      </c>
      <c r="AB66" s="410" t="e">
        <f>(AB$27*AB$28*AB$29)*Drainage!AC24</f>
        <v>#DIV/0!</v>
      </c>
      <c r="AC66" s="410" t="e">
        <f>(AC$27*AC$28*AC$29)*Drainage!AD24</f>
        <v>#DIV/0!</v>
      </c>
      <c r="AD66" s="410" t="e">
        <f>(AD$27*AD$28*AD$29)*Drainage!AE24</f>
        <v>#DIV/0!</v>
      </c>
      <c r="AE66" s="410" t="e">
        <f>(AE$27*AE$28*AE$29)*Drainage!AF24</f>
        <v>#DIV/0!</v>
      </c>
      <c r="AF66" s="410" t="e">
        <f>(AF$27*AF$28*AF$29)*Drainage!AG24</f>
        <v>#DIV/0!</v>
      </c>
      <c r="AG66" s="410" t="e">
        <f>(AG$27*AG$28*AG$29)*Drainage!AH24</f>
        <v>#DIV/0!</v>
      </c>
      <c r="AH66" s="410" t="e">
        <f>(AH$27*AH$28*AH$29)*Drainage!AI24</f>
        <v>#DIV/0!</v>
      </c>
      <c r="AI66" s="410" t="e">
        <f>(AI$27*AI$28*AI$29)*Drainage!AJ24</f>
        <v>#DIV/0!</v>
      </c>
      <c r="AJ66" s="410" t="e">
        <f>(AJ$27*AJ$28*AJ$29)*Drainage!AK24</f>
        <v>#DIV/0!</v>
      </c>
      <c r="AK66" s="410" t="e">
        <f>(AK$27*AK$28*AK$29)*Drainage!AL24</f>
        <v>#DIV/0!</v>
      </c>
      <c r="AL66" s="410" t="e">
        <f>(AL$27*AL$28*AL$29)*Drainage!AM24</f>
        <v>#DIV/0!</v>
      </c>
      <c r="AM66" s="410" t="e">
        <f>(AM$27*AM$28*AM$29)*Drainage!AN24</f>
        <v>#DIV/0!</v>
      </c>
      <c r="AN66" s="410" t="e">
        <f>(AN$27*AN$28*AN$29)*Drainage!AO24</f>
        <v>#DIV/0!</v>
      </c>
      <c r="AO66" s="410" t="e">
        <f>(AO$27*AO$28*AO$29)*Drainage!AP24</f>
        <v>#DIV/0!</v>
      </c>
      <c r="AP66" s="410" t="e">
        <f>(AP$27*AP$28*AP$29)*Drainage!AQ24</f>
        <v>#DIV/0!</v>
      </c>
      <c r="AQ66" s="410" t="e">
        <f>(AQ$27*AQ$28*AQ$29)*Drainage!AR24</f>
        <v>#DIV/0!</v>
      </c>
      <c r="AR66" s="410" t="e">
        <f>(AR$27*AR$28*AR$29)*Drainage!AS24</f>
        <v>#DIV/0!</v>
      </c>
      <c r="AS66" s="410" t="e">
        <f>(AS$27*AS$28*AS$29)*Drainage!AT24</f>
        <v>#DIV/0!</v>
      </c>
      <c r="AT66" s="410" t="e">
        <f>(AT$27*AT$28*AT$29)*Drainage!AU24</f>
        <v>#DIV/0!</v>
      </c>
      <c r="AU66" s="410" t="e">
        <f>(AU$27*AU$28*AU$29)*Drainage!AV24</f>
        <v>#DIV/0!</v>
      </c>
      <c r="AV66" s="410" t="e">
        <f>(AV$27*AV$28*AV$29)*Drainage!AW24</f>
        <v>#DIV/0!</v>
      </c>
      <c r="AW66" s="410" t="e">
        <f>(AW$27*AW$28*AW$29)*Drainage!AX24</f>
        <v>#DIV/0!</v>
      </c>
      <c r="AX66" s="410" t="e">
        <f>(AX$27*AX$28*AX$29)*Drainage!AY24</f>
        <v>#DIV/0!</v>
      </c>
      <c r="AY66" s="410" t="e">
        <f>(AY$27*AY$28*AY$29)*Drainage!AZ24</f>
        <v>#DIV/0!</v>
      </c>
      <c r="AZ66" s="410" t="e">
        <f>(AZ$27*AZ$28*AZ$29)*Drainage!BA24</f>
        <v>#DIV/0!</v>
      </c>
      <c r="BA66" s="410" t="e">
        <f>(BA$27*BA$28*BA$29)*Drainage!BB24</f>
        <v>#DIV/0!</v>
      </c>
      <c r="BB66" s="410" t="e">
        <f>(BB$27*BB$28*BB$29)*Drainage!BC24</f>
        <v>#DIV/0!</v>
      </c>
      <c r="BC66" s="410" t="e">
        <f>(BC$27*BC$28*BC$29)*Drainage!BD24</f>
        <v>#DIV/0!</v>
      </c>
      <c r="BD66" s="410" t="e">
        <f>(BD$27*BD$28*BD$29)*Drainage!BE24</f>
        <v>#DIV/0!</v>
      </c>
      <c r="BE66" s="410" t="e">
        <f>(BE$27*BE$28*BE$29)*Drainage!BF24</f>
        <v>#DIV/0!</v>
      </c>
      <c r="BF66" s="410" t="e">
        <f>(BF$27*BF$28*BF$29)*Drainage!BG24</f>
        <v>#DIV/0!</v>
      </c>
      <c r="BG66" s="410" t="e">
        <f>(BG$27*BG$28*BG$29)*Drainage!BH24</f>
        <v>#DIV/0!</v>
      </c>
      <c r="BH66" s="410" t="e">
        <f>(BH$27*BH$28*BH$29)*Drainage!BI24</f>
        <v>#DIV/0!</v>
      </c>
      <c r="BI66" s="410" t="e">
        <f>(BI$27*BI$28*BI$29)*Drainage!BJ24</f>
        <v>#DIV/0!</v>
      </c>
      <c r="BJ66" s="410" t="e">
        <f>(BJ$27*BJ$28*BJ$29)*Drainage!BK24</f>
        <v>#DIV/0!</v>
      </c>
      <c r="BK66" s="410" t="e">
        <f>(BK$27*BK$28*BK$29)*Drainage!BL24</f>
        <v>#DIV/0!</v>
      </c>
      <c r="BL66" s="410" t="e">
        <f>(BL$27*BL$28*BL$29)*Drainage!BM24</f>
        <v>#DIV/0!</v>
      </c>
      <c r="BM66" s="410" t="e">
        <f>(BM$27*BM$28*BM$29)*Drainage!BN24</f>
        <v>#DIV/0!</v>
      </c>
      <c r="BN66" s="410" t="e">
        <f>(BN$27*BN$28*BN$29)*Drainage!BO24</f>
        <v>#DIV/0!</v>
      </c>
      <c r="BO66" s="410" t="e">
        <f>(BO$27*BO$28*BO$29)*Drainage!BP24</f>
        <v>#DIV/0!</v>
      </c>
      <c r="BP66" s="410" t="e">
        <f>(BP$27*BP$28*BP$29)*Drainage!BQ24</f>
        <v>#DIV/0!</v>
      </c>
      <c r="BQ66" s="410" t="e">
        <f>(BQ$27*BQ$28*BQ$29)*Drainage!BR24</f>
        <v>#DIV/0!</v>
      </c>
      <c r="BR66" s="410" t="e">
        <f>(BR$27*BR$28*BR$29)*Drainage!BS24</f>
        <v>#DIV/0!</v>
      </c>
      <c r="BS66" s="410" t="e">
        <f>(BS$27*BS$28*BS$29)*Drainage!BT24</f>
        <v>#DIV/0!</v>
      </c>
      <c r="BT66" s="410" t="e">
        <f>(BT$27*BT$28*BT$29)*Drainage!BU24</f>
        <v>#DIV/0!</v>
      </c>
      <c r="BU66" s="410" t="e">
        <f>(BU$27*BU$28*BU$29)*Drainage!BV24</f>
        <v>#DIV/0!</v>
      </c>
      <c r="BV66" s="410" t="e">
        <f>(BV$27*BV$28*BV$29)*Drainage!BW24</f>
        <v>#DIV/0!</v>
      </c>
      <c r="BW66" s="410" t="e">
        <f>(BW$27*BW$28*BW$29)*Drainage!BX24</f>
        <v>#DIV/0!</v>
      </c>
      <c r="BX66" s="410" t="e">
        <f>(BX$27*BX$28*BX$29)*Drainage!BY24</f>
        <v>#DIV/0!</v>
      </c>
      <c r="BY66" s="410" t="e">
        <f>(BY$27*BY$28*BY$29)*Drainage!BZ24</f>
        <v>#DIV/0!</v>
      </c>
      <c r="BZ66" s="410" t="e">
        <f>(BZ$27*BZ$28*BZ$29)*Drainage!CA24</f>
        <v>#DIV/0!</v>
      </c>
      <c r="CA66" s="410" t="e">
        <f>(CA$27*CA$28*CA$29)*Drainage!CB24</f>
        <v>#DIV/0!</v>
      </c>
      <c r="CB66" s="410" t="e">
        <f>(CB$27*CB$28*CB$29)*Drainage!CC24</f>
        <v>#DIV/0!</v>
      </c>
      <c r="CC66" s="410" t="e">
        <f>(CC$27*CC$28*CC$29)*Drainage!CD24</f>
        <v>#DIV/0!</v>
      </c>
      <c r="CD66" s="410" t="e">
        <f>(CD$27*CD$28*CD$29)*Drainage!CE24</f>
        <v>#DIV/0!</v>
      </c>
    </row>
    <row r="67" spans="1:82" x14ac:dyDescent="0.3">
      <c r="B67" s="410" t="s">
        <v>90</v>
      </c>
      <c r="C67" s="410" t="e">
        <f>(C$27*C$28*C$29)*Drainage!D25</f>
        <v>#DIV/0!</v>
      </c>
      <c r="D67" s="410" t="e">
        <f>(D$27*D$28*D$29)*Drainage!E25</f>
        <v>#DIV/0!</v>
      </c>
      <c r="E67" s="410" t="e">
        <f>(E$27*E$28*E$29)*Drainage!F25</f>
        <v>#DIV/0!</v>
      </c>
      <c r="F67" s="410" t="e">
        <f>(F$27*F$28*F$29)*Drainage!G25</f>
        <v>#DIV/0!</v>
      </c>
      <c r="G67" s="410" t="e">
        <f>(G$27*G$28*G$29)*Drainage!H25</f>
        <v>#DIV/0!</v>
      </c>
      <c r="H67" s="410" t="e">
        <f>(H$27*H$28*H$29)*Drainage!I25</f>
        <v>#DIV/0!</v>
      </c>
      <c r="I67" s="410" t="e">
        <f>(I$27*I$28*I$29)*Drainage!J25</f>
        <v>#DIV/0!</v>
      </c>
      <c r="J67" s="410" t="e">
        <f>(J$27*J$28*J$29)*Drainage!K25</f>
        <v>#DIV/0!</v>
      </c>
      <c r="K67" s="410" t="e">
        <f>(K$27*K$28*K$29)*Drainage!L25</f>
        <v>#DIV/0!</v>
      </c>
      <c r="L67" s="410" t="e">
        <f>(L$27*L$28*L$29)*Drainage!M25</f>
        <v>#DIV/0!</v>
      </c>
      <c r="M67" s="410" t="e">
        <f>(M$27*M$28*M$29)*Drainage!N25</f>
        <v>#DIV/0!</v>
      </c>
      <c r="N67" s="410" t="e">
        <f>(N$27*N$28*N$29)*Drainage!O25</f>
        <v>#DIV/0!</v>
      </c>
      <c r="O67" s="410" t="e">
        <f>(O$27*O$28*O$29)*Drainage!P25</f>
        <v>#DIV/0!</v>
      </c>
      <c r="P67" s="410" t="e">
        <f>(P$27*P$28*P$29)*Drainage!Q25</f>
        <v>#DIV/0!</v>
      </c>
      <c r="Q67" s="410" t="e">
        <f>(Q$27*Q$28*Q$29)*Drainage!R25</f>
        <v>#DIV/0!</v>
      </c>
      <c r="R67" s="410" t="e">
        <f>(R$27*R$28*R$29)*Drainage!S25</f>
        <v>#DIV/0!</v>
      </c>
      <c r="S67" s="410" t="e">
        <f>(S$27*S$28*S$29)*Drainage!T25</f>
        <v>#DIV/0!</v>
      </c>
      <c r="T67" s="410" t="e">
        <f>(T$27*T$28*T$29)*Drainage!U25</f>
        <v>#DIV/0!</v>
      </c>
      <c r="U67" s="410" t="e">
        <f>(U$27*U$28*U$29)*Drainage!V25</f>
        <v>#DIV/0!</v>
      </c>
      <c r="V67" s="410" t="e">
        <f>(V$27*V$28*V$29)*Drainage!W25</f>
        <v>#DIV/0!</v>
      </c>
      <c r="W67" s="410" t="e">
        <f>(W$27*W$28*W$29)*Drainage!X25</f>
        <v>#DIV/0!</v>
      </c>
      <c r="X67" s="410" t="e">
        <f>(X$27*X$28*X$29)*Drainage!Y25</f>
        <v>#DIV/0!</v>
      </c>
      <c r="Y67" s="410" t="e">
        <f>(Y$27*Y$28*Y$29)*Drainage!Z25</f>
        <v>#DIV/0!</v>
      </c>
      <c r="Z67" s="410" t="e">
        <f>(Z$27*Z$28*Z$29)*Drainage!AA25</f>
        <v>#DIV/0!</v>
      </c>
      <c r="AA67" s="410" t="e">
        <f>(AA$27*AA$28*AA$29)*Drainage!AB25</f>
        <v>#DIV/0!</v>
      </c>
      <c r="AB67" s="410" t="e">
        <f>(AB$27*AB$28*AB$29)*Drainage!AC25</f>
        <v>#DIV/0!</v>
      </c>
      <c r="AC67" s="410" t="e">
        <f>(AC$27*AC$28*AC$29)*Drainage!AD25</f>
        <v>#DIV/0!</v>
      </c>
      <c r="AD67" s="410" t="e">
        <f>(AD$27*AD$28*AD$29)*Drainage!AE25</f>
        <v>#DIV/0!</v>
      </c>
      <c r="AE67" s="410" t="e">
        <f>(AE$27*AE$28*AE$29)*Drainage!AF25</f>
        <v>#DIV/0!</v>
      </c>
      <c r="AF67" s="410" t="e">
        <f>(AF$27*AF$28*AF$29)*Drainage!AG25</f>
        <v>#DIV/0!</v>
      </c>
      <c r="AG67" s="410" t="e">
        <f>(AG$27*AG$28*AG$29)*Drainage!AH25</f>
        <v>#DIV/0!</v>
      </c>
      <c r="AH67" s="410" t="e">
        <f>(AH$27*AH$28*AH$29)*Drainage!AI25</f>
        <v>#DIV/0!</v>
      </c>
      <c r="AI67" s="410" t="e">
        <f>(AI$27*AI$28*AI$29)*Drainage!AJ25</f>
        <v>#DIV/0!</v>
      </c>
      <c r="AJ67" s="410" t="e">
        <f>(AJ$27*AJ$28*AJ$29)*Drainage!AK25</f>
        <v>#DIV/0!</v>
      </c>
      <c r="AK67" s="410" t="e">
        <f>(AK$27*AK$28*AK$29)*Drainage!AL25</f>
        <v>#DIV/0!</v>
      </c>
      <c r="AL67" s="410" t="e">
        <f>(AL$27*AL$28*AL$29)*Drainage!AM25</f>
        <v>#DIV/0!</v>
      </c>
      <c r="AM67" s="410" t="e">
        <f>(AM$27*AM$28*AM$29)*Drainage!AN25</f>
        <v>#DIV/0!</v>
      </c>
      <c r="AN67" s="410" t="e">
        <f>(AN$27*AN$28*AN$29)*Drainage!AO25</f>
        <v>#DIV/0!</v>
      </c>
      <c r="AO67" s="410" t="e">
        <f>(AO$27*AO$28*AO$29)*Drainage!AP25</f>
        <v>#DIV/0!</v>
      </c>
      <c r="AP67" s="410" t="e">
        <f>(AP$27*AP$28*AP$29)*Drainage!AQ25</f>
        <v>#DIV/0!</v>
      </c>
      <c r="AQ67" s="410" t="e">
        <f>(AQ$27*AQ$28*AQ$29)*Drainage!AR25</f>
        <v>#DIV/0!</v>
      </c>
      <c r="AR67" s="410" t="e">
        <f>(AR$27*AR$28*AR$29)*Drainage!AS25</f>
        <v>#DIV/0!</v>
      </c>
      <c r="AS67" s="410" t="e">
        <f>(AS$27*AS$28*AS$29)*Drainage!AT25</f>
        <v>#DIV/0!</v>
      </c>
      <c r="AT67" s="410" t="e">
        <f>(AT$27*AT$28*AT$29)*Drainage!AU25</f>
        <v>#DIV/0!</v>
      </c>
      <c r="AU67" s="410" t="e">
        <f>(AU$27*AU$28*AU$29)*Drainage!AV25</f>
        <v>#DIV/0!</v>
      </c>
      <c r="AV67" s="410" t="e">
        <f>(AV$27*AV$28*AV$29)*Drainage!AW25</f>
        <v>#DIV/0!</v>
      </c>
      <c r="AW67" s="410" t="e">
        <f>(AW$27*AW$28*AW$29)*Drainage!AX25</f>
        <v>#DIV/0!</v>
      </c>
      <c r="AX67" s="410" t="e">
        <f>(AX$27*AX$28*AX$29)*Drainage!AY25</f>
        <v>#DIV/0!</v>
      </c>
      <c r="AY67" s="410" t="e">
        <f>(AY$27*AY$28*AY$29)*Drainage!AZ25</f>
        <v>#DIV/0!</v>
      </c>
      <c r="AZ67" s="410" t="e">
        <f>(AZ$27*AZ$28*AZ$29)*Drainage!BA25</f>
        <v>#DIV/0!</v>
      </c>
      <c r="BA67" s="410" t="e">
        <f>(BA$27*BA$28*BA$29)*Drainage!BB25</f>
        <v>#DIV/0!</v>
      </c>
      <c r="BB67" s="410" t="e">
        <f>(BB$27*BB$28*BB$29)*Drainage!BC25</f>
        <v>#DIV/0!</v>
      </c>
      <c r="BC67" s="410" t="e">
        <f>(BC$27*BC$28*BC$29)*Drainage!BD25</f>
        <v>#DIV/0!</v>
      </c>
      <c r="BD67" s="410" t="e">
        <f>(BD$27*BD$28*BD$29)*Drainage!BE25</f>
        <v>#DIV/0!</v>
      </c>
      <c r="BE67" s="410" t="e">
        <f>(BE$27*BE$28*BE$29)*Drainage!BF25</f>
        <v>#DIV/0!</v>
      </c>
      <c r="BF67" s="410" t="e">
        <f>(BF$27*BF$28*BF$29)*Drainage!BG25</f>
        <v>#DIV/0!</v>
      </c>
      <c r="BG67" s="410" t="e">
        <f>(BG$27*BG$28*BG$29)*Drainage!BH25</f>
        <v>#DIV/0!</v>
      </c>
      <c r="BH67" s="410" t="e">
        <f>(BH$27*BH$28*BH$29)*Drainage!BI25</f>
        <v>#DIV/0!</v>
      </c>
      <c r="BI67" s="410" t="e">
        <f>(BI$27*BI$28*BI$29)*Drainage!BJ25</f>
        <v>#DIV/0!</v>
      </c>
      <c r="BJ67" s="410" t="e">
        <f>(BJ$27*BJ$28*BJ$29)*Drainage!BK25</f>
        <v>#DIV/0!</v>
      </c>
      <c r="BK67" s="410" t="e">
        <f>(BK$27*BK$28*BK$29)*Drainage!BL25</f>
        <v>#DIV/0!</v>
      </c>
      <c r="BL67" s="410" t="e">
        <f>(BL$27*BL$28*BL$29)*Drainage!BM25</f>
        <v>#DIV/0!</v>
      </c>
      <c r="BM67" s="410" t="e">
        <f>(BM$27*BM$28*BM$29)*Drainage!BN25</f>
        <v>#DIV/0!</v>
      </c>
      <c r="BN67" s="410" t="e">
        <f>(BN$27*BN$28*BN$29)*Drainage!BO25</f>
        <v>#DIV/0!</v>
      </c>
      <c r="BO67" s="410" t="e">
        <f>(BO$27*BO$28*BO$29)*Drainage!BP25</f>
        <v>#DIV/0!</v>
      </c>
      <c r="BP67" s="410" t="e">
        <f>(BP$27*BP$28*BP$29)*Drainage!BQ25</f>
        <v>#DIV/0!</v>
      </c>
      <c r="BQ67" s="410" t="e">
        <f>(BQ$27*BQ$28*BQ$29)*Drainage!BR25</f>
        <v>#DIV/0!</v>
      </c>
      <c r="BR67" s="410" t="e">
        <f>(BR$27*BR$28*BR$29)*Drainage!BS25</f>
        <v>#DIV/0!</v>
      </c>
      <c r="BS67" s="410" t="e">
        <f>(BS$27*BS$28*BS$29)*Drainage!BT25</f>
        <v>#DIV/0!</v>
      </c>
      <c r="BT67" s="410" t="e">
        <f>(BT$27*BT$28*BT$29)*Drainage!BU25</f>
        <v>#DIV/0!</v>
      </c>
      <c r="BU67" s="410" t="e">
        <f>(BU$27*BU$28*BU$29)*Drainage!BV25</f>
        <v>#DIV/0!</v>
      </c>
      <c r="BV67" s="410" t="e">
        <f>(BV$27*BV$28*BV$29)*Drainage!BW25</f>
        <v>#DIV/0!</v>
      </c>
      <c r="BW67" s="410" t="e">
        <f>(BW$27*BW$28*BW$29)*Drainage!BX25</f>
        <v>#DIV/0!</v>
      </c>
      <c r="BX67" s="410" t="e">
        <f>(BX$27*BX$28*BX$29)*Drainage!BY25</f>
        <v>#DIV/0!</v>
      </c>
      <c r="BY67" s="410" t="e">
        <f>(BY$27*BY$28*BY$29)*Drainage!BZ25</f>
        <v>#DIV/0!</v>
      </c>
      <c r="BZ67" s="410" t="e">
        <f>(BZ$27*BZ$28*BZ$29)*Drainage!CA25</f>
        <v>#DIV/0!</v>
      </c>
      <c r="CA67" s="410" t="e">
        <f>(CA$27*CA$28*CA$29)*Drainage!CB25</f>
        <v>#DIV/0!</v>
      </c>
      <c r="CB67" s="410" t="e">
        <f>(CB$27*CB$28*CB$29)*Drainage!CC25</f>
        <v>#DIV/0!</v>
      </c>
      <c r="CC67" s="410" t="e">
        <f>(CC$27*CC$28*CC$29)*Drainage!CD25</f>
        <v>#DIV/0!</v>
      </c>
      <c r="CD67" s="410" t="e">
        <f>(CD$27*CD$28*CD$29)*Drainage!CE25</f>
        <v>#DIV/0!</v>
      </c>
    </row>
    <row r="68" spans="1:82" x14ac:dyDescent="0.3">
      <c r="B68" s="406"/>
      <c r="C68" s="406"/>
      <c r="D68" s="406"/>
      <c r="E68" s="406"/>
      <c r="F68" s="406"/>
      <c r="G68" s="406"/>
      <c r="H68" s="406"/>
      <c r="I68" s="406"/>
      <c r="J68" s="406"/>
      <c r="K68" s="406"/>
      <c r="L68" s="406"/>
      <c r="M68" s="406"/>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406"/>
      <c r="BS68" s="406"/>
      <c r="BT68" s="406"/>
      <c r="BU68" s="406"/>
      <c r="BV68" s="406"/>
      <c r="BW68" s="406"/>
      <c r="BX68" s="406"/>
      <c r="BY68" s="406"/>
      <c r="BZ68" s="406"/>
      <c r="CA68" s="406"/>
      <c r="CB68" s="406"/>
      <c r="CC68" s="406"/>
      <c r="CD68" s="406"/>
    </row>
    <row r="69" spans="1:82" x14ac:dyDescent="0.3">
      <c r="A69" s="408" t="s">
        <v>393</v>
      </c>
    </row>
    <row r="70" spans="1:82" ht="15.5" x14ac:dyDescent="0.35">
      <c r="A70" s="391"/>
      <c r="B70" s="409"/>
      <c r="C70" s="409">
        <v>2010</v>
      </c>
      <c r="D70" s="409">
        <v>2011</v>
      </c>
      <c r="E70" s="409">
        <v>2012</v>
      </c>
      <c r="F70" s="409">
        <v>2013</v>
      </c>
      <c r="G70" s="409">
        <v>2014</v>
      </c>
      <c r="H70" s="409">
        <v>2015</v>
      </c>
      <c r="I70" s="409">
        <v>2016</v>
      </c>
      <c r="J70" s="409">
        <v>2017</v>
      </c>
      <c r="K70" s="409">
        <v>2018</v>
      </c>
      <c r="L70" s="409">
        <v>2019</v>
      </c>
      <c r="M70" s="409">
        <v>2020</v>
      </c>
      <c r="N70" s="409">
        <v>2021</v>
      </c>
      <c r="O70" s="409">
        <v>2022</v>
      </c>
      <c r="P70" s="409">
        <v>2023</v>
      </c>
      <c r="Q70" s="409">
        <v>2024</v>
      </c>
      <c r="R70" s="409">
        <v>2025</v>
      </c>
      <c r="S70" s="409">
        <v>2026</v>
      </c>
      <c r="T70" s="409">
        <v>2027</v>
      </c>
      <c r="U70" s="409">
        <v>2028</v>
      </c>
      <c r="V70" s="409">
        <v>2029</v>
      </c>
      <c r="W70" s="409">
        <v>2030</v>
      </c>
      <c r="X70" s="409">
        <v>2031</v>
      </c>
      <c r="Y70" s="409">
        <v>2032</v>
      </c>
      <c r="Z70" s="409">
        <v>2033</v>
      </c>
      <c r="AA70" s="409">
        <v>2034</v>
      </c>
      <c r="AB70" s="409">
        <v>2035</v>
      </c>
      <c r="AC70" s="409">
        <v>2036</v>
      </c>
      <c r="AD70" s="409">
        <v>2037</v>
      </c>
      <c r="AE70" s="409">
        <v>2038</v>
      </c>
      <c r="AF70" s="409">
        <v>2039</v>
      </c>
      <c r="AG70" s="409">
        <v>2040</v>
      </c>
      <c r="AH70" s="409">
        <v>2041</v>
      </c>
      <c r="AI70" s="409">
        <v>2042</v>
      </c>
      <c r="AJ70" s="409">
        <v>2043</v>
      </c>
      <c r="AK70" s="409">
        <v>2044</v>
      </c>
      <c r="AL70" s="409">
        <v>2045</v>
      </c>
      <c r="AM70" s="409">
        <v>2046</v>
      </c>
      <c r="AN70" s="409">
        <v>2047</v>
      </c>
      <c r="AO70" s="409">
        <v>2048</v>
      </c>
      <c r="AP70" s="409">
        <v>2049</v>
      </c>
      <c r="AQ70" s="409">
        <v>2050</v>
      </c>
      <c r="AR70" s="409">
        <v>2051</v>
      </c>
      <c r="AS70" s="409">
        <v>2052</v>
      </c>
      <c r="AT70" s="409">
        <v>2053</v>
      </c>
      <c r="AU70" s="409">
        <v>2054</v>
      </c>
      <c r="AV70" s="409">
        <v>2055</v>
      </c>
      <c r="AW70" s="409">
        <v>2056</v>
      </c>
      <c r="AX70" s="409">
        <v>2057</v>
      </c>
      <c r="AY70" s="409">
        <v>2058</v>
      </c>
      <c r="AZ70" s="409">
        <v>2059</v>
      </c>
      <c r="BA70" s="409">
        <v>2060</v>
      </c>
      <c r="BB70" s="409">
        <v>2061</v>
      </c>
      <c r="BC70" s="409">
        <v>2062</v>
      </c>
      <c r="BD70" s="409">
        <v>2063</v>
      </c>
      <c r="BE70" s="409">
        <v>2064</v>
      </c>
      <c r="BF70" s="409">
        <v>2065</v>
      </c>
      <c r="BG70" s="409">
        <v>2066</v>
      </c>
      <c r="BH70" s="409">
        <v>2067</v>
      </c>
      <c r="BI70" s="409">
        <v>2068</v>
      </c>
      <c r="BJ70" s="409">
        <v>2069</v>
      </c>
      <c r="BK70" s="409">
        <v>2070</v>
      </c>
      <c r="BL70" s="409">
        <v>2071</v>
      </c>
      <c r="BM70" s="409">
        <v>2072</v>
      </c>
      <c r="BN70" s="409">
        <v>2073</v>
      </c>
      <c r="BO70" s="409">
        <v>2074</v>
      </c>
      <c r="BP70" s="409">
        <v>2075</v>
      </c>
      <c r="BQ70" s="409">
        <v>2076</v>
      </c>
      <c r="BR70" s="409">
        <v>2077</v>
      </c>
      <c r="BS70" s="409">
        <v>2078</v>
      </c>
      <c r="BT70" s="409">
        <v>2079</v>
      </c>
      <c r="BU70" s="409">
        <v>2080</v>
      </c>
      <c r="BV70" s="409">
        <v>2081</v>
      </c>
      <c r="BW70" s="409">
        <v>2082</v>
      </c>
      <c r="BX70" s="409">
        <v>2083</v>
      </c>
      <c r="BY70" s="409">
        <v>2084</v>
      </c>
      <c r="BZ70" s="409">
        <v>2085</v>
      </c>
      <c r="CA70" s="409">
        <v>2086</v>
      </c>
      <c r="CB70" s="409">
        <v>2087</v>
      </c>
      <c r="CC70" s="409">
        <v>2088</v>
      </c>
      <c r="CD70" s="409">
        <v>2089</v>
      </c>
    </row>
    <row r="71" spans="1:82" ht="15.5" x14ac:dyDescent="0.35">
      <c r="A71" s="391"/>
      <c r="B71" s="410" t="s">
        <v>84</v>
      </c>
      <c r="C71" s="410" t="e">
        <f t="shared" ref="C71:AH71" si="25">(C38+C44+C50+C57+C64)</f>
        <v>#DIV/0!</v>
      </c>
      <c r="D71" s="410" t="e">
        <f t="shared" si="25"/>
        <v>#DIV/0!</v>
      </c>
      <c r="E71" s="410" t="e">
        <f t="shared" si="25"/>
        <v>#DIV/0!</v>
      </c>
      <c r="F71" s="410" t="e">
        <f t="shared" si="25"/>
        <v>#DIV/0!</v>
      </c>
      <c r="G71" s="410" t="e">
        <f t="shared" si="25"/>
        <v>#DIV/0!</v>
      </c>
      <c r="H71" s="410" t="e">
        <f t="shared" si="25"/>
        <v>#DIV/0!</v>
      </c>
      <c r="I71" s="410" t="e">
        <f t="shared" si="25"/>
        <v>#DIV/0!</v>
      </c>
      <c r="J71" s="410" t="e">
        <f t="shared" si="25"/>
        <v>#DIV/0!</v>
      </c>
      <c r="K71" s="410" t="e">
        <f t="shared" si="25"/>
        <v>#DIV/0!</v>
      </c>
      <c r="L71" s="410" t="e">
        <f>(L38+L44+L50+L57+L64)</f>
        <v>#DIV/0!</v>
      </c>
      <c r="M71" s="410" t="e">
        <f t="shared" si="25"/>
        <v>#DIV/0!</v>
      </c>
      <c r="N71" s="410" t="e">
        <f t="shared" si="25"/>
        <v>#DIV/0!</v>
      </c>
      <c r="O71" s="410" t="e">
        <f t="shared" si="25"/>
        <v>#DIV/0!</v>
      </c>
      <c r="P71" s="410" t="e">
        <f t="shared" si="25"/>
        <v>#DIV/0!</v>
      </c>
      <c r="Q71" s="410" t="e">
        <f t="shared" si="25"/>
        <v>#DIV/0!</v>
      </c>
      <c r="R71" s="410" t="e">
        <f t="shared" si="25"/>
        <v>#DIV/0!</v>
      </c>
      <c r="S71" s="410" t="e">
        <f t="shared" si="25"/>
        <v>#DIV/0!</v>
      </c>
      <c r="T71" s="410" t="e">
        <f t="shared" si="25"/>
        <v>#DIV/0!</v>
      </c>
      <c r="U71" s="410" t="e">
        <f t="shared" si="25"/>
        <v>#DIV/0!</v>
      </c>
      <c r="V71" s="410" t="e">
        <f t="shared" si="25"/>
        <v>#DIV/0!</v>
      </c>
      <c r="W71" s="410" t="e">
        <f t="shared" si="25"/>
        <v>#DIV/0!</v>
      </c>
      <c r="X71" s="410" t="e">
        <f t="shared" si="25"/>
        <v>#DIV/0!</v>
      </c>
      <c r="Y71" s="410" t="e">
        <f t="shared" si="25"/>
        <v>#DIV/0!</v>
      </c>
      <c r="Z71" s="410" t="e">
        <f t="shared" si="25"/>
        <v>#DIV/0!</v>
      </c>
      <c r="AA71" s="410" t="e">
        <f t="shared" si="25"/>
        <v>#DIV/0!</v>
      </c>
      <c r="AB71" s="410" t="e">
        <f t="shared" si="25"/>
        <v>#DIV/0!</v>
      </c>
      <c r="AC71" s="410" t="e">
        <f t="shared" si="25"/>
        <v>#DIV/0!</v>
      </c>
      <c r="AD71" s="410" t="e">
        <f t="shared" si="25"/>
        <v>#DIV/0!</v>
      </c>
      <c r="AE71" s="410" t="e">
        <f t="shared" si="25"/>
        <v>#DIV/0!</v>
      </c>
      <c r="AF71" s="410" t="e">
        <f t="shared" si="25"/>
        <v>#DIV/0!</v>
      </c>
      <c r="AG71" s="410" t="e">
        <f t="shared" si="25"/>
        <v>#DIV/0!</v>
      </c>
      <c r="AH71" s="410" t="e">
        <f t="shared" si="25"/>
        <v>#DIV/0!</v>
      </c>
      <c r="AI71" s="410" t="e">
        <f t="shared" ref="AI71:BN71" si="26">(AI38+AI44+AI50+AI57+AI64)</f>
        <v>#DIV/0!</v>
      </c>
      <c r="AJ71" s="410" t="e">
        <f t="shared" si="26"/>
        <v>#DIV/0!</v>
      </c>
      <c r="AK71" s="410" t="e">
        <f t="shared" si="26"/>
        <v>#DIV/0!</v>
      </c>
      <c r="AL71" s="410" t="e">
        <f t="shared" si="26"/>
        <v>#DIV/0!</v>
      </c>
      <c r="AM71" s="410" t="e">
        <f t="shared" si="26"/>
        <v>#DIV/0!</v>
      </c>
      <c r="AN71" s="410" t="e">
        <f t="shared" si="26"/>
        <v>#DIV/0!</v>
      </c>
      <c r="AO71" s="410" t="e">
        <f t="shared" si="26"/>
        <v>#DIV/0!</v>
      </c>
      <c r="AP71" s="410" t="e">
        <f t="shared" si="26"/>
        <v>#DIV/0!</v>
      </c>
      <c r="AQ71" s="410" t="e">
        <f t="shared" si="26"/>
        <v>#DIV/0!</v>
      </c>
      <c r="AR71" s="410" t="e">
        <f t="shared" si="26"/>
        <v>#DIV/0!</v>
      </c>
      <c r="AS71" s="410" t="e">
        <f t="shared" si="26"/>
        <v>#DIV/0!</v>
      </c>
      <c r="AT71" s="410" t="e">
        <f t="shared" si="26"/>
        <v>#DIV/0!</v>
      </c>
      <c r="AU71" s="410" t="e">
        <f t="shared" si="26"/>
        <v>#DIV/0!</v>
      </c>
      <c r="AV71" s="410" t="e">
        <f t="shared" si="26"/>
        <v>#DIV/0!</v>
      </c>
      <c r="AW71" s="410" t="e">
        <f t="shared" si="26"/>
        <v>#DIV/0!</v>
      </c>
      <c r="AX71" s="410" t="e">
        <f t="shared" si="26"/>
        <v>#DIV/0!</v>
      </c>
      <c r="AY71" s="410" t="e">
        <f t="shared" si="26"/>
        <v>#DIV/0!</v>
      </c>
      <c r="AZ71" s="410" t="e">
        <f t="shared" si="26"/>
        <v>#DIV/0!</v>
      </c>
      <c r="BA71" s="410" t="e">
        <f t="shared" si="26"/>
        <v>#DIV/0!</v>
      </c>
      <c r="BB71" s="410" t="e">
        <f t="shared" si="26"/>
        <v>#DIV/0!</v>
      </c>
      <c r="BC71" s="410" t="e">
        <f t="shared" si="26"/>
        <v>#DIV/0!</v>
      </c>
      <c r="BD71" s="410" t="e">
        <f t="shared" si="26"/>
        <v>#DIV/0!</v>
      </c>
      <c r="BE71" s="410" t="e">
        <f t="shared" si="26"/>
        <v>#DIV/0!</v>
      </c>
      <c r="BF71" s="410" t="e">
        <f t="shared" si="26"/>
        <v>#DIV/0!</v>
      </c>
      <c r="BG71" s="410" t="e">
        <f t="shared" si="26"/>
        <v>#DIV/0!</v>
      </c>
      <c r="BH71" s="410" t="e">
        <f t="shared" si="26"/>
        <v>#DIV/0!</v>
      </c>
      <c r="BI71" s="410" t="e">
        <f t="shared" si="26"/>
        <v>#DIV/0!</v>
      </c>
      <c r="BJ71" s="410" t="e">
        <f t="shared" si="26"/>
        <v>#DIV/0!</v>
      </c>
      <c r="BK71" s="410" t="e">
        <f t="shared" si="26"/>
        <v>#DIV/0!</v>
      </c>
      <c r="BL71" s="410" t="e">
        <f t="shared" si="26"/>
        <v>#DIV/0!</v>
      </c>
      <c r="BM71" s="410" t="e">
        <f t="shared" si="26"/>
        <v>#DIV/0!</v>
      </c>
      <c r="BN71" s="410" t="e">
        <f t="shared" si="26"/>
        <v>#DIV/0!</v>
      </c>
      <c r="BO71" s="410" t="e">
        <f t="shared" ref="BO71:CD71" si="27">(BO38+BO44+BO50+BO57+BO64)</f>
        <v>#DIV/0!</v>
      </c>
      <c r="BP71" s="410" t="e">
        <f t="shared" si="27"/>
        <v>#DIV/0!</v>
      </c>
      <c r="BQ71" s="410" t="e">
        <f t="shared" si="27"/>
        <v>#DIV/0!</v>
      </c>
      <c r="BR71" s="410" t="e">
        <f t="shared" si="27"/>
        <v>#DIV/0!</v>
      </c>
      <c r="BS71" s="410" t="e">
        <f t="shared" si="27"/>
        <v>#DIV/0!</v>
      </c>
      <c r="BT71" s="410" t="e">
        <f t="shared" si="27"/>
        <v>#DIV/0!</v>
      </c>
      <c r="BU71" s="410" t="e">
        <f t="shared" si="27"/>
        <v>#DIV/0!</v>
      </c>
      <c r="BV71" s="410" t="e">
        <f t="shared" si="27"/>
        <v>#DIV/0!</v>
      </c>
      <c r="BW71" s="410" t="e">
        <f t="shared" si="27"/>
        <v>#DIV/0!</v>
      </c>
      <c r="BX71" s="410" t="e">
        <f t="shared" si="27"/>
        <v>#DIV/0!</v>
      </c>
      <c r="BY71" s="410" t="e">
        <f t="shared" si="27"/>
        <v>#DIV/0!</v>
      </c>
      <c r="BZ71" s="410" t="e">
        <f t="shared" si="27"/>
        <v>#DIV/0!</v>
      </c>
      <c r="CA71" s="410" t="e">
        <f t="shared" si="27"/>
        <v>#DIV/0!</v>
      </c>
      <c r="CB71" s="410" t="e">
        <f t="shared" si="27"/>
        <v>#DIV/0!</v>
      </c>
      <c r="CC71" s="410" t="e">
        <f t="shared" si="27"/>
        <v>#DIV/0!</v>
      </c>
      <c r="CD71" s="410" t="e">
        <f t="shared" si="27"/>
        <v>#DIV/0!</v>
      </c>
    </row>
    <row r="72" spans="1:82" ht="15.5" x14ac:dyDescent="0.35">
      <c r="A72" s="391"/>
      <c r="B72" s="410" t="s">
        <v>86</v>
      </c>
      <c r="C72" s="410" t="e">
        <f t="shared" ref="C72:AH72" si="28">(C39+C45+C51+C58+C65)</f>
        <v>#DIV/0!</v>
      </c>
      <c r="D72" s="410" t="e">
        <f t="shared" si="28"/>
        <v>#DIV/0!</v>
      </c>
      <c r="E72" s="410" t="e">
        <f t="shared" si="28"/>
        <v>#DIV/0!</v>
      </c>
      <c r="F72" s="410" t="e">
        <f t="shared" si="28"/>
        <v>#DIV/0!</v>
      </c>
      <c r="G72" s="410" t="e">
        <f t="shared" si="28"/>
        <v>#DIV/0!</v>
      </c>
      <c r="H72" s="410" t="e">
        <f t="shared" si="28"/>
        <v>#DIV/0!</v>
      </c>
      <c r="I72" s="410" t="e">
        <f>(I39+I45+I51+I58+I65)</f>
        <v>#DIV/0!</v>
      </c>
      <c r="J72" s="410" t="e">
        <f t="shared" si="28"/>
        <v>#DIV/0!</v>
      </c>
      <c r="K72" s="410" t="e">
        <f t="shared" si="28"/>
        <v>#DIV/0!</v>
      </c>
      <c r="L72" s="410" t="e">
        <f t="shared" si="28"/>
        <v>#DIV/0!</v>
      </c>
      <c r="M72" s="410" t="e">
        <f t="shared" si="28"/>
        <v>#DIV/0!</v>
      </c>
      <c r="N72" s="410" t="e">
        <f t="shared" si="28"/>
        <v>#DIV/0!</v>
      </c>
      <c r="O72" s="410" t="e">
        <f t="shared" si="28"/>
        <v>#DIV/0!</v>
      </c>
      <c r="P72" s="410" t="e">
        <f t="shared" si="28"/>
        <v>#DIV/0!</v>
      </c>
      <c r="Q72" s="410" t="e">
        <f t="shared" si="28"/>
        <v>#DIV/0!</v>
      </c>
      <c r="R72" s="410" t="e">
        <f t="shared" si="28"/>
        <v>#DIV/0!</v>
      </c>
      <c r="S72" s="410" t="e">
        <f t="shared" si="28"/>
        <v>#DIV/0!</v>
      </c>
      <c r="T72" s="410" t="e">
        <f t="shared" si="28"/>
        <v>#DIV/0!</v>
      </c>
      <c r="U72" s="410" t="e">
        <f t="shared" si="28"/>
        <v>#DIV/0!</v>
      </c>
      <c r="V72" s="410" t="e">
        <f t="shared" si="28"/>
        <v>#DIV/0!</v>
      </c>
      <c r="W72" s="410" t="e">
        <f t="shared" si="28"/>
        <v>#DIV/0!</v>
      </c>
      <c r="X72" s="410" t="e">
        <f t="shared" si="28"/>
        <v>#DIV/0!</v>
      </c>
      <c r="Y72" s="410" t="e">
        <f t="shared" si="28"/>
        <v>#DIV/0!</v>
      </c>
      <c r="Z72" s="410" t="e">
        <f t="shared" si="28"/>
        <v>#DIV/0!</v>
      </c>
      <c r="AA72" s="410" t="e">
        <f t="shared" si="28"/>
        <v>#DIV/0!</v>
      </c>
      <c r="AB72" s="410" t="e">
        <f t="shared" si="28"/>
        <v>#DIV/0!</v>
      </c>
      <c r="AC72" s="410" t="e">
        <f t="shared" si="28"/>
        <v>#DIV/0!</v>
      </c>
      <c r="AD72" s="410" t="e">
        <f t="shared" si="28"/>
        <v>#DIV/0!</v>
      </c>
      <c r="AE72" s="410" t="e">
        <f t="shared" si="28"/>
        <v>#DIV/0!</v>
      </c>
      <c r="AF72" s="410" t="e">
        <f t="shared" si="28"/>
        <v>#DIV/0!</v>
      </c>
      <c r="AG72" s="410" t="e">
        <f t="shared" si="28"/>
        <v>#DIV/0!</v>
      </c>
      <c r="AH72" s="410" t="e">
        <f t="shared" si="28"/>
        <v>#DIV/0!</v>
      </c>
      <c r="AI72" s="410" t="e">
        <f t="shared" ref="AI72:BN72" si="29">(AI39+AI45+AI51+AI58+AI65)</f>
        <v>#DIV/0!</v>
      </c>
      <c r="AJ72" s="410" t="e">
        <f t="shared" si="29"/>
        <v>#DIV/0!</v>
      </c>
      <c r="AK72" s="410" t="e">
        <f t="shared" si="29"/>
        <v>#DIV/0!</v>
      </c>
      <c r="AL72" s="410" t="e">
        <f t="shared" si="29"/>
        <v>#DIV/0!</v>
      </c>
      <c r="AM72" s="410" t="e">
        <f t="shared" si="29"/>
        <v>#DIV/0!</v>
      </c>
      <c r="AN72" s="410" t="e">
        <f t="shared" si="29"/>
        <v>#DIV/0!</v>
      </c>
      <c r="AO72" s="410" t="e">
        <f t="shared" si="29"/>
        <v>#DIV/0!</v>
      </c>
      <c r="AP72" s="410" t="e">
        <f t="shared" si="29"/>
        <v>#DIV/0!</v>
      </c>
      <c r="AQ72" s="410" t="e">
        <f t="shared" si="29"/>
        <v>#DIV/0!</v>
      </c>
      <c r="AR72" s="410" t="e">
        <f t="shared" si="29"/>
        <v>#DIV/0!</v>
      </c>
      <c r="AS72" s="410" t="e">
        <f t="shared" si="29"/>
        <v>#DIV/0!</v>
      </c>
      <c r="AT72" s="410" t="e">
        <f t="shared" si="29"/>
        <v>#DIV/0!</v>
      </c>
      <c r="AU72" s="410" t="e">
        <f t="shared" si="29"/>
        <v>#DIV/0!</v>
      </c>
      <c r="AV72" s="410" t="e">
        <f t="shared" si="29"/>
        <v>#DIV/0!</v>
      </c>
      <c r="AW72" s="410" t="e">
        <f t="shared" si="29"/>
        <v>#DIV/0!</v>
      </c>
      <c r="AX72" s="410" t="e">
        <f t="shared" si="29"/>
        <v>#DIV/0!</v>
      </c>
      <c r="AY72" s="410" t="e">
        <f t="shared" si="29"/>
        <v>#DIV/0!</v>
      </c>
      <c r="AZ72" s="410" t="e">
        <f t="shared" si="29"/>
        <v>#DIV/0!</v>
      </c>
      <c r="BA72" s="410" t="e">
        <f t="shared" si="29"/>
        <v>#DIV/0!</v>
      </c>
      <c r="BB72" s="410" t="e">
        <f t="shared" si="29"/>
        <v>#DIV/0!</v>
      </c>
      <c r="BC72" s="410" t="e">
        <f t="shared" si="29"/>
        <v>#DIV/0!</v>
      </c>
      <c r="BD72" s="410" t="e">
        <f t="shared" si="29"/>
        <v>#DIV/0!</v>
      </c>
      <c r="BE72" s="410" t="e">
        <f t="shared" si="29"/>
        <v>#DIV/0!</v>
      </c>
      <c r="BF72" s="410" t="e">
        <f t="shared" si="29"/>
        <v>#DIV/0!</v>
      </c>
      <c r="BG72" s="410" t="e">
        <f t="shared" si="29"/>
        <v>#DIV/0!</v>
      </c>
      <c r="BH72" s="410" t="e">
        <f t="shared" si="29"/>
        <v>#DIV/0!</v>
      </c>
      <c r="BI72" s="410" t="e">
        <f t="shared" si="29"/>
        <v>#DIV/0!</v>
      </c>
      <c r="BJ72" s="410" t="e">
        <f t="shared" si="29"/>
        <v>#DIV/0!</v>
      </c>
      <c r="BK72" s="410" t="e">
        <f t="shared" si="29"/>
        <v>#DIV/0!</v>
      </c>
      <c r="BL72" s="410" t="e">
        <f t="shared" si="29"/>
        <v>#DIV/0!</v>
      </c>
      <c r="BM72" s="410" t="e">
        <f t="shared" si="29"/>
        <v>#DIV/0!</v>
      </c>
      <c r="BN72" s="410" t="e">
        <f t="shared" si="29"/>
        <v>#DIV/0!</v>
      </c>
      <c r="BO72" s="410" t="e">
        <f t="shared" ref="BO72:CD72" si="30">(BO39+BO45+BO51+BO58+BO65)</f>
        <v>#DIV/0!</v>
      </c>
      <c r="BP72" s="410" t="e">
        <f t="shared" si="30"/>
        <v>#DIV/0!</v>
      </c>
      <c r="BQ72" s="410" t="e">
        <f t="shared" si="30"/>
        <v>#DIV/0!</v>
      </c>
      <c r="BR72" s="410" t="e">
        <f t="shared" si="30"/>
        <v>#DIV/0!</v>
      </c>
      <c r="BS72" s="410" t="e">
        <f t="shared" si="30"/>
        <v>#DIV/0!</v>
      </c>
      <c r="BT72" s="410" t="e">
        <f t="shared" si="30"/>
        <v>#DIV/0!</v>
      </c>
      <c r="BU72" s="410" t="e">
        <f t="shared" si="30"/>
        <v>#DIV/0!</v>
      </c>
      <c r="BV72" s="410" t="e">
        <f t="shared" si="30"/>
        <v>#DIV/0!</v>
      </c>
      <c r="BW72" s="410" t="e">
        <f t="shared" si="30"/>
        <v>#DIV/0!</v>
      </c>
      <c r="BX72" s="410" t="e">
        <f t="shared" si="30"/>
        <v>#DIV/0!</v>
      </c>
      <c r="BY72" s="410" t="e">
        <f t="shared" si="30"/>
        <v>#DIV/0!</v>
      </c>
      <c r="BZ72" s="410" t="e">
        <f t="shared" si="30"/>
        <v>#DIV/0!</v>
      </c>
      <c r="CA72" s="410" t="e">
        <f t="shared" si="30"/>
        <v>#DIV/0!</v>
      </c>
      <c r="CB72" s="410" t="e">
        <f t="shared" si="30"/>
        <v>#DIV/0!</v>
      </c>
      <c r="CC72" s="410" t="e">
        <f t="shared" si="30"/>
        <v>#DIV/0!</v>
      </c>
      <c r="CD72" s="410" t="e">
        <f t="shared" si="30"/>
        <v>#DIV/0!</v>
      </c>
    </row>
    <row r="73" spans="1:82" ht="15.5" x14ac:dyDescent="0.35">
      <c r="A73" s="391"/>
      <c r="B73" s="410" t="s">
        <v>88</v>
      </c>
      <c r="C73" s="410" t="e">
        <f t="shared" ref="C73:AH73" si="31">(C40+C46+C52+C59+C66)</f>
        <v>#DIV/0!</v>
      </c>
      <c r="D73" s="410" t="e">
        <f t="shared" si="31"/>
        <v>#DIV/0!</v>
      </c>
      <c r="E73" s="410" t="e">
        <f t="shared" si="31"/>
        <v>#DIV/0!</v>
      </c>
      <c r="F73" s="410" t="e">
        <f t="shared" si="31"/>
        <v>#DIV/0!</v>
      </c>
      <c r="G73" s="410" t="e">
        <f t="shared" si="31"/>
        <v>#DIV/0!</v>
      </c>
      <c r="H73" s="410" t="e">
        <f t="shared" si="31"/>
        <v>#DIV/0!</v>
      </c>
      <c r="I73" s="410" t="e">
        <f t="shared" si="31"/>
        <v>#DIV/0!</v>
      </c>
      <c r="J73" s="410" t="e">
        <f t="shared" si="31"/>
        <v>#DIV/0!</v>
      </c>
      <c r="K73" s="410" t="e">
        <f t="shared" si="31"/>
        <v>#DIV/0!</v>
      </c>
      <c r="L73" s="410" t="e">
        <f t="shared" si="31"/>
        <v>#DIV/0!</v>
      </c>
      <c r="M73" s="410" t="e">
        <f t="shared" si="31"/>
        <v>#DIV/0!</v>
      </c>
      <c r="N73" s="410" t="e">
        <f t="shared" si="31"/>
        <v>#DIV/0!</v>
      </c>
      <c r="O73" s="410" t="e">
        <f t="shared" si="31"/>
        <v>#DIV/0!</v>
      </c>
      <c r="P73" s="410" t="e">
        <f t="shared" si="31"/>
        <v>#DIV/0!</v>
      </c>
      <c r="Q73" s="410" t="e">
        <f t="shared" si="31"/>
        <v>#DIV/0!</v>
      </c>
      <c r="R73" s="410" t="e">
        <f t="shared" si="31"/>
        <v>#DIV/0!</v>
      </c>
      <c r="S73" s="410" t="e">
        <f t="shared" si="31"/>
        <v>#DIV/0!</v>
      </c>
      <c r="T73" s="410" t="e">
        <f t="shared" si="31"/>
        <v>#DIV/0!</v>
      </c>
      <c r="U73" s="410" t="e">
        <f t="shared" si="31"/>
        <v>#DIV/0!</v>
      </c>
      <c r="V73" s="410" t="e">
        <f t="shared" si="31"/>
        <v>#DIV/0!</v>
      </c>
      <c r="W73" s="410" t="e">
        <f t="shared" si="31"/>
        <v>#DIV/0!</v>
      </c>
      <c r="X73" s="410" t="e">
        <f t="shared" si="31"/>
        <v>#DIV/0!</v>
      </c>
      <c r="Y73" s="410" t="e">
        <f t="shared" si="31"/>
        <v>#DIV/0!</v>
      </c>
      <c r="Z73" s="410" t="e">
        <f t="shared" si="31"/>
        <v>#DIV/0!</v>
      </c>
      <c r="AA73" s="410" t="e">
        <f t="shared" si="31"/>
        <v>#DIV/0!</v>
      </c>
      <c r="AB73" s="410" t="e">
        <f t="shared" si="31"/>
        <v>#DIV/0!</v>
      </c>
      <c r="AC73" s="410" t="e">
        <f t="shared" si="31"/>
        <v>#DIV/0!</v>
      </c>
      <c r="AD73" s="410" t="e">
        <f t="shared" si="31"/>
        <v>#DIV/0!</v>
      </c>
      <c r="AE73" s="410" t="e">
        <f t="shared" si="31"/>
        <v>#DIV/0!</v>
      </c>
      <c r="AF73" s="410" t="e">
        <f t="shared" si="31"/>
        <v>#DIV/0!</v>
      </c>
      <c r="AG73" s="410" t="e">
        <f t="shared" si="31"/>
        <v>#DIV/0!</v>
      </c>
      <c r="AH73" s="410" t="e">
        <f t="shared" si="31"/>
        <v>#DIV/0!</v>
      </c>
      <c r="AI73" s="410" t="e">
        <f t="shared" ref="AI73:BN73" si="32">(AI40+AI46+AI52+AI59+AI66)</f>
        <v>#DIV/0!</v>
      </c>
      <c r="AJ73" s="410" t="e">
        <f t="shared" si="32"/>
        <v>#DIV/0!</v>
      </c>
      <c r="AK73" s="410" t="e">
        <f t="shared" si="32"/>
        <v>#DIV/0!</v>
      </c>
      <c r="AL73" s="410" t="e">
        <f t="shared" si="32"/>
        <v>#DIV/0!</v>
      </c>
      <c r="AM73" s="410" t="e">
        <f t="shared" si="32"/>
        <v>#DIV/0!</v>
      </c>
      <c r="AN73" s="410" t="e">
        <f t="shared" si="32"/>
        <v>#DIV/0!</v>
      </c>
      <c r="AO73" s="410" t="e">
        <f t="shared" si="32"/>
        <v>#DIV/0!</v>
      </c>
      <c r="AP73" s="410" t="e">
        <f t="shared" si="32"/>
        <v>#DIV/0!</v>
      </c>
      <c r="AQ73" s="410" t="e">
        <f t="shared" si="32"/>
        <v>#DIV/0!</v>
      </c>
      <c r="AR73" s="410" t="e">
        <f t="shared" si="32"/>
        <v>#DIV/0!</v>
      </c>
      <c r="AS73" s="410" t="e">
        <f t="shared" si="32"/>
        <v>#DIV/0!</v>
      </c>
      <c r="AT73" s="410" t="e">
        <f t="shared" si="32"/>
        <v>#DIV/0!</v>
      </c>
      <c r="AU73" s="410" t="e">
        <f t="shared" si="32"/>
        <v>#DIV/0!</v>
      </c>
      <c r="AV73" s="410" t="e">
        <f t="shared" si="32"/>
        <v>#DIV/0!</v>
      </c>
      <c r="AW73" s="410" t="e">
        <f t="shared" si="32"/>
        <v>#DIV/0!</v>
      </c>
      <c r="AX73" s="410" t="e">
        <f t="shared" si="32"/>
        <v>#DIV/0!</v>
      </c>
      <c r="AY73" s="410" t="e">
        <f t="shared" si="32"/>
        <v>#DIV/0!</v>
      </c>
      <c r="AZ73" s="410" t="e">
        <f t="shared" si="32"/>
        <v>#DIV/0!</v>
      </c>
      <c r="BA73" s="410" t="e">
        <f t="shared" si="32"/>
        <v>#DIV/0!</v>
      </c>
      <c r="BB73" s="410" t="e">
        <f t="shared" si="32"/>
        <v>#DIV/0!</v>
      </c>
      <c r="BC73" s="410" t="e">
        <f t="shared" si="32"/>
        <v>#DIV/0!</v>
      </c>
      <c r="BD73" s="410" t="e">
        <f t="shared" si="32"/>
        <v>#DIV/0!</v>
      </c>
      <c r="BE73" s="410" t="e">
        <f t="shared" si="32"/>
        <v>#DIV/0!</v>
      </c>
      <c r="BF73" s="410" t="e">
        <f t="shared" si="32"/>
        <v>#DIV/0!</v>
      </c>
      <c r="BG73" s="410" t="e">
        <f t="shared" si="32"/>
        <v>#DIV/0!</v>
      </c>
      <c r="BH73" s="410" t="e">
        <f t="shared" si="32"/>
        <v>#DIV/0!</v>
      </c>
      <c r="BI73" s="410" t="e">
        <f t="shared" si="32"/>
        <v>#DIV/0!</v>
      </c>
      <c r="BJ73" s="410" t="e">
        <f t="shared" si="32"/>
        <v>#DIV/0!</v>
      </c>
      <c r="BK73" s="410" t="e">
        <f t="shared" si="32"/>
        <v>#DIV/0!</v>
      </c>
      <c r="BL73" s="410" t="e">
        <f t="shared" si="32"/>
        <v>#DIV/0!</v>
      </c>
      <c r="BM73" s="410" t="e">
        <f t="shared" si="32"/>
        <v>#DIV/0!</v>
      </c>
      <c r="BN73" s="410" t="e">
        <f t="shared" si="32"/>
        <v>#DIV/0!</v>
      </c>
      <c r="BO73" s="410" t="e">
        <f t="shared" ref="BO73:CD73" si="33">(BO40+BO46+BO52+BO59+BO66)</f>
        <v>#DIV/0!</v>
      </c>
      <c r="BP73" s="410" t="e">
        <f t="shared" si="33"/>
        <v>#DIV/0!</v>
      </c>
      <c r="BQ73" s="410" t="e">
        <f t="shared" si="33"/>
        <v>#DIV/0!</v>
      </c>
      <c r="BR73" s="410" t="e">
        <f t="shared" si="33"/>
        <v>#DIV/0!</v>
      </c>
      <c r="BS73" s="410" t="e">
        <f t="shared" si="33"/>
        <v>#DIV/0!</v>
      </c>
      <c r="BT73" s="410" t="e">
        <f t="shared" si="33"/>
        <v>#DIV/0!</v>
      </c>
      <c r="BU73" s="410" t="e">
        <f t="shared" si="33"/>
        <v>#DIV/0!</v>
      </c>
      <c r="BV73" s="410" t="e">
        <f t="shared" si="33"/>
        <v>#DIV/0!</v>
      </c>
      <c r="BW73" s="410" t="e">
        <f t="shared" si="33"/>
        <v>#DIV/0!</v>
      </c>
      <c r="BX73" s="410" t="e">
        <f t="shared" si="33"/>
        <v>#DIV/0!</v>
      </c>
      <c r="BY73" s="410" t="e">
        <f t="shared" si="33"/>
        <v>#DIV/0!</v>
      </c>
      <c r="BZ73" s="410" t="e">
        <f t="shared" si="33"/>
        <v>#DIV/0!</v>
      </c>
      <c r="CA73" s="410" t="e">
        <f t="shared" si="33"/>
        <v>#DIV/0!</v>
      </c>
      <c r="CB73" s="410" t="e">
        <f t="shared" si="33"/>
        <v>#DIV/0!</v>
      </c>
      <c r="CC73" s="410" t="e">
        <f t="shared" si="33"/>
        <v>#DIV/0!</v>
      </c>
      <c r="CD73" s="410" t="e">
        <f t="shared" si="33"/>
        <v>#DIV/0!</v>
      </c>
    </row>
    <row r="74" spans="1:82" ht="15.5" x14ac:dyDescent="0.35">
      <c r="A74" s="391"/>
      <c r="B74" s="759" t="s">
        <v>90</v>
      </c>
      <c r="C74" s="410" t="e">
        <f t="shared" ref="C74:AH74" si="34">(C41+C47+C53+C60+C67)</f>
        <v>#DIV/0!</v>
      </c>
      <c r="D74" s="410" t="e">
        <f t="shared" si="34"/>
        <v>#DIV/0!</v>
      </c>
      <c r="E74" s="410" t="e">
        <f t="shared" si="34"/>
        <v>#DIV/0!</v>
      </c>
      <c r="F74" s="410" t="e">
        <f t="shared" si="34"/>
        <v>#DIV/0!</v>
      </c>
      <c r="G74" s="410" t="e">
        <f t="shared" si="34"/>
        <v>#DIV/0!</v>
      </c>
      <c r="H74" s="410" t="e">
        <f t="shared" si="34"/>
        <v>#DIV/0!</v>
      </c>
      <c r="I74" s="410" t="e">
        <f t="shared" si="34"/>
        <v>#DIV/0!</v>
      </c>
      <c r="J74" s="410" t="e">
        <f t="shared" si="34"/>
        <v>#DIV/0!</v>
      </c>
      <c r="K74" s="410" t="e">
        <f t="shared" si="34"/>
        <v>#DIV/0!</v>
      </c>
      <c r="L74" s="410" t="e">
        <f t="shared" si="34"/>
        <v>#DIV/0!</v>
      </c>
      <c r="M74" s="410" t="e">
        <f t="shared" si="34"/>
        <v>#DIV/0!</v>
      </c>
      <c r="N74" s="410" t="e">
        <f t="shared" si="34"/>
        <v>#DIV/0!</v>
      </c>
      <c r="O74" s="410" t="e">
        <f t="shared" si="34"/>
        <v>#DIV/0!</v>
      </c>
      <c r="P74" s="410" t="e">
        <f t="shared" si="34"/>
        <v>#DIV/0!</v>
      </c>
      <c r="Q74" s="410" t="e">
        <f t="shared" si="34"/>
        <v>#DIV/0!</v>
      </c>
      <c r="R74" s="410" t="e">
        <f t="shared" si="34"/>
        <v>#DIV/0!</v>
      </c>
      <c r="S74" s="410" t="e">
        <f t="shared" si="34"/>
        <v>#DIV/0!</v>
      </c>
      <c r="T74" s="410" t="e">
        <f t="shared" si="34"/>
        <v>#DIV/0!</v>
      </c>
      <c r="U74" s="410" t="e">
        <f t="shared" si="34"/>
        <v>#DIV/0!</v>
      </c>
      <c r="V74" s="410" t="e">
        <f t="shared" si="34"/>
        <v>#DIV/0!</v>
      </c>
      <c r="W74" s="410" t="e">
        <f t="shared" si="34"/>
        <v>#DIV/0!</v>
      </c>
      <c r="X74" s="410" t="e">
        <f t="shared" si="34"/>
        <v>#DIV/0!</v>
      </c>
      <c r="Y74" s="410" t="e">
        <f t="shared" si="34"/>
        <v>#DIV/0!</v>
      </c>
      <c r="Z74" s="410" t="e">
        <f t="shared" si="34"/>
        <v>#DIV/0!</v>
      </c>
      <c r="AA74" s="410" t="e">
        <f t="shared" si="34"/>
        <v>#DIV/0!</v>
      </c>
      <c r="AB74" s="410" t="e">
        <f t="shared" si="34"/>
        <v>#DIV/0!</v>
      </c>
      <c r="AC74" s="410" t="e">
        <f t="shared" si="34"/>
        <v>#DIV/0!</v>
      </c>
      <c r="AD74" s="410" t="e">
        <f t="shared" si="34"/>
        <v>#DIV/0!</v>
      </c>
      <c r="AE74" s="410" t="e">
        <f t="shared" si="34"/>
        <v>#DIV/0!</v>
      </c>
      <c r="AF74" s="410" t="e">
        <f t="shared" si="34"/>
        <v>#DIV/0!</v>
      </c>
      <c r="AG74" s="410" t="e">
        <f t="shared" si="34"/>
        <v>#DIV/0!</v>
      </c>
      <c r="AH74" s="410" t="e">
        <f t="shared" si="34"/>
        <v>#DIV/0!</v>
      </c>
      <c r="AI74" s="410" t="e">
        <f t="shared" ref="AI74:BN74" si="35">(AI41+AI47+AI53+AI60+AI67)</f>
        <v>#DIV/0!</v>
      </c>
      <c r="AJ74" s="410" t="e">
        <f t="shared" si="35"/>
        <v>#DIV/0!</v>
      </c>
      <c r="AK74" s="410" t="e">
        <f t="shared" si="35"/>
        <v>#DIV/0!</v>
      </c>
      <c r="AL74" s="410" t="e">
        <f t="shared" si="35"/>
        <v>#DIV/0!</v>
      </c>
      <c r="AM74" s="410" t="e">
        <f t="shared" si="35"/>
        <v>#DIV/0!</v>
      </c>
      <c r="AN74" s="410" t="e">
        <f t="shared" si="35"/>
        <v>#DIV/0!</v>
      </c>
      <c r="AO74" s="410" t="e">
        <f t="shared" si="35"/>
        <v>#DIV/0!</v>
      </c>
      <c r="AP74" s="410" t="e">
        <f t="shared" si="35"/>
        <v>#DIV/0!</v>
      </c>
      <c r="AQ74" s="410" t="e">
        <f t="shared" si="35"/>
        <v>#DIV/0!</v>
      </c>
      <c r="AR74" s="410" t="e">
        <f t="shared" si="35"/>
        <v>#DIV/0!</v>
      </c>
      <c r="AS74" s="410" t="e">
        <f t="shared" si="35"/>
        <v>#DIV/0!</v>
      </c>
      <c r="AT74" s="410" t="e">
        <f t="shared" si="35"/>
        <v>#DIV/0!</v>
      </c>
      <c r="AU74" s="410" t="e">
        <f t="shared" si="35"/>
        <v>#DIV/0!</v>
      </c>
      <c r="AV74" s="410" t="e">
        <f t="shared" si="35"/>
        <v>#DIV/0!</v>
      </c>
      <c r="AW74" s="410" t="e">
        <f t="shared" si="35"/>
        <v>#DIV/0!</v>
      </c>
      <c r="AX74" s="410" t="e">
        <f t="shared" si="35"/>
        <v>#DIV/0!</v>
      </c>
      <c r="AY74" s="410" t="e">
        <f t="shared" si="35"/>
        <v>#DIV/0!</v>
      </c>
      <c r="AZ74" s="410" t="e">
        <f t="shared" si="35"/>
        <v>#DIV/0!</v>
      </c>
      <c r="BA74" s="410" t="e">
        <f t="shared" si="35"/>
        <v>#DIV/0!</v>
      </c>
      <c r="BB74" s="410" t="e">
        <f t="shared" si="35"/>
        <v>#DIV/0!</v>
      </c>
      <c r="BC74" s="410" t="e">
        <f t="shared" si="35"/>
        <v>#DIV/0!</v>
      </c>
      <c r="BD74" s="410" t="e">
        <f t="shared" si="35"/>
        <v>#DIV/0!</v>
      </c>
      <c r="BE74" s="410" t="e">
        <f t="shared" si="35"/>
        <v>#DIV/0!</v>
      </c>
      <c r="BF74" s="410" t="e">
        <f t="shared" si="35"/>
        <v>#DIV/0!</v>
      </c>
      <c r="BG74" s="410" t="e">
        <f t="shared" si="35"/>
        <v>#DIV/0!</v>
      </c>
      <c r="BH74" s="410" t="e">
        <f t="shared" si="35"/>
        <v>#DIV/0!</v>
      </c>
      <c r="BI74" s="410" t="e">
        <f t="shared" si="35"/>
        <v>#DIV/0!</v>
      </c>
      <c r="BJ74" s="410" t="e">
        <f t="shared" si="35"/>
        <v>#DIV/0!</v>
      </c>
      <c r="BK74" s="410" t="e">
        <f t="shared" si="35"/>
        <v>#DIV/0!</v>
      </c>
      <c r="BL74" s="410" t="e">
        <f t="shared" si="35"/>
        <v>#DIV/0!</v>
      </c>
      <c r="BM74" s="410" t="e">
        <f t="shared" si="35"/>
        <v>#DIV/0!</v>
      </c>
      <c r="BN74" s="410" t="e">
        <f t="shared" si="35"/>
        <v>#DIV/0!</v>
      </c>
      <c r="BO74" s="410" t="e">
        <f t="shared" ref="BO74:CD74" si="36">(BO41+BO47+BO53+BO60+BO67)</f>
        <v>#DIV/0!</v>
      </c>
      <c r="BP74" s="410" t="e">
        <f t="shared" si="36"/>
        <v>#DIV/0!</v>
      </c>
      <c r="BQ74" s="410" t="e">
        <f t="shared" si="36"/>
        <v>#DIV/0!</v>
      </c>
      <c r="BR74" s="410" t="e">
        <f t="shared" si="36"/>
        <v>#DIV/0!</v>
      </c>
      <c r="BS74" s="410" t="e">
        <f t="shared" si="36"/>
        <v>#DIV/0!</v>
      </c>
      <c r="BT74" s="410" t="e">
        <f t="shared" si="36"/>
        <v>#DIV/0!</v>
      </c>
      <c r="BU74" s="410" t="e">
        <f t="shared" si="36"/>
        <v>#DIV/0!</v>
      </c>
      <c r="BV74" s="410" t="e">
        <f t="shared" si="36"/>
        <v>#DIV/0!</v>
      </c>
      <c r="BW74" s="410" t="e">
        <f t="shared" si="36"/>
        <v>#DIV/0!</v>
      </c>
      <c r="BX74" s="410" t="e">
        <f t="shared" si="36"/>
        <v>#DIV/0!</v>
      </c>
      <c r="BY74" s="410" t="e">
        <f t="shared" si="36"/>
        <v>#DIV/0!</v>
      </c>
      <c r="BZ74" s="410" t="e">
        <f t="shared" si="36"/>
        <v>#DIV/0!</v>
      </c>
      <c r="CA74" s="410" t="e">
        <f t="shared" si="36"/>
        <v>#DIV/0!</v>
      </c>
      <c r="CB74" s="410" t="e">
        <f t="shared" si="36"/>
        <v>#DIV/0!</v>
      </c>
      <c r="CC74" s="410" t="e">
        <f t="shared" si="36"/>
        <v>#DIV/0!</v>
      </c>
      <c r="CD74" s="410" t="e">
        <f t="shared" si="36"/>
        <v>#DIV/0!</v>
      </c>
    </row>
    <row r="75" spans="1:82" ht="15.5" x14ac:dyDescent="0.35">
      <c r="A75" s="391"/>
      <c r="B75" s="410" t="s">
        <v>164</v>
      </c>
      <c r="C75" s="410">
        <f>C33</f>
        <v>0</v>
      </c>
      <c r="D75" s="410">
        <f t="shared" ref="D75:BO75" si="37">D33</f>
        <v>0</v>
      </c>
      <c r="E75" s="410">
        <f t="shared" si="37"/>
        <v>0</v>
      </c>
      <c r="F75" s="410">
        <f t="shared" si="37"/>
        <v>0</v>
      </c>
      <c r="G75" s="410">
        <f t="shared" si="37"/>
        <v>0</v>
      </c>
      <c r="H75" s="410">
        <f t="shared" si="37"/>
        <v>0</v>
      </c>
      <c r="I75" s="410">
        <f t="shared" si="37"/>
        <v>0</v>
      </c>
      <c r="J75" s="410">
        <f t="shared" si="37"/>
        <v>0</v>
      </c>
      <c r="K75" s="410">
        <f t="shared" si="37"/>
        <v>0</v>
      </c>
      <c r="L75" s="410">
        <f t="shared" si="37"/>
        <v>0</v>
      </c>
      <c r="M75" s="410">
        <f>M33</f>
        <v>0</v>
      </c>
      <c r="N75" s="410">
        <f t="shared" si="37"/>
        <v>0</v>
      </c>
      <c r="O75" s="410">
        <f t="shared" si="37"/>
        <v>0</v>
      </c>
      <c r="P75" s="410">
        <f t="shared" si="37"/>
        <v>0</v>
      </c>
      <c r="Q75" s="410">
        <f t="shared" si="37"/>
        <v>0</v>
      </c>
      <c r="R75" s="410">
        <f t="shared" si="37"/>
        <v>0</v>
      </c>
      <c r="S75" s="410">
        <f t="shared" si="37"/>
        <v>0</v>
      </c>
      <c r="T75" s="410">
        <f t="shared" si="37"/>
        <v>0</v>
      </c>
      <c r="U75" s="410">
        <f t="shared" si="37"/>
        <v>0</v>
      </c>
      <c r="V75" s="410">
        <f t="shared" si="37"/>
        <v>0</v>
      </c>
      <c r="W75" s="410">
        <f t="shared" si="37"/>
        <v>0</v>
      </c>
      <c r="X75" s="410">
        <f t="shared" si="37"/>
        <v>0</v>
      </c>
      <c r="Y75" s="410">
        <f t="shared" si="37"/>
        <v>0</v>
      </c>
      <c r="Z75" s="410">
        <f t="shared" si="37"/>
        <v>0</v>
      </c>
      <c r="AA75" s="410">
        <f t="shared" si="37"/>
        <v>0</v>
      </c>
      <c r="AB75" s="410">
        <f t="shared" si="37"/>
        <v>0</v>
      </c>
      <c r="AC75" s="410">
        <f t="shared" si="37"/>
        <v>0</v>
      </c>
      <c r="AD75" s="410">
        <f t="shared" si="37"/>
        <v>0</v>
      </c>
      <c r="AE75" s="410">
        <f t="shared" si="37"/>
        <v>0</v>
      </c>
      <c r="AF75" s="410">
        <f t="shared" si="37"/>
        <v>0</v>
      </c>
      <c r="AG75" s="410">
        <f t="shared" si="37"/>
        <v>0</v>
      </c>
      <c r="AH75" s="410">
        <f t="shared" si="37"/>
        <v>0</v>
      </c>
      <c r="AI75" s="410">
        <f t="shared" si="37"/>
        <v>0</v>
      </c>
      <c r="AJ75" s="410">
        <f t="shared" si="37"/>
        <v>0</v>
      </c>
      <c r="AK75" s="410">
        <f t="shared" si="37"/>
        <v>0</v>
      </c>
      <c r="AL75" s="410">
        <f t="shared" si="37"/>
        <v>0</v>
      </c>
      <c r="AM75" s="410">
        <f t="shared" si="37"/>
        <v>0</v>
      </c>
      <c r="AN75" s="410">
        <f t="shared" si="37"/>
        <v>0</v>
      </c>
      <c r="AO75" s="410">
        <f t="shared" si="37"/>
        <v>0</v>
      </c>
      <c r="AP75" s="410">
        <f t="shared" si="37"/>
        <v>0</v>
      </c>
      <c r="AQ75" s="410">
        <f t="shared" si="37"/>
        <v>0</v>
      </c>
      <c r="AR75" s="410">
        <f t="shared" si="37"/>
        <v>0</v>
      </c>
      <c r="AS75" s="410">
        <f t="shared" si="37"/>
        <v>0</v>
      </c>
      <c r="AT75" s="410">
        <f t="shared" si="37"/>
        <v>0</v>
      </c>
      <c r="AU75" s="410">
        <f t="shared" si="37"/>
        <v>0</v>
      </c>
      <c r="AV75" s="410">
        <f t="shared" si="37"/>
        <v>0</v>
      </c>
      <c r="AW75" s="410">
        <f t="shared" si="37"/>
        <v>0</v>
      </c>
      <c r="AX75" s="410">
        <f t="shared" si="37"/>
        <v>0</v>
      </c>
      <c r="AY75" s="410">
        <f t="shared" si="37"/>
        <v>0</v>
      </c>
      <c r="AZ75" s="410">
        <f t="shared" si="37"/>
        <v>0</v>
      </c>
      <c r="BA75" s="410">
        <f t="shared" si="37"/>
        <v>0</v>
      </c>
      <c r="BB75" s="410">
        <f t="shared" si="37"/>
        <v>0</v>
      </c>
      <c r="BC75" s="410">
        <f t="shared" si="37"/>
        <v>0</v>
      </c>
      <c r="BD75" s="410">
        <f t="shared" si="37"/>
        <v>0</v>
      </c>
      <c r="BE75" s="410">
        <f t="shared" si="37"/>
        <v>0</v>
      </c>
      <c r="BF75" s="410">
        <f t="shared" si="37"/>
        <v>0</v>
      </c>
      <c r="BG75" s="410">
        <f t="shared" si="37"/>
        <v>0</v>
      </c>
      <c r="BH75" s="410">
        <f t="shared" si="37"/>
        <v>0</v>
      </c>
      <c r="BI75" s="410">
        <f t="shared" si="37"/>
        <v>0</v>
      </c>
      <c r="BJ75" s="410">
        <f t="shared" si="37"/>
        <v>0</v>
      </c>
      <c r="BK75" s="410">
        <f t="shared" si="37"/>
        <v>0</v>
      </c>
      <c r="BL75" s="410">
        <f t="shared" si="37"/>
        <v>0</v>
      </c>
      <c r="BM75" s="410">
        <f t="shared" si="37"/>
        <v>0</v>
      </c>
      <c r="BN75" s="410">
        <f t="shared" si="37"/>
        <v>0</v>
      </c>
      <c r="BO75" s="410">
        <f t="shared" si="37"/>
        <v>0</v>
      </c>
      <c r="BP75" s="410">
        <f t="shared" ref="BP75:CD75" si="38">BP33</f>
        <v>0</v>
      </c>
      <c r="BQ75" s="410">
        <f t="shared" si="38"/>
        <v>0</v>
      </c>
      <c r="BR75" s="410">
        <f t="shared" si="38"/>
        <v>0</v>
      </c>
      <c r="BS75" s="410">
        <f t="shared" si="38"/>
        <v>0</v>
      </c>
      <c r="BT75" s="410">
        <f t="shared" si="38"/>
        <v>0</v>
      </c>
      <c r="BU75" s="410">
        <f t="shared" si="38"/>
        <v>0</v>
      </c>
      <c r="BV75" s="410">
        <f t="shared" si="38"/>
        <v>0</v>
      </c>
      <c r="BW75" s="410">
        <f t="shared" si="38"/>
        <v>0</v>
      </c>
      <c r="BX75" s="410">
        <f t="shared" si="38"/>
        <v>0</v>
      </c>
      <c r="BY75" s="410">
        <f t="shared" si="38"/>
        <v>0</v>
      </c>
      <c r="BZ75" s="410">
        <f t="shared" si="38"/>
        <v>0</v>
      </c>
      <c r="CA75" s="410">
        <f t="shared" si="38"/>
        <v>0</v>
      </c>
      <c r="CB75" s="410">
        <f t="shared" si="38"/>
        <v>0</v>
      </c>
      <c r="CC75" s="410">
        <f t="shared" si="38"/>
        <v>0</v>
      </c>
      <c r="CD75" s="410">
        <f t="shared" si="38"/>
        <v>0</v>
      </c>
    </row>
    <row r="76" spans="1:82" ht="15.5" x14ac:dyDescent="0.35">
      <c r="A76" s="391"/>
      <c r="B76" s="406"/>
      <c r="C76" s="406"/>
      <c r="D76" s="406"/>
      <c r="E76" s="406"/>
      <c r="F76" s="406"/>
      <c r="G76" s="406"/>
      <c r="H76" s="406"/>
      <c r="I76" s="406"/>
      <c r="J76" s="406"/>
      <c r="K76" s="406"/>
      <c r="L76" s="406"/>
      <c r="M76" s="406"/>
      <c r="N76" s="406"/>
      <c r="O76" s="406"/>
      <c r="P76" s="406"/>
      <c r="Q76" s="406"/>
      <c r="R76" s="406"/>
      <c r="S76" s="406"/>
      <c r="T76" s="406"/>
      <c r="U76" s="406"/>
      <c r="V76" s="406"/>
      <c r="W76" s="406"/>
      <c r="X76" s="406"/>
      <c r="Y76" s="406"/>
      <c r="Z76" s="406"/>
      <c r="AA76" s="406"/>
      <c r="AB76" s="406"/>
      <c r="AC76" s="406"/>
      <c r="AD76" s="406"/>
      <c r="AE76" s="406"/>
      <c r="AF76" s="406"/>
      <c r="AG76" s="406"/>
      <c r="AH76" s="406"/>
      <c r="AI76" s="406"/>
      <c r="AJ76" s="406"/>
      <c r="AK76" s="406"/>
      <c r="AL76" s="406"/>
      <c r="AM76" s="406"/>
      <c r="AN76" s="406"/>
      <c r="AO76" s="406"/>
      <c r="AP76" s="406"/>
      <c r="AQ76" s="406"/>
      <c r="AR76" s="406"/>
      <c r="AS76" s="406"/>
      <c r="AT76" s="406"/>
      <c r="AU76" s="406"/>
      <c r="AV76" s="406"/>
      <c r="AW76" s="406"/>
      <c r="AX76" s="406"/>
      <c r="AY76" s="406"/>
      <c r="AZ76" s="406"/>
      <c r="BA76" s="406"/>
      <c r="BB76" s="406"/>
      <c r="BC76" s="406"/>
      <c r="BD76" s="406"/>
      <c r="BE76" s="406"/>
      <c r="BF76" s="406"/>
      <c r="BG76" s="406"/>
      <c r="BH76" s="406"/>
      <c r="BI76" s="406"/>
      <c r="BJ76" s="406"/>
      <c r="BK76" s="406"/>
      <c r="BL76" s="406"/>
      <c r="BM76" s="406"/>
      <c r="BN76" s="406"/>
      <c r="BO76" s="406"/>
      <c r="BP76" s="406"/>
      <c r="BQ76" s="406"/>
      <c r="BR76" s="406"/>
      <c r="BS76" s="406"/>
      <c r="BT76" s="406"/>
      <c r="BU76" s="406"/>
      <c r="BV76" s="406"/>
      <c r="BW76" s="406"/>
      <c r="BX76" s="406"/>
      <c r="BY76" s="406"/>
      <c r="BZ76" s="406"/>
      <c r="CA76" s="406"/>
      <c r="CB76" s="406"/>
      <c r="CC76" s="406"/>
      <c r="CD76" s="406"/>
    </row>
    <row r="78" spans="1:82" x14ac:dyDescent="0.3">
      <c r="A78" s="407"/>
    </row>
    <row r="79" spans="1:82" x14ac:dyDescent="0.3">
      <c r="A79" s="407"/>
      <c r="D79" s="406"/>
    </row>
    <row r="80" spans="1:82" x14ac:dyDescent="0.3">
      <c r="A80" s="407"/>
      <c r="D80" s="406"/>
    </row>
    <row r="81" spans="1:4" x14ac:dyDescent="0.3">
      <c r="A81" s="407"/>
      <c r="D81" s="406"/>
    </row>
    <row r="82" spans="1:4" x14ac:dyDescent="0.3">
      <c r="A82" s="407"/>
      <c r="D82" s="406"/>
    </row>
    <row r="83" spans="1:4" x14ac:dyDescent="0.3">
      <c r="A83" s="407"/>
      <c r="D83" s="406"/>
    </row>
    <row r="84" spans="1:4" x14ac:dyDescent="0.3">
      <c r="A84" s="407"/>
      <c r="D84" s="406"/>
    </row>
    <row r="85" spans="1:4" x14ac:dyDescent="0.3">
      <c r="A85" s="407"/>
      <c r="D85" s="406"/>
    </row>
    <row r="86" spans="1:4" x14ac:dyDescent="0.3">
      <c r="A86" s="407"/>
      <c r="D86" s="406"/>
    </row>
    <row r="87" spans="1:4" x14ac:dyDescent="0.3">
      <c r="A87" s="407"/>
      <c r="D87" s="406"/>
    </row>
    <row r="88" spans="1:4" x14ac:dyDescent="0.3">
      <c r="A88" s="407"/>
      <c r="D88" s="406"/>
    </row>
  </sheetData>
  <conditionalFormatting sqref="A13:XFD13">
    <cfRule type="cellIs" dxfId="3" priority="1" operator="equal">
      <formula>FALSE</formula>
    </cfRule>
    <cfRule type="cellIs" dxfId="2" priority="3" operator="equal">
      <formula>FALSE</formula>
    </cfRule>
  </conditionalFormatting>
  <conditionalFormatting sqref="C14:CD16">
    <cfRule type="cellIs" dxfId="1" priority="2" operator="equal">
      <formula>FALSE</formula>
    </cfRule>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CE38"/>
  <sheetViews>
    <sheetView topLeftCell="A10" workbookViewId="0">
      <selection activeCell="D6" sqref="D6"/>
    </sheetView>
  </sheetViews>
  <sheetFormatPr defaultColWidth="9.1796875" defaultRowHeight="14" x14ac:dyDescent="0.3"/>
  <cols>
    <col min="1" max="1" width="9.1796875" style="407"/>
    <col min="2" max="2" width="4.453125" style="407" customWidth="1"/>
    <col min="3" max="3" width="32.81640625" style="407" customWidth="1"/>
    <col min="4" max="85" width="9.1796875" style="407" customWidth="1"/>
    <col min="86" max="16384" width="9.1796875" style="407"/>
  </cols>
  <sheetData>
    <row r="1" spans="1:9" x14ac:dyDescent="0.3">
      <c r="C1" s="406"/>
      <c r="D1" s="406"/>
      <c r="E1" s="406"/>
      <c r="F1" s="406"/>
      <c r="G1" s="406"/>
    </row>
    <row r="2" spans="1:9" x14ac:dyDescent="0.3">
      <c r="A2" s="408" t="s">
        <v>394</v>
      </c>
      <c r="B2" s="406"/>
      <c r="C2" s="739"/>
      <c r="D2" s="541"/>
      <c r="E2" s="541"/>
      <c r="F2" s="541"/>
      <c r="G2" s="541"/>
    </row>
    <row r="3" spans="1:9" x14ac:dyDescent="0.3">
      <c r="B3" s="406"/>
      <c r="C3" s="739"/>
      <c r="D3" s="541"/>
      <c r="E3" s="541"/>
      <c r="F3" s="541"/>
      <c r="G3" s="541"/>
    </row>
    <row r="4" spans="1:9" x14ac:dyDescent="0.3">
      <c r="B4" s="408" t="s">
        <v>395</v>
      </c>
      <c r="G4" s="542"/>
    </row>
    <row r="5" spans="1:9" x14ac:dyDescent="0.3">
      <c r="C5" s="740" t="s">
        <v>69</v>
      </c>
      <c r="D5" s="741">
        <v>2021</v>
      </c>
      <c r="E5" s="741">
        <v>2022</v>
      </c>
      <c r="F5" s="741">
        <v>2023</v>
      </c>
      <c r="G5" s="753">
        <v>2024</v>
      </c>
      <c r="H5" s="410">
        <v>2025</v>
      </c>
      <c r="I5" s="742" t="s">
        <v>70</v>
      </c>
    </row>
    <row r="6" spans="1:9" x14ac:dyDescent="0.3">
      <c r="C6" s="743" t="s">
        <v>71</v>
      </c>
      <c r="D6" s="744">
        <f>Proforma!D17</f>
        <v>0</v>
      </c>
      <c r="E6" s="744">
        <f>Proforma!E17</f>
        <v>0</v>
      </c>
      <c r="F6" s="744">
        <f>Proforma!F17</f>
        <v>0</v>
      </c>
      <c r="G6" s="744">
        <f>Proforma!G17</f>
        <v>0</v>
      </c>
      <c r="H6" s="744">
        <f>Proforma!H17</f>
        <v>0</v>
      </c>
      <c r="I6" s="752">
        <f>SUM(D6:H6)</f>
        <v>0</v>
      </c>
    </row>
    <row r="7" spans="1:9" x14ac:dyDescent="0.3">
      <c r="C7" s="743" t="s">
        <v>72</v>
      </c>
      <c r="D7" s="744">
        <f>Proforma!D18</f>
        <v>0</v>
      </c>
      <c r="E7" s="744">
        <f>Proforma!E18</f>
        <v>0</v>
      </c>
      <c r="F7" s="744">
        <f>Proforma!F18</f>
        <v>0</v>
      </c>
      <c r="G7" s="744">
        <f>Proforma!G18</f>
        <v>0</v>
      </c>
      <c r="H7" s="744">
        <f>Proforma!H18</f>
        <v>0</v>
      </c>
      <c r="I7" s="745">
        <f>SUM(D7:H7)</f>
        <v>0</v>
      </c>
    </row>
    <row r="8" spans="1:9" x14ac:dyDescent="0.3">
      <c r="C8" s="756" t="s">
        <v>73</v>
      </c>
      <c r="D8" s="744">
        <f>Proforma!D19</f>
        <v>0</v>
      </c>
      <c r="E8" s="744">
        <f>Proforma!E19</f>
        <v>0</v>
      </c>
      <c r="F8" s="744">
        <f>Proforma!F19</f>
        <v>0</v>
      </c>
      <c r="G8" s="744">
        <f>Proforma!G19</f>
        <v>0</v>
      </c>
      <c r="H8" s="744">
        <f>Proforma!H19</f>
        <v>0</v>
      </c>
      <c r="I8" s="757">
        <f>SUM(D8:H8)</f>
        <v>0</v>
      </c>
    </row>
    <row r="9" spans="1:9" x14ac:dyDescent="0.3">
      <c r="C9" s="754" t="s">
        <v>74</v>
      </c>
      <c r="D9" s="746">
        <f>SUM(D6:D8)</f>
        <v>0</v>
      </c>
      <c r="E9" s="746">
        <f>SUM(E6:E8)</f>
        <v>0</v>
      </c>
      <c r="F9" s="746">
        <f>SUM(F6:F8)</f>
        <v>0</v>
      </c>
      <c r="G9" s="758">
        <f>SUM(G6:G8)</f>
        <v>0</v>
      </c>
      <c r="H9" s="746">
        <f>SUM(H6:H8)</f>
        <v>0</v>
      </c>
      <c r="I9" s="745">
        <f>SUM(D9:H9)</f>
        <v>0</v>
      </c>
    </row>
    <row r="11" spans="1:9" x14ac:dyDescent="0.3">
      <c r="B11" s="408" t="s">
        <v>396</v>
      </c>
    </row>
    <row r="12" spans="1:9" x14ac:dyDescent="0.3">
      <c r="C12" s="749" t="s">
        <v>397</v>
      </c>
      <c r="D12" s="750">
        <v>0.15</v>
      </c>
    </row>
    <row r="13" spans="1:9" x14ac:dyDescent="0.3">
      <c r="C13" s="749" t="s">
        <v>373</v>
      </c>
      <c r="D13" s="749">
        <v>2010</v>
      </c>
    </row>
    <row r="14" spans="1:9" x14ac:dyDescent="0.3">
      <c r="B14" s="406"/>
      <c r="C14" s="749" t="s">
        <v>398</v>
      </c>
      <c r="D14" s="751">
        <v>3.5000000000000003E-2</v>
      </c>
    </row>
    <row r="15" spans="1:9" x14ac:dyDescent="0.3">
      <c r="B15" s="406"/>
      <c r="C15" s="749" t="s">
        <v>375</v>
      </c>
      <c r="D15" s="750">
        <v>0.03</v>
      </c>
    </row>
    <row r="16" spans="1:9" x14ac:dyDescent="0.3">
      <c r="B16" s="406"/>
      <c r="C16" s="748" t="s">
        <v>399</v>
      </c>
      <c r="D16" s="748">
        <v>1.2090000000000001</v>
      </c>
    </row>
    <row r="17" spans="1:83" x14ac:dyDescent="0.3">
      <c r="B17" s="406"/>
      <c r="C17" s="748" t="s">
        <v>400</v>
      </c>
      <c r="D17" s="748">
        <f>'PVB calculations'!C4</f>
        <v>2010</v>
      </c>
    </row>
    <row r="18" spans="1:83" x14ac:dyDescent="0.3">
      <c r="B18" s="406"/>
      <c r="C18" s="747"/>
      <c r="D18" s="747"/>
    </row>
    <row r="19" spans="1:83" x14ac:dyDescent="0.3">
      <c r="B19" s="539" t="s">
        <v>401</v>
      </c>
      <c r="C19" s="747"/>
      <c r="D19" s="747"/>
    </row>
    <row r="20" spans="1:83" x14ac:dyDescent="0.3">
      <c r="B20" s="406"/>
      <c r="C20" s="755">
        <v>30</v>
      </c>
      <c r="D20" s="994">
        <f>'Table A1.1.1'!D25</f>
        <v>3.5000000000000003E-2</v>
      </c>
    </row>
    <row r="21" spans="1:83" x14ac:dyDescent="0.3">
      <c r="B21" s="406"/>
      <c r="C21" s="755">
        <v>75</v>
      </c>
      <c r="D21" s="994">
        <f>'Table A1.1.1'!D26</f>
        <v>0.03</v>
      </c>
    </row>
    <row r="22" spans="1:83" x14ac:dyDescent="0.3">
      <c r="B22" s="406"/>
      <c r="C22" s="755">
        <v>125</v>
      </c>
      <c r="D22" s="994">
        <f>'Table A1.1.1'!D27</f>
        <v>2.5000000000000001E-2</v>
      </c>
    </row>
    <row r="23" spans="1:83" x14ac:dyDescent="0.3">
      <c r="B23" s="406"/>
      <c r="C23" s="760">
        <v>200</v>
      </c>
      <c r="D23" s="995">
        <f>'Table A1.1.1'!D28</f>
        <v>0.02</v>
      </c>
    </row>
    <row r="24" spans="1:83" x14ac:dyDescent="0.3">
      <c r="B24" s="406"/>
      <c r="C24" s="406"/>
      <c r="D24" s="406"/>
    </row>
    <row r="25" spans="1:83" x14ac:dyDescent="0.3">
      <c r="A25" s="408" t="s">
        <v>402</v>
      </c>
    </row>
    <row r="26" spans="1:83" s="408" customFormat="1" x14ac:dyDescent="0.3">
      <c r="C26" s="409"/>
      <c r="D26" s="409">
        <v>2010</v>
      </c>
      <c r="E26" s="409">
        <v>2011</v>
      </c>
      <c r="F26" s="409">
        <v>2012</v>
      </c>
      <c r="G26" s="409">
        <v>2013</v>
      </c>
      <c r="H26" s="409">
        <v>2014</v>
      </c>
      <c r="I26" s="409">
        <v>2015</v>
      </c>
      <c r="J26" s="409">
        <v>2016</v>
      </c>
      <c r="K26" s="409">
        <v>2017</v>
      </c>
      <c r="L26" s="409">
        <v>2018</v>
      </c>
      <c r="M26" s="409">
        <v>2019</v>
      </c>
      <c r="N26" s="409">
        <v>2020</v>
      </c>
      <c r="O26" s="409">
        <v>2021</v>
      </c>
      <c r="P26" s="409">
        <v>2022</v>
      </c>
      <c r="Q26" s="409">
        <v>2023</v>
      </c>
      <c r="R26" s="409">
        <v>2024</v>
      </c>
      <c r="S26" s="409">
        <v>2025</v>
      </c>
      <c r="T26" s="409">
        <v>2026</v>
      </c>
      <c r="U26" s="409">
        <v>2027</v>
      </c>
      <c r="V26" s="409">
        <v>2028</v>
      </c>
      <c r="W26" s="409">
        <v>2029</v>
      </c>
      <c r="X26" s="409">
        <v>2030</v>
      </c>
      <c r="Y26" s="409">
        <v>2031</v>
      </c>
      <c r="Z26" s="409">
        <v>2032</v>
      </c>
      <c r="AA26" s="409">
        <v>2033</v>
      </c>
      <c r="AB26" s="409">
        <v>2034</v>
      </c>
      <c r="AC26" s="409">
        <v>2035</v>
      </c>
      <c r="AD26" s="409">
        <v>2036</v>
      </c>
      <c r="AE26" s="409">
        <v>2037</v>
      </c>
      <c r="AF26" s="409">
        <v>2038</v>
      </c>
      <c r="AG26" s="409">
        <v>2039</v>
      </c>
      <c r="AH26" s="409">
        <v>2040</v>
      </c>
      <c r="AI26" s="409">
        <v>2041</v>
      </c>
      <c r="AJ26" s="409">
        <v>2042</v>
      </c>
      <c r="AK26" s="409">
        <v>2043</v>
      </c>
      <c r="AL26" s="409">
        <v>2044</v>
      </c>
      <c r="AM26" s="409">
        <v>2045</v>
      </c>
      <c r="AN26" s="409">
        <v>2046</v>
      </c>
      <c r="AO26" s="409">
        <v>2047</v>
      </c>
      <c r="AP26" s="409">
        <v>2048</v>
      </c>
      <c r="AQ26" s="409">
        <v>2049</v>
      </c>
      <c r="AR26" s="409">
        <v>2050</v>
      </c>
      <c r="AS26" s="409">
        <v>2051</v>
      </c>
      <c r="AT26" s="409">
        <v>2052</v>
      </c>
      <c r="AU26" s="409">
        <v>2053</v>
      </c>
      <c r="AV26" s="409">
        <v>2054</v>
      </c>
      <c r="AW26" s="409">
        <v>2055</v>
      </c>
      <c r="AX26" s="409">
        <v>2056</v>
      </c>
      <c r="AY26" s="409">
        <v>2057</v>
      </c>
      <c r="AZ26" s="409">
        <v>2058</v>
      </c>
      <c r="BA26" s="409">
        <v>2059</v>
      </c>
      <c r="BB26" s="409">
        <v>2060</v>
      </c>
      <c r="BC26" s="409">
        <v>2061</v>
      </c>
      <c r="BD26" s="409">
        <v>2062</v>
      </c>
      <c r="BE26" s="409">
        <v>2063</v>
      </c>
      <c r="BF26" s="409">
        <v>2064</v>
      </c>
      <c r="BG26" s="409">
        <v>2065</v>
      </c>
      <c r="BH26" s="409">
        <v>2066</v>
      </c>
      <c r="BI26" s="409">
        <v>2067</v>
      </c>
      <c r="BJ26" s="409">
        <v>2068</v>
      </c>
      <c r="BK26" s="409">
        <v>2069</v>
      </c>
      <c r="BL26" s="409">
        <v>2070</v>
      </c>
      <c r="BM26" s="409">
        <v>2071</v>
      </c>
      <c r="BN26" s="409">
        <v>2072</v>
      </c>
      <c r="BO26" s="409">
        <v>2073</v>
      </c>
      <c r="BP26" s="409">
        <v>2074</v>
      </c>
      <c r="BQ26" s="409">
        <v>2075</v>
      </c>
      <c r="BR26" s="409">
        <v>2076</v>
      </c>
      <c r="BS26" s="409">
        <v>2077</v>
      </c>
      <c r="BT26" s="409">
        <v>2078</v>
      </c>
      <c r="BU26" s="409">
        <v>2079</v>
      </c>
      <c r="BV26" s="409">
        <v>2080</v>
      </c>
      <c r="BW26" s="409">
        <v>2081</v>
      </c>
      <c r="BX26" s="409">
        <v>2082</v>
      </c>
      <c r="BY26" s="409">
        <v>2083</v>
      </c>
      <c r="BZ26" s="409">
        <v>2084</v>
      </c>
      <c r="CA26" s="409">
        <v>2085</v>
      </c>
      <c r="CB26" s="409">
        <v>2086</v>
      </c>
      <c r="CC26" s="409">
        <v>2087</v>
      </c>
      <c r="CD26" s="409">
        <v>2088</v>
      </c>
      <c r="CE26" s="409">
        <v>2089</v>
      </c>
    </row>
    <row r="27" spans="1:83" x14ac:dyDescent="0.3">
      <c r="C27" s="410" t="s">
        <v>103</v>
      </c>
      <c r="D27" s="410" t="b">
        <f>ISNUMBER(MATCH(D26,$C$5:$H$5,0))</f>
        <v>0</v>
      </c>
      <c r="E27" s="410" t="b">
        <f t="shared" ref="E27:BP27" si="0">ISNUMBER(MATCH(E26,$C$5:$H$5,0))</f>
        <v>0</v>
      </c>
      <c r="F27" s="410" t="b">
        <f t="shared" si="0"/>
        <v>0</v>
      </c>
      <c r="G27" s="410" t="b">
        <f t="shared" si="0"/>
        <v>0</v>
      </c>
      <c r="H27" s="410" t="b">
        <f t="shared" si="0"/>
        <v>0</v>
      </c>
      <c r="I27" s="410" t="b">
        <f t="shared" si="0"/>
        <v>0</v>
      </c>
      <c r="J27" s="410" t="b">
        <f t="shared" si="0"/>
        <v>0</v>
      </c>
      <c r="K27" s="410" t="b">
        <f t="shared" si="0"/>
        <v>0</v>
      </c>
      <c r="L27" s="410" t="b">
        <f t="shared" si="0"/>
        <v>0</v>
      </c>
      <c r="M27" s="410" t="b">
        <f t="shared" si="0"/>
        <v>0</v>
      </c>
      <c r="N27" s="410" t="b">
        <f t="shared" si="0"/>
        <v>0</v>
      </c>
      <c r="O27" s="410" t="b">
        <f t="shared" si="0"/>
        <v>1</v>
      </c>
      <c r="P27" s="410" t="b">
        <f t="shared" si="0"/>
        <v>1</v>
      </c>
      <c r="Q27" s="410" t="b">
        <f t="shared" si="0"/>
        <v>1</v>
      </c>
      <c r="R27" s="410" t="b">
        <f t="shared" si="0"/>
        <v>1</v>
      </c>
      <c r="S27" s="410" t="b">
        <f t="shared" si="0"/>
        <v>1</v>
      </c>
      <c r="T27" s="410" t="b">
        <f t="shared" si="0"/>
        <v>0</v>
      </c>
      <c r="U27" s="410" t="b">
        <f t="shared" si="0"/>
        <v>0</v>
      </c>
      <c r="V27" s="410" t="b">
        <f t="shared" si="0"/>
        <v>0</v>
      </c>
      <c r="W27" s="410" t="b">
        <f t="shared" si="0"/>
        <v>0</v>
      </c>
      <c r="X27" s="410" t="b">
        <f t="shared" si="0"/>
        <v>0</v>
      </c>
      <c r="Y27" s="410" t="b">
        <f t="shared" si="0"/>
        <v>0</v>
      </c>
      <c r="Z27" s="410" t="b">
        <f t="shared" si="0"/>
        <v>0</v>
      </c>
      <c r="AA27" s="410" t="b">
        <f t="shared" si="0"/>
        <v>0</v>
      </c>
      <c r="AB27" s="410" t="b">
        <f t="shared" si="0"/>
        <v>0</v>
      </c>
      <c r="AC27" s="410" t="b">
        <f t="shared" si="0"/>
        <v>0</v>
      </c>
      <c r="AD27" s="410" t="b">
        <f t="shared" si="0"/>
        <v>0</v>
      </c>
      <c r="AE27" s="410" t="b">
        <f t="shared" si="0"/>
        <v>0</v>
      </c>
      <c r="AF27" s="410" t="b">
        <f t="shared" si="0"/>
        <v>0</v>
      </c>
      <c r="AG27" s="410" t="b">
        <f t="shared" si="0"/>
        <v>0</v>
      </c>
      <c r="AH27" s="410" t="b">
        <f t="shared" si="0"/>
        <v>0</v>
      </c>
      <c r="AI27" s="410" t="b">
        <f t="shared" si="0"/>
        <v>0</v>
      </c>
      <c r="AJ27" s="410" t="b">
        <f t="shared" si="0"/>
        <v>0</v>
      </c>
      <c r="AK27" s="410" t="b">
        <f t="shared" si="0"/>
        <v>0</v>
      </c>
      <c r="AL27" s="410" t="b">
        <f t="shared" si="0"/>
        <v>0</v>
      </c>
      <c r="AM27" s="410" t="b">
        <f t="shared" si="0"/>
        <v>0</v>
      </c>
      <c r="AN27" s="410" t="b">
        <f t="shared" si="0"/>
        <v>0</v>
      </c>
      <c r="AO27" s="410" t="b">
        <f t="shared" si="0"/>
        <v>0</v>
      </c>
      <c r="AP27" s="410" t="b">
        <f t="shared" si="0"/>
        <v>0</v>
      </c>
      <c r="AQ27" s="410" t="b">
        <f t="shared" si="0"/>
        <v>0</v>
      </c>
      <c r="AR27" s="410" t="b">
        <f t="shared" si="0"/>
        <v>0</v>
      </c>
      <c r="AS27" s="410" t="b">
        <f t="shared" si="0"/>
        <v>0</v>
      </c>
      <c r="AT27" s="410" t="b">
        <f t="shared" si="0"/>
        <v>0</v>
      </c>
      <c r="AU27" s="410" t="b">
        <f t="shared" si="0"/>
        <v>0</v>
      </c>
      <c r="AV27" s="410" t="b">
        <f t="shared" si="0"/>
        <v>0</v>
      </c>
      <c r="AW27" s="410" t="b">
        <f t="shared" si="0"/>
        <v>0</v>
      </c>
      <c r="AX27" s="410" t="b">
        <f t="shared" si="0"/>
        <v>0</v>
      </c>
      <c r="AY27" s="410" t="b">
        <f t="shared" si="0"/>
        <v>0</v>
      </c>
      <c r="AZ27" s="410" t="b">
        <f t="shared" si="0"/>
        <v>0</v>
      </c>
      <c r="BA27" s="410" t="b">
        <f t="shared" si="0"/>
        <v>0</v>
      </c>
      <c r="BB27" s="410" t="b">
        <f t="shared" si="0"/>
        <v>0</v>
      </c>
      <c r="BC27" s="410" t="b">
        <f t="shared" si="0"/>
        <v>0</v>
      </c>
      <c r="BD27" s="410" t="b">
        <f t="shared" si="0"/>
        <v>0</v>
      </c>
      <c r="BE27" s="410" t="b">
        <f t="shared" si="0"/>
        <v>0</v>
      </c>
      <c r="BF27" s="410" t="b">
        <f t="shared" si="0"/>
        <v>0</v>
      </c>
      <c r="BG27" s="410" t="b">
        <f t="shared" si="0"/>
        <v>0</v>
      </c>
      <c r="BH27" s="410" t="b">
        <f t="shared" si="0"/>
        <v>0</v>
      </c>
      <c r="BI27" s="410" t="b">
        <f t="shared" si="0"/>
        <v>0</v>
      </c>
      <c r="BJ27" s="410" t="b">
        <f t="shared" si="0"/>
        <v>0</v>
      </c>
      <c r="BK27" s="410" t="b">
        <f t="shared" si="0"/>
        <v>0</v>
      </c>
      <c r="BL27" s="410" t="b">
        <f t="shared" si="0"/>
        <v>0</v>
      </c>
      <c r="BM27" s="410" t="b">
        <f t="shared" si="0"/>
        <v>0</v>
      </c>
      <c r="BN27" s="410" t="b">
        <f t="shared" si="0"/>
        <v>0</v>
      </c>
      <c r="BO27" s="410" t="b">
        <f t="shared" si="0"/>
        <v>0</v>
      </c>
      <c r="BP27" s="410" t="b">
        <f t="shared" si="0"/>
        <v>0</v>
      </c>
      <c r="BQ27" s="410" t="b">
        <f t="shared" ref="BQ27:CE27" si="1">ISNUMBER(MATCH(BQ26,$C$5:$H$5,0))</f>
        <v>0</v>
      </c>
      <c r="BR27" s="410" t="b">
        <f t="shared" si="1"/>
        <v>0</v>
      </c>
      <c r="BS27" s="410" t="b">
        <f t="shared" si="1"/>
        <v>0</v>
      </c>
      <c r="BT27" s="410" t="b">
        <f t="shared" si="1"/>
        <v>0</v>
      </c>
      <c r="BU27" s="410" t="b">
        <f t="shared" si="1"/>
        <v>0</v>
      </c>
      <c r="BV27" s="410" t="b">
        <f t="shared" si="1"/>
        <v>0</v>
      </c>
      <c r="BW27" s="410" t="b">
        <f t="shared" si="1"/>
        <v>0</v>
      </c>
      <c r="BX27" s="410" t="b">
        <f t="shared" si="1"/>
        <v>0</v>
      </c>
      <c r="BY27" s="410" t="b">
        <f t="shared" si="1"/>
        <v>0</v>
      </c>
      <c r="BZ27" s="410" t="b">
        <f t="shared" si="1"/>
        <v>0</v>
      </c>
      <c r="CA27" s="410" t="b">
        <f t="shared" si="1"/>
        <v>0</v>
      </c>
      <c r="CB27" s="410" t="b">
        <f t="shared" si="1"/>
        <v>0</v>
      </c>
      <c r="CC27" s="410" t="b">
        <f t="shared" si="1"/>
        <v>0</v>
      </c>
      <c r="CD27" s="410" t="b">
        <f t="shared" si="1"/>
        <v>0</v>
      </c>
      <c r="CE27" s="410" t="b">
        <f t="shared" si="1"/>
        <v>0</v>
      </c>
    </row>
    <row r="28" spans="1:83" x14ac:dyDescent="0.3">
      <c r="C28" s="410" t="s">
        <v>403</v>
      </c>
      <c r="D28" s="410">
        <f>IF(D27,INDEX($C$9:$H$9,MATCH(D26,$C$5:$H$5,0)),0)</f>
        <v>0</v>
      </c>
      <c r="E28" s="410">
        <f t="shared" ref="E28:BP28" si="2">IF(E27,INDEX($C$9:$H$9,MATCH(E26,$C$5:$H$5,0)),0)</f>
        <v>0</v>
      </c>
      <c r="F28" s="410">
        <f t="shared" si="2"/>
        <v>0</v>
      </c>
      <c r="G28" s="410">
        <f t="shared" si="2"/>
        <v>0</v>
      </c>
      <c r="H28" s="410">
        <f t="shared" si="2"/>
        <v>0</v>
      </c>
      <c r="I28" s="410">
        <f t="shared" si="2"/>
        <v>0</v>
      </c>
      <c r="J28" s="410">
        <f t="shared" si="2"/>
        <v>0</v>
      </c>
      <c r="K28" s="410">
        <f t="shared" si="2"/>
        <v>0</v>
      </c>
      <c r="L28" s="410">
        <f t="shared" si="2"/>
        <v>0</v>
      </c>
      <c r="M28" s="410">
        <f t="shared" si="2"/>
        <v>0</v>
      </c>
      <c r="N28" s="410">
        <f t="shared" si="2"/>
        <v>0</v>
      </c>
      <c r="O28" s="410">
        <f t="shared" si="2"/>
        <v>0</v>
      </c>
      <c r="P28" s="410">
        <f t="shared" si="2"/>
        <v>0</v>
      </c>
      <c r="Q28" s="410">
        <f t="shared" si="2"/>
        <v>0</v>
      </c>
      <c r="R28" s="410">
        <f t="shared" si="2"/>
        <v>0</v>
      </c>
      <c r="S28" s="410">
        <f t="shared" si="2"/>
        <v>0</v>
      </c>
      <c r="T28" s="410">
        <f t="shared" si="2"/>
        <v>0</v>
      </c>
      <c r="U28" s="410">
        <f t="shared" si="2"/>
        <v>0</v>
      </c>
      <c r="V28" s="410">
        <f t="shared" si="2"/>
        <v>0</v>
      </c>
      <c r="W28" s="410">
        <f t="shared" si="2"/>
        <v>0</v>
      </c>
      <c r="X28" s="410">
        <f t="shared" si="2"/>
        <v>0</v>
      </c>
      <c r="Y28" s="410">
        <f t="shared" si="2"/>
        <v>0</v>
      </c>
      <c r="Z28" s="410">
        <f t="shared" si="2"/>
        <v>0</v>
      </c>
      <c r="AA28" s="410">
        <f t="shared" si="2"/>
        <v>0</v>
      </c>
      <c r="AB28" s="410">
        <f t="shared" si="2"/>
        <v>0</v>
      </c>
      <c r="AC28" s="410">
        <f t="shared" si="2"/>
        <v>0</v>
      </c>
      <c r="AD28" s="410">
        <f t="shared" si="2"/>
        <v>0</v>
      </c>
      <c r="AE28" s="410">
        <f t="shared" si="2"/>
        <v>0</v>
      </c>
      <c r="AF28" s="410">
        <f t="shared" si="2"/>
        <v>0</v>
      </c>
      <c r="AG28" s="410">
        <f t="shared" si="2"/>
        <v>0</v>
      </c>
      <c r="AH28" s="410">
        <f t="shared" si="2"/>
        <v>0</v>
      </c>
      <c r="AI28" s="410">
        <f t="shared" si="2"/>
        <v>0</v>
      </c>
      <c r="AJ28" s="410">
        <f t="shared" si="2"/>
        <v>0</v>
      </c>
      <c r="AK28" s="410">
        <f t="shared" si="2"/>
        <v>0</v>
      </c>
      <c r="AL28" s="410">
        <f t="shared" si="2"/>
        <v>0</v>
      </c>
      <c r="AM28" s="410">
        <f t="shared" si="2"/>
        <v>0</v>
      </c>
      <c r="AN28" s="410">
        <f t="shared" si="2"/>
        <v>0</v>
      </c>
      <c r="AO28" s="410">
        <f t="shared" si="2"/>
        <v>0</v>
      </c>
      <c r="AP28" s="410">
        <f t="shared" si="2"/>
        <v>0</v>
      </c>
      <c r="AQ28" s="410">
        <f t="shared" si="2"/>
        <v>0</v>
      </c>
      <c r="AR28" s="410">
        <f t="shared" si="2"/>
        <v>0</v>
      </c>
      <c r="AS28" s="410">
        <f t="shared" si="2"/>
        <v>0</v>
      </c>
      <c r="AT28" s="410">
        <f t="shared" si="2"/>
        <v>0</v>
      </c>
      <c r="AU28" s="410">
        <f t="shared" si="2"/>
        <v>0</v>
      </c>
      <c r="AV28" s="410">
        <f t="shared" si="2"/>
        <v>0</v>
      </c>
      <c r="AW28" s="410">
        <f t="shared" si="2"/>
        <v>0</v>
      </c>
      <c r="AX28" s="410">
        <f t="shared" si="2"/>
        <v>0</v>
      </c>
      <c r="AY28" s="410">
        <f t="shared" si="2"/>
        <v>0</v>
      </c>
      <c r="AZ28" s="410">
        <f t="shared" si="2"/>
        <v>0</v>
      </c>
      <c r="BA28" s="410">
        <f t="shared" si="2"/>
        <v>0</v>
      </c>
      <c r="BB28" s="410">
        <f t="shared" si="2"/>
        <v>0</v>
      </c>
      <c r="BC28" s="410">
        <f t="shared" si="2"/>
        <v>0</v>
      </c>
      <c r="BD28" s="410">
        <f t="shared" si="2"/>
        <v>0</v>
      </c>
      <c r="BE28" s="410">
        <f t="shared" si="2"/>
        <v>0</v>
      </c>
      <c r="BF28" s="410">
        <f t="shared" si="2"/>
        <v>0</v>
      </c>
      <c r="BG28" s="410">
        <f t="shared" si="2"/>
        <v>0</v>
      </c>
      <c r="BH28" s="410">
        <f t="shared" si="2"/>
        <v>0</v>
      </c>
      <c r="BI28" s="410">
        <f t="shared" si="2"/>
        <v>0</v>
      </c>
      <c r="BJ28" s="410">
        <f t="shared" si="2"/>
        <v>0</v>
      </c>
      <c r="BK28" s="410">
        <f t="shared" si="2"/>
        <v>0</v>
      </c>
      <c r="BL28" s="410">
        <f t="shared" si="2"/>
        <v>0</v>
      </c>
      <c r="BM28" s="410">
        <f t="shared" si="2"/>
        <v>0</v>
      </c>
      <c r="BN28" s="410">
        <f t="shared" si="2"/>
        <v>0</v>
      </c>
      <c r="BO28" s="410">
        <f t="shared" si="2"/>
        <v>0</v>
      </c>
      <c r="BP28" s="410">
        <f t="shared" si="2"/>
        <v>0</v>
      </c>
      <c r="BQ28" s="410">
        <f t="shared" ref="BQ28:CE28" si="3">IF(BQ27,INDEX($C$9:$H$9,MATCH(BQ26,$C$5:$H$5,0)),0)</f>
        <v>0</v>
      </c>
      <c r="BR28" s="410">
        <f t="shared" si="3"/>
        <v>0</v>
      </c>
      <c r="BS28" s="410">
        <f t="shared" si="3"/>
        <v>0</v>
      </c>
      <c r="BT28" s="410">
        <f t="shared" si="3"/>
        <v>0</v>
      </c>
      <c r="BU28" s="410">
        <f t="shared" si="3"/>
        <v>0</v>
      </c>
      <c r="BV28" s="410">
        <f t="shared" si="3"/>
        <v>0</v>
      </c>
      <c r="BW28" s="410">
        <f t="shared" si="3"/>
        <v>0</v>
      </c>
      <c r="BX28" s="410">
        <f t="shared" si="3"/>
        <v>0</v>
      </c>
      <c r="BY28" s="410">
        <f t="shared" si="3"/>
        <v>0</v>
      </c>
      <c r="BZ28" s="410">
        <f t="shared" si="3"/>
        <v>0</v>
      </c>
      <c r="CA28" s="410">
        <f t="shared" si="3"/>
        <v>0</v>
      </c>
      <c r="CB28" s="410">
        <f t="shared" si="3"/>
        <v>0</v>
      </c>
      <c r="CC28" s="410">
        <f t="shared" si="3"/>
        <v>0</v>
      </c>
      <c r="CD28" s="410">
        <f t="shared" si="3"/>
        <v>0</v>
      </c>
      <c r="CE28" s="410">
        <f t="shared" si="3"/>
        <v>0</v>
      </c>
    </row>
    <row r="29" spans="1:83" x14ac:dyDescent="0.3">
      <c r="C29" s="410" t="s">
        <v>390</v>
      </c>
      <c r="D29" s="410">
        <f t="shared" ref="D29:AI29" si="4">D28*100/VLOOKUP(D26,GDP_deflator,3)</f>
        <v>0</v>
      </c>
      <c r="E29" s="410">
        <f t="shared" si="4"/>
        <v>0</v>
      </c>
      <c r="F29" s="410">
        <f t="shared" si="4"/>
        <v>0</v>
      </c>
      <c r="G29" s="410">
        <f t="shared" si="4"/>
        <v>0</v>
      </c>
      <c r="H29" s="410">
        <f t="shared" si="4"/>
        <v>0</v>
      </c>
      <c r="I29" s="410">
        <f t="shared" si="4"/>
        <v>0</v>
      </c>
      <c r="J29" s="410">
        <f t="shared" si="4"/>
        <v>0</v>
      </c>
      <c r="K29" s="410">
        <f>K28*100/VLOOKUP(K26,GDP_deflator,3)</f>
        <v>0</v>
      </c>
      <c r="L29" s="410">
        <f t="shared" si="4"/>
        <v>0</v>
      </c>
      <c r="M29" s="410">
        <f t="shared" si="4"/>
        <v>0</v>
      </c>
      <c r="N29" s="410">
        <f t="shared" si="4"/>
        <v>0</v>
      </c>
      <c r="O29" s="410">
        <f t="shared" si="4"/>
        <v>0</v>
      </c>
      <c r="P29" s="410">
        <f t="shared" si="4"/>
        <v>0</v>
      </c>
      <c r="Q29" s="410">
        <f t="shared" si="4"/>
        <v>0</v>
      </c>
      <c r="R29" s="410">
        <f t="shared" si="4"/>
        <v>0</v>
      </c>
      <c r="S29" s="410">
        <f t="shared" si="4"/>
        <v>0</v>
      </c>
      <c r="T29" s="410">
        <f t="shared" si="4"/>
        <v>0</v>
      </c>
      <c r="U29" s="410">
        <f t="shared" si="4"/>
        <v>0</v>
      </c>
      <c r="V29" s="410">
        <f t="shared" si="4"/>
        <v>0</v>
      </c>
      <c r="W29" s="410">
        <f t="shared" si="4"/>
        <v>0</v>
      </c>
      <c r="X29" s="410">
        <f t="shared" si="4"/>
        <v>0</v>
      </c>
      <c r="Y29" s="410">
        <f t="shared" si="4"/>
        <v>0</v>
      </c>
      <c r="Z29" s="410">
        <f t="shared" si="4"/>
        <v>0</v>
      </c>
      <c r="AA29" s="410">
        <f t="shared" si="4"/>
        <v>0</v>
      </c>
      <c r="AB29" s="410">
        <f t="shared" si="4"/>
        <v>0</v>
      </c>
      <c r="AC29" s="410">
        <f t="shared" si="4"/>
        <v>0</v>
      </c>
      <c r="AD29" s="410">
        <f t="shared" si="4"/>
        <v>0</v>
      </c>
      <c r="AE29" s="410">
        <f t="shared" si="4"/>
        <v>0</v>
      </c>
      <c r="AF29" s="410">
        <f t="shared" si="4"/>
        <v>0</v>
      </c>
      <c r="AG29" s="410">
        <f t="shared" si="4"/>
        <v>0</v>
      </c>
      <c r="AH29" s="410">
        <f t="shared" si="4"/>
        <v>0</v>
      </c>
      <c r="AI29" s="410">
        <f t="shared" si="4"/>
        <v>0</v>
      </c>
      <c r="AJ29" s="410">
        <f t="shared" ref="AJ29:BO29" si="5">AJ28*100/VLOOKUP(AJ26,GDP_deflator,3)</f>
        <v>0</v>
      </c>
      <c r="AK29" s="410">
        <f t="shared" si="5"/>
        <v>0</v>
      </c>
      <c r="AL29" s="410">
        <f t="shared" si="5"/>
        <v>0</v>
      </c>
      <c r="AM29" s="410">
        <f t="shared" si="5"/>
        <v>0</v>
      </c>
      <c r="AN29" s="410">
        <f t="shared" si="5"/>
        <v>0</v>
      </c>
      <c r="AO29" s="410">
        <f t="shared" si="5"/>
        <v>0</v>
      </c>
      <c r="AP29" s="410">
        <f t="shared" si="5"/>
        <v>0</v>
      </c>
      <c r="AQ29" s="410">
        <f t="shared" si="5"/>
        <v>0</v>
      </c>
      <c r="AR29" s="410">
        <f t="shared" si="5"/>
        <v>0</v>
      </c>
      <c r="AS29" s="410">
        <f t="shared" si="5"/>
        <v>0</v>
      </c>
      <c r="AT29" s="410">
        <f t="shared" si="5"/>
        <v>0</v>
      </c>
      <c r="AU29" s="410">
        <f t="shared" si="5"/>
        <v>0</v>
      </c>
      <c r="AV29" s="410">
        <f t="shared" si="5"/>
        <v>0</v>
      </c>
      <c r="AW29" s="410">
        <f t="shared" si="5"/>
        <v>0</v>
      </c>
      <c r="AX29" s="410">
        <f t="shared" si="5"/>
        <v>0</v>
      </c>
      <c r="AY29" s="410">
        <f t="shared" si="5"/>
        <v>0</v>
      </c>
      <c r="AZ29" s="410">
        <f t="shared" si="5"/>
        <v>0</v>
      </c>
      <c r="BA29" s="410">
        <f t="shared" si="5"/>
        <v>0</v>
      </c>
      <c r="BB29" s="410">
        <f t="shared" si="5"/>
        <v>0</v>
      </c>
      <c r="BC29" s="410">
        <f t="shared" si="5"/>
        <v>0</v>
      </c>
      <c r="BD29" s="410">
        <f t="shared" si="5"/>
        <v>0</v>
      </c>
      <c r="BE29" s="410">
        <f t="shared" si="5"/>
        <v>0</v>
      </c>
      <c r="BF29" s="410">
        <f t="shared" si="5"/>
        <v>0</v>
      </c>
      <c r="BG29" s="410">
        <f t="shared" si="5"/>
        <v>0</v>
      </c>
      <c r="BH29" s="410">
        <f t="shared" si="5"/>
        <v>0</v>
      </c>
      <c r="BI29" s="410">
        <f t="shared" si="5"/>
        <v>0</v>
      </c>
      <c r="BJ29" s="410">
        <f t="shared" si="5"/>
        <v>0</v>
      </c>
      <c r="BK29" s="410">
        <f t="shared" si="5"/>
        <v>0</v>
      </c>
      <c r="BL29" s="410">
        <f t="shared" si="5"/>
        <v>0</v>
      </c>
      <c r="BM29" s="410">
        <f t="shared" si="5"/>
        <v>0</v>
      </c>
      <c r="BN29" s="410">
        <f t="shared" si="5"/>
        <v>0</v>
      </c>
      <c r="BO29" s="410">
        <f t="shared" si="5"/>
        <v>0</v>
      </c>
      <c r="BP29" s="410">
        <f t="shared" ref="BP29:CE29" si="6">BP28*100/VLOOKUP(BP26,GDP_deflator,3)</f>
        <v>0</v>
      </c>
      <c r="BQ29" s="410">
        <f t="shared" si="6"/>
        <v>0</v>
      </c>
      <c r="BR29" s="410">
        <f t="shared" si="6"/>
        <v>0</v>
      </c>
      <c r="BS29" s="410">
        <f t="shared" si="6"/>
        <v>0</v>
      </c>
      <c r="BT29" s="410">
        <f t="shared" si="6"/>
        <v>0</v>
      </c>
      <c r="BU29" s="410">
        <f t="shared" si="6"/>
        <v>0</v>
      </c>
      <c r="BV29" s="410">
        <f t="shared" si="6"/>
        <v>0</v>
      </c>
      <c r="BW29" s="410">
        <f t="shared" si="6"/>
        <v>0</v>
      </c>
      <c r="BX29" s="410">
        <f t="shared" si="6"/>
        <v>0</v>
      </c>
      <c r="BY29" s="410">
        <f t="shared" si="6"/>
        <v>0</v>
      </c>
      <c r="BZ29" s="410">
        <f t="shared" si="6"/>
        <v>0</v>
      </c>
      <c r="CA29" s="410">
        <f t="shared" si="6"/>
        <v>0</v>
      </c>
      <c r="CB29" s="410">
        <f t="shared" si="6"/>
        <v>0</v>
      </c>
      <c r="CC29" s="410">
        <f t="shared" si="6"/>
        <v>0</v>
      </c>
      <c r="CD29" s="410">
        <f t="shared" si="6"/>
        <v>0</v>
      </c>
      <c r="CE29" s="410">
        <f t="shared" si="6"/>
        <v>0</v>
      </c>
    </row>
    <row r="30" spans="1:83" x14ac:dyDescent="0.3">
      <c r="C30" s="410" t="s">
        <v>404</v>
      </c>
      <c r="D30" s="410">
        <f>IF($D$17-D26&lt;$C$20,(D29/((1+$D$20))^(D26-$D$17)),IF($C$20&lt;($D$17-D26)&lt;$C$21,(D29/((1+$D$21))^(D26 - $C$20 -$D$17)),0))</f>
        <v>0</v>
      </c>
      <c r="E30" s="410">
        <f t="shared" ref="E30:BP30" si="7">IF($D$17-E26&lt;$C$20,(E29/((1+$D$20))^(E26-$D$17)),IF($C$20&lt;($D$17-E26)&lt;$C$21,(E29/((1+$D$21))^(E26 - $C$20 -$D$17)),0))</f>
        <v>0</v>
      </c>
      <c r="F30" s="410">
        <f t="shared" si="7"/>
        <v>0</v>
      </c>
      <c r="G30" s="410">
        <f t="shared" si="7"/>
        <v>0</v>
      </c>
      <c r="H30" s="410">
        <f t="shared" si="7"/>
        <v>0</v>
      </c>
      <c r="I30" s="410">
        <f t="shared" si="7"/>
        <v>0</v>
      </c>
      <c r="J30" s="410">
        <f t="shared" si="7"/>
        <v>0</v>
      </c>
      <c r="K30" s="410">
        <f>IF($D$17-K26&lt;$C$20,(K29/((1+$D$20))^(K26-$D$17)),IF($C$20&lt;($D$17-K26)&lt;$C$21,(K29/((1+$D$21))^(K26 - $C$20 -$D$17)),0))</f>
        <v>0</v>
      </c>
      <c r="L30" s="410">
        <f t="shared" si="7"/>
        <v>0</v>
      </c>
      <c r="M30" s="410">
        <f t="shared" si="7"/>
        <v>0</v>
      </c>
      <c r="N30" s="410">
        <f t="shared" si="7"/>
        <v>0</v>
      </c>
      <c r="O30" s="410">
        <f t="shared" si="7"/>
        <v>0</v>
      </c>
      <c r="P30" s="410">
        <f t="shared" si="7"/>
        <v>0</v>
      </c>
      <c r="Q30" s="410">
        <f t="shared" si="7"/>
        <v>0</v>
      </c>
      <c r="R30" s="410">
        <f t="shared" si="7"/>
        <v>0</v>
      </c>
      <c r="S30" s="410">
        <f t="shared" si="7"/>
        <v>0</v>
      </c>
      <c r="T30" s="410">
        <f t="shared" si="7"/>
        <v>0</v>
      </c>
      <c r="U30" s="410">
        <f t="shared" si="7"/>
        <v>0</v>
      </c>
      <c r="V30" s="410">
        <f t="shared" si="7"/>
        <v>0</v>
      </c>
      <c r="W30" s="410">
        <f t="shared" si="7"/>
        <v>0</v>
      </c>
      <c r="X30" s="410">
        <f t="shared" si="7"/>
        <v>0</v>
      </c>
      <c r="Y30" s="410">
        <f t="shared" si="7"/>
        <v>0</v>
      </c>
      <c r="Z30" s="410">
        <f t="shared" si="7"/>
        <v>0</v>
      </c>
      <c r="AA30" s="410">
        <f t="shared" si="7"/>
        <v>0</v>
      </c>
      <c r="AB30" s="410">
        <f t="shared" si="7"/>
        <v>0</v>
      </c>
      <c r="AC30" s="410">
        <f t="shared" si="7"/>
        <v>0</v>
      </c>
      <c r="AD30" s="410">
        <f t="shared" si="7"/>
        <v>0</v>
      </c>
      <c r="AE30" s="410">
        <f t="shared" si="7"/>
        <v>0</v>
      </c>
      <c r="AF30" s="410">
        <f t="shared" si="7"/>
        <v>0</v>
      </c>
      <c r="AG30" s="410">
        <f t="shared" si="7"/>
        <v>0</v>
      </c>
      <c r="AH30" s="410">
        <f t="shared" si="7"/>
        <v>0</v>
      </c>
      <c r="AI30" s="410">
        <f t="shared" si="7"/>
        <v>0</v>
      </c>
      <c r="AJ30" s="410">
        <f t="shared" si="7"/>
        <v>0</v>
      </c>
      <c r="AK30" s="410">
        <f t="shared" si="7"/>
        <v>0</v>
      </c>
      <c r="AL30" s="410">
        <f t="shared" si="7"/>
        <v>0</v>
      </c>
      <c r="AM30" s="410">
        <f t="shared" si="7"/>
        <v>0</v>
      </c>
      <c r="AN30" s="410">
        <f t="shared" si="7"/>
        <v>0</v>
      </c>
      <c r="AO30" s="410">
        <f t="shared" si="7"/>
        <v>0</v>
      </c>
      <c r="AP30" s="410">
        <f t="shared" si="7"/>
        <v>0</v>
      </c>
      <c r="AQ30" s="410">
        <f t="shared" si="7"/>
        <v>0</v>
      </c>
      <c r="AR30" s="410">
        <f t="shared" si="7"/>
        <v>0</v>
      </c>
      <c r="AS30" s="410">
        <f t="shared" si="7"/>
        <v>0</v>
      </c>
      <c r="AT30" s="410">
        <f t="shared" si="7"/>
        <v>0</v>
      </c>
      <c r="AU30" s="410">
        <f t="shared" si="7"/>
        <v>0</v>
      </c>
      <c r="AV30" s="410">
        <f t="shared" si="7"/>
        <v>0</v>
      </c>
      <c r="AW30" s="410">
        <f t="shared" si="7"/>
        <v>0</v>
      </c>
      <c r="AX30" s="410">
        <f t="shared" si="7"/>
        <v>0</v>
      </c>
      <c r="AY30" s="410">
        <f t="shared" si="7"/>
        <v>0</v>
      </c>
      <c r="AZ30" s="410">
        <f t="shared" si="7"/>
        <v>0</v>
      </c>
      <c r="BA30" s="410">
        <f t="shared" si="7"/>
        <v>0</v>
      </c>
      <c r="BB30" s="410">
        <f t="shared" si="7"/>
        <v>0</v>
      </c>
      <c r="BC30" s="410">
        <f t="shared" si="7"/>
        <v>0</v>
      </c>
      <c r="BD30" s="410">
        <f t="shared" si="7"/>
        <v>0</v>
      </c>
      <c r="BE30" s="410">
        <f t="shared" si="7"/>
        <v>0</v>
      </c>
      <c r="BF30" s="410">
        <f t="shared" si="7"/>
        <v>0</v>
      </c>
      <c r="BG30" s="410">
        <f t="shared" si="7"/>
        <v>0</v>
      </c>
      <c r="BH30" s="410">
        <f t="shared" si="7"/>
        <v>0</v>
      </c>
      <c r="BI30" s="410">
        <f t="shared" si="7"/>
        <v>0</v>
      </c>
      <c r="BJ30" s="410">
        <f t="shared" si="7"/>
        <v>0</v>
      </c>
      <c r="BK30" s="410">
        <f t="shared" si="7"/>
        <v>0</v>
      </c>
      <c r="BL30" s="410">
        <f t="shared" si="7"/>
        <v>0</v>
      </c>
      <c r="BM30" s="410">
        <f t="shared" si="7"/>
        <v>0</v>
      </c>
      <c r="BN30" s="410">
        <f t="shared" si="7"/>
        <v>0</v>
      </c>
      <c r="BO30" s="410">
        <f t="shared" si="7"/>
        <v>0</v>
      </c>
      <c r="BP30" s="410">
        <f t="shared" si="7"/>
        <v>0</v>
      </c>
      <c r="BQ30" s="410">
        <f t="shared" ref="BQ30:CE30" si="8">IF($D$17-BQ26&lt;$C$20,(BQ29/((1+$D$20))^(BQ26-$D$17)),IF($C$20&lt;($D$17-BQ26)&lt;$C$21,(BQ29/((1+$D$21))^(BQ26 - $C$20 -$D$17)),0))</f>
        <v>0</v>
      </c>
      <c r="BR30" s="410">
        <f t="shared" si="8"/>
        <v>0</v>
      </c>
      <c r="BS30" s="410">
        <f t="shared" si="8"/>
        <v>0</v>
      </c>
      <c r="BT30" s="410">
        <f t="shared" si="8"/>
        <v>0</v>
      </c>
      <c r="BU30" s="410">
        <f t="shared" si="8"/>
        <v>0</v>
      </c>
      <c r="BV30" s="410">
        <f t="shared" si="8"/>
        <v>0</v>
      </c>
      <c r="BW30" s="410">
        <f t="shared" si="8"/>
        <v>0</v>
      </c>
      <c r="BX30" s="410">
        <f t="shared" si="8"/>
        <v>0</v>
      </c>
      <c r="BY30" s="410">
        <f t="shared" si="8"/>
        <v>0</v>
      </c>
      <c r="BZ30" s="410">
        <f t="shared" si="8"/>
        <v>0</v>
      </c>
      <c r="CA30" s="410">
        <f t="shared" si="8"/>
        <v>0</v>
      </c>
      <c r="CB30" s="410">
        <f t="shared" si="8"/>
        <v>0</v>
      </c>
      <c r="CC30" s="410">
        <f t="shared" si="8"/>
        <v>0</v>
      </c>
      <c r="CD30" s="410">
        <f t="shared" si="8"/>
        <v>0</v>
      </c>
      <c r="CE30" s="410">
        <f t="shared" si="8"/>
        <v>0</v>
      </c>
    </row>
    <row r="31" spans="1:83" x14ac:dyDescent="0.3">
      <c r="C31" s="410" t="s">
        <v>405</v>
      </c>
      <c r="D31" s="410">
        <f>D30/$D$16</f>
        <v>0</v>
      </c>
      <c r="E31" s="410">
        <f t="shared" ref="E31:BP31" si="9">E30/$D$16</f>
        <v>0</v>
      </c>
      <c r="F31" s="410">
        <f t="shared" si="9"/>
        <v>0</v>
      </c>
      <c r="G31" s="410">
        <f t="shared" si="9"/>
        <v>0</v>
      </c>
      <c r="H31" s="410">
        <f t="shared" si="9"/>
        <v>0</v>
      </c>
      <c r="I31" s="410">
        <f t="shared" si="9"/>
        <v>0</v>
      </c>
      <c r="J31" s="410">
        <f t="shared" si="9"/>
        <v>0</v>
      </c>
      <c r="K31" s="410">
        <f t="shared" si="9"/>
        <v>0</v>
      </c>
      <c r="L31" s="410">
        <f>L30/$D$16</f>
        <v>0</v>
      </c>
      <c r="M31" s="410">
        <f t="shared" si="9"/>
        <v>0</v>
      </c>
      <c r="N31" s="410">
        <f t="shared" si="9"/>
        <v>0</v>
      </c>
      <c r="O31" s="410">
        <f t="shared" si="9"/>
        <v>0</v>
      </c>
      <c r="P31" s="410">
        <f t="shared" si="9"/>
        <v>0</v>
      </c>
      <c r="Q31" s="410">
        <f t="shared" si="9"/>
        <v>0</v>
      </c>
      <c r="R31" s="410">
        <f t="shared" si="9"/>
        <v>0</v>
      </c>
      <c r="S31" s="410">
        <f t="shared" si="9"/>
        <v>0</v>
      </c>
      <c r="T31" s="410">
        <f t="shared" si="9"/>
        <v>0</v>
      </c>
      <c r="U31" s="410">
        <f t="shared" si="9"/>
        <v>0</v>
      </c>
      <c r="V31" s="410">
        <f t="shared" si="9"/>
        <v>0</v>
      </c>
      <c r="W31" s="410">
        <f t="shared" si="9"/>
        <v>0</v>
      </c>
      <c r="X31" s="410">
        <f t="shared" si="9"/>
        <v>0</v>
      </c>
      <c r="Y31" s="410">
        <f t="shared" si="9"/>
        <v>0</v>
      </c>
      <c r="Z31" s="410">
        <f t="shared" si="9"/>
        <v>0</v>
      </c>
      <c r="AA31" s="410">
        <f t="shared" si="9"/>
        <v>0</v>
      </c>
      <c r="AB31" s="410">
        <f t="shared" si="9"/>
        <v>0</v>
      </c>
      <c r="AC31" s="410">
        <f t="shared" si="9"/>
        <v>0</v>
      </c>
      <c r="AD31" s="410">
        <f t="shared" si="9"/>
        <v>0</v>
      </c>
      <c r="AE31" s="410">
        <f t="shared" si="9"/>
        <v>0</v>
      </c>
      <c r="AF31" s="410">
        <f t="shared" si="9"/>
        <v>0</v>
      </c>
      <c r="AG31" s="410">
        <f t="shared" si="9"/>
        <v>0</v>
      </c>
      <c r="AH31" s="410">
        <f t="shared" si="9"/>
        <v>0</v>
      </c>
      <c r="AI31" s="410">
        <f t="shared" si="9"/>
        <v>0</v>
      </c>
      <c r="AJ31" s="410">
        <f t="shared" si="9"/>
        <v>0</v>
      </c>
      <c r="AK31" s="410">
        <f t="shared" si="9"/>
        <v>0</v>
      </c>
      <c r="AL31" s="410">
        <f t="shared" si="9"/>
        <v>0</v>
      </c>
      <c r="AM31" s="410">
        <f t="shared" si="9"/>
        <v>0</v>
      </c>
      <c r="AN31" s="410">
        <f t="shared" si="9"/>
        <v>0</v>
      </c>
      <c r="AO31" s="410">
        <f t="shared" si="9"/>
        <v>0</v>
      </c>
      <c r="AP31" s="410">
        <f t="shared" si="9"/>
        <v>0</v>
      </c>
      <c r="AQ31" s="410">
        <f t="shared" si="9"/>
        <v>0</v>
      </c>
      <c r="AR31" s="410">
        <f t="shared" si="9"/>
        <v>0</v>
      </c>
      <c r="AS31" s="410">
        <f t="shared" si="9"/>
        <v>0</v>
      </c>
      <c r="AT31" s="410">
        <f t="shared" si="9"/>
        <v>0</v>
      </c>
      <c r="AU31" s="410">
        <f t="shared" si="9"/>
        <v>0</v>
      </c>
      <c r="AV31" s="410">
        <f t="shared" si="9"/>
        <v>0</v>
      </c>
      <c r="AW31" s="410">
        <f t="shared" si="9"/>
        <v>0</v>
      </c>
      <c r="AX31" s="410">
        <f t="shared" si="9"/>
        <v>0</v>
      </c>
      <c r="AY31" s="410">
        <f t="shared" si="9"/>
        <v>0</v>
      </c>
      <c r="AZ31" s="410">
        <f t="shared" si="9"/>
        <v>0</v>
      </c>
      <c r="BA31" s="410">
        <f t="shared" si="9"/>
        <v>0</v>
      </c>
      <c r="BB31" s="410">
        <f t="shared" si="9"/>
        <v>0</v>
      </c>
      <c r="BC31" s="410">
        <f t="shared" si="9"/>
        <v>0</v>
      </c>
      <c r="BD31" s="410">
        <f t="shared" si="9"/>
        <v>0</v>
      </c>
      <c r="BE31" s="410">
        <f t="shared" si="9"/>
        <v>0</v>
      </c>
      <c r="BF31" s="410">
        <f t="shared" si="9"/>
        <v>0</v>
      </c>
      <c r="BG31" s="410">
        <f t="shared" si="9"/>
        <v>0</v>
      </c>
      <c r="BH31" s="410">
        <f t="shared" si="9"/>
        <v>0</v>
      </c>
      <c r="BI31" s="410">
        <f t="shared" si="9"/>
        <v>0</v>
      </c>
      <c r="BJ31" s="410">
        <f t="shared" si="9"/>
        <v>0</v>
      </c>
      <c r="BK31" s="410">
        <f t="shared" si="9"/>
        <v>0</v>
      </c>
      <c r="BL31" s="410">
        <f t="shared" si="9"/>
        <v>0</v>
      </c>
      <c r="BM31" s="410">
        <f t="shared" si="9"/>
        <v>0</v>
      </c>
      <c r="BN31" s="410">
        <f t="shared" si="9"/>
        <v>0</v>
      </c>
      <c r="BO31" s="410">
        <f t="shared" si="9"/>
        <v>0</v>
      </c>
      <c r="BP31" s="410">
        <f t="shared" si="9"/>
        <v>0</v>
      </c>
      <c r="BQ31" s="410">
        <f t="shared" ref="BQ31:CE31" si="10">BQ30/$D$16</f>
        <v>0</v>
      </c>
      <c r="BR31" s="410">
        <f t="shared" si="10"/>
        <v>0</v>
      </c>
      <c r="BS31" s="410">
        <f t="shared" si="10"/>
        <v>0</v>
      </c>
      <c r="BT31" s="410">
        <f t="shared" si="10"/>
        <v>0</v>
      </c>
      <c r="BU31" s="410">
        <f t="shared" si="10"/>
        <v>0</v>
      </c>
      <c r="BV31" s="410">
        <f t="shared" si="10"/>
        <v>0</v>
      </c>
      <c r="BW31" s="410">
        <f t="shared" si="10"/>
        <v>0</v>
      </c>
      <c r="BX31" s="410">
        <f t="shared" si="10"/>
        <v>0</v>
      </c>
      <c r="BY31" s="410">
        <f t="shared" si="10"/>
        <v>0</v>
      </c>
      <c r="BZ31" s="410">
        <f t="shared" si="10"/>
        <v>0</v>
      </c>
      <c r="CA31" s="410">
        <f t="shared" si="10"/>
        <v>0</v>
      </c>
      <c r="CB31" s="410">
        <f t="shared" si="10"/>
        <v>0</v>
      </c>
      <c r="CC31" s="410">
        <f t="shared" si="10"/>
        <v>0</v>
      </c>
      <c r="CD31" s="410">
        <f t="shared" si="10"/>
        <v>0</v>
      </c>
      <c r="CE31" s="410">
        <f t="shared" si="10"/>
        <v>0</v>
      </c>
    </row>
    <row r="32" spans="1:83" x14ac:dyDescent="0.3">
      <c r="C32" s="410" t="s">
        <v>397</v>
      </c>
      <c r="D32" s="410">
        <f>(1+$D$12)*D31</f>
        <v>0</v>
      </c>
      <c r="E32" s="410">
        <f t="shared" ref="E32:BP32" si="11">(1+$D$12)*E31</f>
        <v>0</v>
      </c>
      <c r="F32" s="410">
        <f t="shared" si="11"/>
        <v>0</v>
      </c>
      <c r="G32" s="410">
        <f t="shared" si="11"/>
        <v>0</v>
      </c>
      <c r="H32" s="410">
        <f t="shared" si="11"/>
        <v>0</v>
      </c>
      <c r="I32" s="410">
        <f t="shared" si="11"/>
        <v>0</v>
      </c>
      <c r="J32" s="410">
        <f t="shared" si="11"/>
        <v>0</v>
      </c>
      <c r="K32" s="410">
        <f t="shared" si="11"/>
        <v>0</v>
      </c>
      <c r="L32" s="410">
        <f>(1+$D$12)*L31</f>
        <v>0</v>
      </c>
      <c r="M32" s="410">
        <f t="shared" si="11"/>
        <v>0</v>
      </c>
      <c r="N32" s="410">
        <f t="shared" si="11"/>
        <v>0</v>
      </c>
      <c r="O32" s="410">
        <f t="shared" si="11"/>
        <v>0</v>
      </c>
      <c r="P32" s="410">
        <f t="shared" si="11"/>
        <v>0</v>
      </c>
      <c r="Q32" s="410">
        <f t="shared" si="11"/>
        <v>0</v>
      </c>
      <c r="R32" s="410">
        <f t="shared" si="11"/>
        <v>0</v>
      </c>
      <c r="S32" s="410">
        <f t="shared" si="11"/>
        <v>0</v>
      </c>
      <c r="T32" s="410">
        <f t="shared" si="11"/>
        <v>0</v>
      </c>
      <c r="U32" s="410">
        <f t="shared" si="11"/>
        <v>0</v>
      </c>
      <c r="V32" s="410">
        <f t="shared" si="11"/>
        <v>0</v>
      </c>
      <c r="W32" s="410">
        <f t="shared" si="11"/>
        <v>0</v>
      </c>
      <c r="X32" s="410">
        <f t="shared" si="11"/>
        <v>0</v>
      </c>
      <c r="Y32" s="410">
        <f t="shared" si="11"/>
        <v>0</v>
      </c>
      <c r="Z32" s="410">
        <f t="shared" si="11"/>
        <v>0</v>
      </c>
      <c r="AA32" s="410">
        <f t="shared" si="11"/>
        <v>0</v>
      </c>
      <c r="AB32" s="410">
        <f t="shared" si="11"/>
        <v>0</v>
      </c>
      <c r="AC32" s="410">
        <f t="shared" si="11"/>
        <v>0</v>
      </c>
      <c r="AD32" s="410">
        <f t="shared" si="11"/>
        <v>0</v>
      </c>
      <c r="AE32" s="410">
        <f t="shared" si="11"/>
        <v>0</v>
      </c>
      <c r="AF32" s="410">
        <f t="shared" si="11"/>
        <v>0</v>
      </c>
      <c r="AG32" s="410">
        <f t="shared" si="11"/>
        <v>0</v>
      </c>
      <c r="AH32" s="410">
        <f t="shared" si="11"/>
        <v>0</v>
      </c>
      <c r="AI32" s="410">
        <f t="shared" si="11"/>
        <v>0</v>
      </c>
      <c r="AJ32" s="410">
        <f t="shared" si="11"/>
        <v>0</v>
      </c>
      <c r="AK32" s="410">
        <f t="shared" si="11"/>
        <v>0</v>
      </c>
      <c r="AL32" s="410">
        <f t="shared" si="11"/>
        <v>0</v>
      </c>
      <c r="AM32" s="410">
        <f t="shared" si="11"/>
        <v>0</v>
      </c>
      <c r="AN32" s="410">
        <f t="shared" si="11"/>
        <v>0</v>
      </c>
      <c r="AO32" s="410">
        <f t="shared" si="11"/>
        <v>0</v>
      </c>
      <c r="AP32" s="410">
        <f t="shared" si="11"/>
        <v>0</v>
      </c>
      <c r="AQ32" s="410">
        <f t="shared" si="11"/>
        <v>0</v>
      </c>
      <c r="AR32" s="410">
        <f t="shared" si="11"/>
        <v>0</v>
      </c>
      <c r="AS32" s="410">
        <f t="shared" si="11"/>
        <v>0</v>
      </c>
      <c r="AT32" s="410">
        <f t="shared" si="11"/>
        <v>0</v>
      </c>
      <c r="AU32" s="410">
        <f t="shared" si="11"/>
        <v>0</v>
      </c>
      <c r="AV32" s="410">
        <f t="shared" si="11"/>
        <v>0</v>
      </c>
      <c r="AW32" s="410">
        <f t="shared" si="11"/>
        <v>0</v>
      </c>
      <c r="AX32" s="410">
        <f t="shared" si="11"/>
        <v>0</v>
      </c>
      <c r="AY32" s="410">
        <f t="shared" si="11"/>
        <v>0</v>
      </c>
      <c r="AZ32" s="410">
        <f t="shared" si="11"/>
        <v>0</v>
      </c>
      <c r="BA32" s="410">
        <f t="shared" si="11"/>
        <v>0</v>
      </c>
      <c r="BB32" s="410">
        <f t="shared" si="11"/>
        <v>0</v>
      </c>
      <c r="BC32" s="410">
        <f t="shared" si="11"/>
        <v>0</v>
      </c>
      <c r="BD32" s="410">
        <f t="shared" si="11"/>
        <v>0</v>
      </c>
      <c r="BE32" s="410">
        <f t="shared" si="11"/>
        <v>0</v>
      </c>
      <c r="BF32" s="410">
        <f t="shared" si="11"/>
        <v>0</v>
      </c>
      <c r="BG32" s="410">
        <f t="shared" si="11"/>
        <v>0</v>
      </c>
      <c r="BH32" s="410">
        <f t="shared" si="11"/>
        <v>0</v>
      </c>
      <c r="BI32" s="410">
        <f t="shared" si="11"/>
        <v>0</v>
      </c>
      <c r="BJ32" s="410">
        <f t="shared" si="11"/>
        <v>0</v>
      </c>
      <c r="BK32" s="410">
        <f t="shared" si="11"/>
        <v>0</v>
      </c>
      <c r="BL32" s="410">
        <f t="shared" si="11"/>
        <v>0</v>
      </c>
      <c r="BM32" s="410">
        <f t="shared" si="11"/>
        <v>0</v>
      </c>
      <c r="BN32" s="410">
        <f t="shared" si="11"/>
        <v>0</v>
      </c>
      <c r="BO32" s="410">
        <f t="shared" si="11"/>
        <v>0</v>
      </c>
      <c r="BP32" s="410">
        <f t="shared" si="11"/>
        <v>0</v>
      </c>
      <c r="BQ32" s="410">
        <f t="shared" ref="BQ32:CE32" si="12">(1+$D$12)*BQ31</f>
        <v>0</v>
      </c>
      <c r="BR32" s="410">
        <f t="shared" si="12"/>
        <v>0</v>
      </c>
      <c r="BS32" s="410">
        <f t="shared" si="12"/>
        <v>0</v>
      </c>
      <c r="BT32" s="410">
        <f t="shared" si="12"/>
        <v>0</v>
      </c>
      <c r="BU32" s="410">
        <f t="shared" si="12"/>
        <v>0</v>
      </c>
      <c r="BV32" s="410">
        <f t="shared" si="12"/>
        <v>0</v>
      </c>
      <c r="BW32" s="410">
        <f t="shared" si="12"/>
        <v>0</v>
      </c>
      <c r="BX32" s="410">
        <f t="shared" si="12"/>
        <v>0</v>
      </c>
      <c r="BY32" s="410">
        <f t="shared" si="12"/>
        <v>0</v>
      </c>
      <c r="BZ32" s="410">
        <f t="shared" si="12"/>
        <v>0</v>
      </c>
      <c r="CA32" s="410">
        <f t="shared" si="12"/>
        <v>0</v>
      </c>
      <c r="CB32" s="410">
        <f t="shared" si="12"/>
        <v>0</v>
      </c>
      <c r="CC32" s="410">
        <f t="shared" si="12"/>
        <v>0</v>
      </c>
      <c r="CD32" s="410">
        <f t="shared" si="12"/>
        <v>0</v>
      </c>
      <c r="CE32" s="410">
        <f t="shared" si="12"/>
        <v>0</v>
      </c>
    </row>
    <row r="35" spans="3:4" x14ac:dyDescent="0.3">
      <c r="C35" s="410" t="s">
        <v>150</v>
      </c>
      <c r="D35" s="410">
        <f>SUM(D32:CE32)</f>
        <v>0</v>
      </c>
    </row>
    <row r="38" spans="3:4" x14ac:dyDescent="0.3">
      <c r="D38" s="406"/>
    </row>
  </sheetData>
  <conditionalFormatting sqref="D27:CE28">
    <cfRule type="containsText" dxfId="0" priority="1" operator="containsText" text="FALSE">
      <formula>NOT(ISERROR(SEARCH("FALSE",D27)))</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sheetPr>
  <dimension ref="C2:F40"/>
  <sheetViews>
    <sheetView workbookViewId="0">
      <selection activeCell="D5" sqref="D5:H5"/>
    </sheetView>
  </sheetViews>
  <sheetFormatPr defaultRowHeight="14.5" x14ac:dyDescent="0.35"/>
  <cols>
    <col min="3" max="3" width="12.26953125" customWidth="1"/>
  </cols>
  <sheetData>
    <row r="2" spans="3:4" x14ac:dyDescent="0.35">
      <c r="C2" s="1155" t="s">
        <v>135</v>
      </c>
      <c r="D2" s="1155"/>
    </row>
    <row r="3" spans="3:4" x14ac:dyDescent="0.35">
      <c r="C3" s="1155" t="s">
        <v>406</v>
      </c>
      <c r="D3" s="1155"/>
    </row>
    <row r="6" spans="3:4" x14ac:dyDescent="0.35">
      <c r="C6" s="1155" t="s">
        <v>407</v>
      </c>
      <c r="D6" s="1155"/>
    </row>
    <row r="7" spans="3:4" x14ac:dyDescent="0.35">
      <c r="C7" s="1155" t="s">
        <v>408</v>
      </c>
      <c r="D7" s="1155"/>
    </row>
    <row r="10" spans="3:4" x14ac:dyDescent="0.35">
      <c r="C10" s="1155" t="s">
        <v>142</v>
      </c>
      <c r="D10" s="1155" t="s">
        <v>142</v>
      </c>
    </row>
    <row r="11" spans="3:4" x14ac:dyDescent="0.35">
      <c r="C11" s="1155" t="s">
        <v>409</v>
      </c>
      <c r="D11" s="1155" t="s">
        <v>409</v>
      </c>
    </row>
    <row r="12" spans="3:4" x14ac:dyDescent="0.35">
      <c r="C12" s="1155" t="s">
        <v>410</v>
      </c>
      <c r="D12" s="1155" t="s">
        <v>411</v>
      </c>
    </row>
    <row r="13" spans="3:4" x14ac:dyDescent="0.35">
      <c r="C13" s="1155" t="s">
        <v>412</v>
      </c>
      <c r="D13" s="1155" t="s">
        <v>410</v>
      </c>
    </row>
    <row r="14" spans="3:4" x14ac:dyDescent="0.35">
      <c r="C14" s="1155"/>
      <c r="D14" s="1155" t="s">
        <v>413</v>
      </c>
    </row>
    <row r="15" spans="3:4" x14ac:dyDescent="0.35">
      <c r="C15" s="1155"/>
      <c r="D15" s="1155" t="s">
        <v>412</v>
      </c>
    </row>
    <row r="17" spans="3:6" x14ac:dyDescent="0.35">
      <c r="C17" s="1155" t="s">
        <v>414</v>
      </c>
      <c r="D17" s="1155" t="s">
        <v>415</v>
      </c>
      <c r="E17" s="1155" t="s">
        <v>416</v>
      </c>
      <c r="F17" s="1155" t="str">
        <f>CONCATENATE(C17,D17, E17)</f>
        <v>Poor VfM</v>
      </c>
    </row>
    <row r="18" spans="3:6" x14ac:dyDescent="0.35">
      <c r="C18" s="1155" t="s">
        <v>417</v>
      </c>
      <c r="D18" s="1155" t="s">
        <v>415</v>
      </c>
      <c r="E18" s="1155" t="s">
        <v>416</v>
      </c>
      <c r="F18" s="1155" t="str">
        <f>CONCATENATE(C18,D18, E18)</f>
        <v>Low VfM</v>
      </c>
    </row>
    <row r="19" spans="3:6" x14ac:dyDescent="0.35">
      <c r="C19" s="1155" t="s">
        <v>418</v>
      </c>
      <c r="D19" s="1155" t="s">
        <v>415</v>
      </c>
      <c r="E19" s="1155" t="s">
        <v>416</v>
      </c>
      <c r="F19" s="1155" t="str">
        <f>CONCATENATE(C19,D19, E19)</f>
        <v>Medium VfM</v>
      </c>
    </row>
    <row r="20" spans="3:6" x14ac:dyDescent="0.35">
      <c r="C20" s="1155" t="s">
        <v>419</v>
      </c>
      <c r="D20" s="1155" t="s">
        <v>415</v>
      </c>
      <c r="E20" s="1155" t="s">
        <v>416</v>
      </c>
      <c r="F20" s="1155" t="str">
        <f>CONCATENATE(C20,D20, E20)</f>
        <v>High VfM</v>
      </c>
    </row>
    <row r="21" spans="3:6" x14ac:dyDescent="0.35">
      <c r="C21" s="1155" t="s">
        <v>420</v>
      </c>
      <c r="D21" s="1155" t="s">
        <v>415</v>
      </c>
      <c r="E21" s="1155" t="s">
        <v>416</v>
      </c>
      <c r="F21" s="1155" t="str">
        <f>CONCATENATE(C21,D21, E21)</f>
        <v>Very High VfM</v>
      </c>
    </row>
    <row r="26" spans="3:6" x14ac:dyDescent="0.35">
      <c r="C26" s="794" t="s">
        <v>421</v>
      </c>
      <c r="D26" s="795">
        <f>'National Traffic Model'!F20</f>
        <v>64.095946963148805</v>
      </c>
      <c r="E26" s="1155"/>
      <c r="F26" s="1155"/>
    </row>
    <row r="27" spans="3:6" x14ac:dyDescent="0.35">
      <c r="C27" s="794" t="s">
        <v>422</v>
      </c>
      <c r="D27" s="795">
        <f>'National Traffic Model'!F33</f>
        <v>46.173689474133035</v>
      </c>
      <c r="E27" s="1155"/>
      <c r="F27" s="1155"/>
    </row>
    <row r="28" spans="3:6" x14ac:dyDescent="0.35">
      <c r="C28" s="794" t="s">
        <v>423</v>
      </c>
      <c r="D28" s="795">
        <f>'National Traffic Model'!F45</f>
        <v>33.539286004215164</v>
      </c>
      <c r="E28" s="1155"/>
      <c r="F28" s="1155"/>
    </row>
    <row r="29" spans="3:6" x14ac:dyDescent="0.35">
      <c r="C29" s="794" t="s">
        <v>424</v>
      </c>
      <c r="D29" s="795">
        <f>'National Traffic Model'!F57</f>
        <v>23.873267198283379</v>
      </c>
      <c r="E29" s="1155"/>
      <c r="F29" s="1155"/>
    </row>
    <row r="32" spans="3:6" x14ac:dyDescent="0.35">
      <c r="C32" s="796" t="s">
        <v>148</v>
      </c>
      <c r="D32" s="797">
        <v>0.82</v>
      </c>
      <c r="E32" s="1155"/>
      <c r="F32" s="1155"/>
    </row>
    <row r="33" spans="3:4" x14ac:dyDescent="0.35">
      <c r="C33" s="796" t="s">
        <v>86</v>
      </c>
      <c r="D33" s="797">
        <v>0.11</v>
      </c>
    </row>
    <row r="34" spans="3:4" x14ac:dyDescent="0.35">
      <c r="C34" s="796" t="s">
        <v>88</v>
      </c>
      <c r="D34" s="797">
        <v>0.06</v>
      </c>
    </row>
    <row r="35" spans="3:4" x14ac:dyDescent="0.35">
      <c r="C35" s="796" t="s">
        <v>90</v>
      </c>
      <c r="D35" s="797">
        <v>0.01</v>
      </c>
    </row>
    <row r="38" spans="3:4" x14ac:dyDescent="0.35">
      <c r="C38" s="796" t="s">
        <v>98</v>
      </c>
      <c r="D38" s="796">
        <v>0.03</v>
      </c>
    </row>
    <row r="39" spans="3:4" x14ac:dyDescent="0.35">
      <c r="C39" s="796" t="s">
        <v>99</v>
      </c>
      <c r="D39" s="796">
        <v>0.27</v>
      </c>
    </row>
    <row r="40" spans="3:4" x14ac:dyDescent="0.35">
      <c r="C40" s="796" t="s">
        <v>100</v>
      </c>
      <c r="D40" s="796">
        <v>0.7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Z142"/>
  <sheetViews>
    <sheetView zoomScale="70" zoomScaleNormal="70" workbookViewId="0">
      <selection activeCell="A19" sqref="A19:XFD19"/>
    </sheetView>
  </sheetViews>
  <sheetFormatPr defaultColWidth="12.81640625" defaultRowHeight="13.5" customHeight="1" x14ac:dyDescent="0.35"/>
  <cols>
    <col min="1" max="4" width="12.81640625" style="545" customWidth="1"/>
    <col min="5" max="5" width="17.54296875" style="545" customWidth="1"/>
    <col min="6" max="11" width="12.81640625" style="545" customWidth="1"/>
    <col min="12" max="12" width="60.81640625" style="545" customWidth="1"/>
    <col min="13" max="13" width="12.81640625" style="545" customWidth="1"/>
    <col min="14" max="14" width="51.81640625" style="545" customWidth="1"/>
    <col min="15" max="18" width="12.81640625" style="545" customWidth="1"/>
    <col min="19" max="19" width="73.1796875" style="545" customWidth="1"/>
    <col min="20" max="21" width="12.81640625" style="545" customWidth="1"/>
    <col min="22" max="22" width="12.81640625" style="546" customWidth="1"/>
    <col min="23" max="256" width="12.81640625" style="545"/>
    <col min="257" max="260" width="12.81640625" style="545" customWidth="1"/>
    <col min="261" max="261" width="17.54296875" style="545" customWidth="1"/>
    <col min="262" max="267" width="12.81640625" style="545" customWidth="1"/>
    <col min="268" max="268" width="60.81640625" style="545" customWidth="1"/>
    <col min="269" max="269" width="12.81640625" style="545" customWidth="1"/>
    <col min="270" max="270" width="51.81640625" style="545" customWidth="1"/>
    <col min="271" max="274" width="12.81640625" style="545" customWidth="1"/>
    <col min="275" max="275" width="73.1796875" style="545" customWidth="1"/>
    <col min="276" max="278" width="12.81640625" style="545" customWidth="1"/>
    <col min="279" max="512" width="12.81640625" style="545"/>
    <col min="513" max="516" width="12.81640625" style="545" customWidth="1"/>
    <col min="517" max="517" width="17.54296875" style="545" customWidth="1"/>
    <col min="518" max="523" width="12.81640625" style="545" customWidth="1"/>
    <col min="524" max="524" width="60.81640625" style="545" customWidth="1"/>
    <col min="525" max="525" width="12.81640625" style="545" customWidth="1"/>
    <col min="526" max="526" width="51.81640625" style="545" customWidth="1"/>
    <col min="527" max="530" width="12.81640625" style="545" customWidth="1"/>
    <col min="531" max="531" width="73.1796875" style="545" customWidth="1"/>
    <col min="532" max="534" width="12.81640625" style="545" customWidth="1"/>
    <col min="535" max="768" width="12.81640625" style="545"/>
    <col min="769" max="772" width="12.81640625" style="545" customWidth="1"/>
    <col min="773" max="773" width="17.54296875" style="545" customWidth="1"/>
    <col min="774" max="779" width="12.81640625" style="545" customWidth="1"/>
    <col min="780" max="780" width="60.81640625" style="545" customWidth="1"/>
    <col min="781" max="781" width="12.81640625" style="545" customWidth="1"/>
    <col min="782" max="782" width="51.81640625" style="545" customWidth="1"/>
    <col min="783" max="786" width="12.81640625" style="545" customWidth="1"/>
    <col min="787" max="787" width="73.1796875" style="545" customWidth="1"/>
    <col min="788" max="790" width="12.81640625" style="545" customWidth="1"/>
    <col min="791" max="1024" width="12.81640625" style="545"/>
    <col min="1025" max="1028" width="12.81640625" style="545" customWidth="1"/>
    <col min="1029" max="1029" width="17.54296875" style="545" customWidth="1"/>
    <col min="1030" max="1035" width="12.81640625" style="545" customWidth="1"/>
    <col min="1036" max="1036" width="60.81640625" style="545" customWidth="1"/>
    <col min="1037" max="1037" width="12.81640625" style="545" customWidth="1"/>
    <col min="1038" max="1038" width="51.81640625" style="545" customWidth="1"/>
    <col min="1039" max="1042" width="12.81640625" style="545" customWidth="1"/>
    <col min="1043" max="1043" width="73.1796875" style="545" customWidth="1"/>
    <col min="1044" max="1046" width="12.81640625" style="545" customWidth="1"/>
    <col min="1047" max="1280" width="12.81640625" style="545"/>
    <col min="1281" max="1284" width="12.81640625" style="545" customWidth="1"/>
    <col min="1285" max="1285" width="17.54296875" style="545" customWidth="1"/>
    <col min="1286" max="1291" width="12.81640625" style="545" customWidth="1"/>
    <col min="1292" max="1292" width="60.81640625" style="545" customWidth="1"/>
    <col min="1293" max="1293" width="12.81640625" style="545" customWidth="1"/>
    <col min="1294" max="1294" width="51.81640625" style="545" customWidth="1"/>
    <col min="1295" max="1298" width="12.81640625" style="545" customWidth="1"/>
    <col min="1299" max="1299" width="73.1796875" style="545" customWidth="1"/>
    <col min="1300" max="1302" width="12.81640625" style="545" customWidth="1"/>
    <col min="1303" max="1536" width="12.81640625" style="545"/>
    <col min="1537" max="1540" width="12.81640625" style="545" customWidth="1"/>
    <col min="1541" max="1541" width="17.54296875" style="545" customWidth="1"/>
    <col min="1542" max="1547" width="12.81640625" style="545" customWidth="1"/>
    <col min="1548" max="1548" width="60.81640625" style="545" customWidth="1"/>
    <col min="1549" max="1549" width="12.81640625" style="545" customWidth="1"/>
    <col min="1550" max="1550" width="51.81640625" style="545" customWidth="1"/>
    <col min="1551" max="1554" width="12.81640625" style="545" customWidth="1"/>
    <col min="1555" max="1555" width="73.1796875" style="545" customWidth="1"/>
    <col min="1556" max="1558" width="12.81640625" style="545" customWidth="1"/>
    <col min="1559" max="1792" width="12.81640625" style="545"/>
    <col min="1793" max="1796" width="12.81640625" style="545" customWidth="1"/>
    <col min="1797" max="1797" width="17.54296875" style="545" customWidth="1"/>
    <col min="1798" max="1803" width="12.81640625" style="545" customWidth="1"/>
    <col min="1804" max="1804" width="60.81640625" style="545" customWidth="1"/>
    <col min="1805" max="1805" width="12.81640625" style="545" customWidth="1"/>
    <col min="1806" max="1806" width="51.81640625" style="545" customWidth="1"/>
    <col min="1807" max="1810" width="12.81640625" style="545" customWidth="1"/>
    <col min="1811" max="1811" width="73.1796875" style="545" customWidth="1"/>
    <col min="1812" max="1814" width="12.81640625" style="545" customWidth="1"/>
    <col min="1815" max="2048" width="12.81640625" style="545"/>
    <col min="2049" max="2052" width="12.81640625" style="545" customWidth="1"/>
    <col min="2053" max="2053" width="17.54296875" style="545" customWidth="1"/>
    <col min="2054" max="2059" width="12.81640625" style="545" customWidth="1"/>
    <col min="2060" max="2060" width="60.81640625" style="545" customWidth="1"/>
    <col min="2061" max="2061" width="12.81640625" style="545" customWidth="1"/>
    <col min="2062" max="2062" width="51.81640625" style="545" customWidth="1"/>
    <col min="2063" max="2066" width="12.81640625" style="545" customWidth="1"/>
    <col min="2067" max="2067" width="73.1796875" style="545" customWidth="1"/>
    <col min="2068" max="2070" width="12.81640625" style="545" customWidth="1"/>
    <col min="2071" max="2304" width="12.81640625" style="545"/>
    <col min="2305" max="2308" width="12.81640625" style="545" customWidth="1"/>
    <col min="2309" max="2309" width="17.54296875" style="545" customWidth="1"/>
    <col min="2310" max="2315" width="12.81640625" style="545" customWidth="1"/>
    <col min="2316" max="2316" width="60.81640625" style="545" customWidth="1"/>
    <col min="2317" max="2317" width="12.81640625" style="545" customWidth="1"/>
    <col min="2318" max="2318" width="51.81640625" style="545" customWidth="1"/>
    <col min="2319" max="2322" width="12.81640625" style="545" customWidth="1"/>
    <col min="2323" max="2323" width="73.1796875" style="545" customWidth="1"/>
    <col min="2324" max="2326" width="12.81640625" style="545" customWidth="1"/>
    <col min="2327" max="2560" width="12.81640625" style="545"/>
    <col min="2561" max="2564" width="12.81640625" style="545" customWidth="1"/>
    <col min="2565" max="2565" width="17.54296875" style="545" customWidth="1"/>
    <col min="2566" max="2571" width="12.81640625" style="545" customWidth="1"/>
    <col min="2572" max="2572" width="60.81640625" style="545" customWidth="1"/>
    <col min="2573" max="2573" width="12.81640625" style="545" customWidth="1"/>
    <col min="2574" max="2574" width="51.81640625" style="545" customWidth="1"/>
    <col min="2575" max="2578" width="12.81640625" style="545" customWidth="1"/>
    <col min="2579" max="2579" width="73.1796875" style="545" customWidth="1"/>
    <col min="2580" max="2582" width="12.81640625" style="545" customWidth="1"/>
    <col min="2583" max="2816" width="12.81640625" style="545"/>
    <col min="2817" max="2820" width="12.81640625" style="545" customWidth="1"/>
    <col min="2821" max="2821" width="17.54296875" style="545" customWidth="1"/>
    <col min="2822" max="2827" width="12.81640625" style="545" customWidth="1"/>
    <col min="2828" max="2828" width="60.81640625" style="545" customWidth="1"/>
    <col min="2829" max="2829" width="12.81640625" style="545" customWidth="1"/>
    <col min="2830" max="2830" width="51.81640625" style="545" customWidth="1"/>
    <col min="2831" max="2834" width="12.81640625" style="545" customWidth="1"/>
    <col min="2835" max="2835" width="73.1796875" style="545" customWidth="1"/>
    <col min="2836" max="2838" width="12.81640625" style="545" customWidth="1"/>
    <col min="2839" max="3072" width="12.81640625" style="545"/>
    <col min="3073" max="3076" width="12.81640625" style="545" customWidth="1"/>
    <col min="3077" max="3077" width="17.54296875" style="545" customWidth="1"/>
    <col min="3078" max="3083" width="12.81640625" style="545" customWidth="1"/>
    <col min="3084" max="3084" width="60.81640625" style="545" customWidth="1"/>
    <col min="3085" max="3085" width="12.81640625" style="545" customWidth="1"/>
    <col min="3086" max="3086" width="51.81640625" style="545" customWidth="1"/>
    <col min="3087" max="3090" width="12.81640625" style="545" customWidth="1"/>
    <col min="3091" max="3091" width="73.1796875" style="545" customWidth="1"/>
    <col min="3092" max="3094" width="12.81640625" style="545" customWidth="1"/>
    <col min="3095" max="3328" width="12.81640625" style="545"/>
    <col min="3329" max="3332" width="12.81640625" style="545" customWidth="1"/>
    <col min="3333" max="3333" width="17.54296875" style="545" customWidth="1"/>
    <col min="3334" max="3339" width="12.81640625" style="545" customWidth="1"/>
    <col min="3340" max="3340" width="60.81640625" style="545" customWidth="1"/>
    <col min="3341" max="3341" width="12.81640625" style="545" customWidth="1"/>
    <col min="3342" max="3342" width="51.81640625" style="545" customWidth="1"/>
    <col min="3343" max="3346" width="12.81640625" style="545" customWidth="1"/>
    <col min="3347" max="3347" width="73.1796875" style="545" customWidth="1"/>
    <col min="3348" max="3350" width="12.81640625" style="545" customWidth="1"/>
    <col min="3351" max="3584" width="12.81640625" style="545"/>
    <col min="3585" max="3588" width="12.81640625" style="545" customWidth="1"/>
    <col min="3589" max="3589" width="17.54296875" style="545" customWidth="1"/>
    <col min="3590" max="3595" width="12.81640625" style="545" customWidth="1"/>
    <col min="3596" max="3596" width="60.81640625" style="545" customWidth="1"/>
    <col min="3597" max="3597" width="12.81640625" style="545" customWidth="1"/>
    <col min="3598" max="3598" width="51.81640625" style="545" customWidth="1"/>
    <col min="3599" max="3602" width="12.81640625" style="545" customWidth="1"/>
    <col min="3603" max="3603" width="73.1796875" style="545" customWidth="1"/>
    <col min="3604" max="3606" width="12.81640625" style="545" customWidth="1"/>
    <col min="3607" max="3840" width="12.81640625" style="545"/>
    <col min="3841" max="3844" width="12.81640625" style="545" customWidth="1"/>
    <col min="3845" max="3845" width="17.54296875" style="545" customWidth="1"/>
    <col min="3846" max="3851" width="12.81640625" style="545" customWidth="1"/>
    <col min="3852" max="3852" width="60.81640625" style="545" customWidth="1"/>
    <col min="3853" max="3853" width="12.81640625" style="545" customWidth="1"/>
    <col min="3854" max="3854" width="51.81640625" style="545" customWidth="1"/>
    <col min="3855" max="3858" width="12.81640625" style="545" customWidth="1"/>
    <col min="3859" max="3859" width="73.1796875" style="545" customWidth="1"/>
    <col min="3860" max="3862" width="12.81640625" style="545" customWidth="1"/>
    <col min="3863" max="4096" width="12.81640625" style="545"/>
    <col min="4097" max="4100" width="12.81640625" style="545" customWidth="1"/>
    <col min="4101" max="4101" width="17.54296875" style="545" customWidth="1"/>
    <col min="4102" max="4107" width="12.81640625" style="545" customWidth="1"/>
    <col min="4108" max="4108" width="60.81640625" style="545" customWidth="1"/>
    <col min="4109" max="4109" width="12.81640625" style="545" customWidth="1"/>
    <col min="4110" max="4110" width="51.81640625" style="545" customWidth="1"/>
    <col min="4111" max="4114" width="12.81640625" style="545" customWidth="1"/>
    <col min="4115" max="4115" width="73.1796875" style="545" customWidth="1"/>
    <col min="4116" max="4118" width="12.81640625" style="545" customWidth="1"/>
    <col min="4119" max="4352" width="12.81640625" style="545"/>
    <col min="4353" max="4356" width="12.81640625" style="545" customWidth="1"/>
    <col min="4357" max="4357" width="17.54296875" style="545" customWidth="1"/>
    <col min="4358" max="4363" width="12.81640625" style="545" customWidth="1"/>
    <col min="4364" max="4364" width="60.81640625" style="545" customWidth="1"/>
    <col min="4365" max="4365" width="12.81640625" style="545" customWidth="1"/>
    <col min="4366" max="4366" width="51.81640625" style="545" customWidth="1"/>
    <col min="4367" max="4370" width="12.81640625" style="545" customWidth="1"/>
    <col min="4371" max="4371" width="73.1796875" style="545" customWidth="1"/>
    <col min="4372" max="4374" width="12.81640625" style="545" customWidth="1"/>
    <col min="4375" max="4608" width="12.81640625" style="545"/>
    <col min="4609" max="4612" width="12.81640625" style="545" customWidth="1"/>
    <col min="4613" max="4613" width="17.54296875" style="545" customWidth="1"/>
    <col min="4614" max="4619" width="12.81640625" style="545" customWidth="1"/>
    <col min="4620" max="4620" width="60.81640625" style="545" customWidth="1"/>
    <col min="4621" max="4621" width="12.81640625" style="545" customWidth="1"/>
    <col min="4622" max="4622" width="51.81640625" style="545" customWidth="1"/>
    <col min="4623" max="4626" width="12.81640625" style="545" customWidth="1"/>
    <col min="4627" max="4627" width="73.1796875" style="545" customWidth="1"/>
    <col min="4628" max="4630" width="12.81640625" style="545" customWidth="1"/>
    <col min="4631" max="4864" width="12.81640625" style="545"/>
    <col min="4865" max="4868" width="12.81640625" style="545" customWidth="1"/>
    <col min="4869" max="4869" width="17.54296875" style="545" customWidth="1"/>
    <col min="4870" max="4875" width="12.81640625" style="545" customWidth="1"/>
    <col min="4876" max="4876" width="60.81640625" style="545" customWidth="1"/>
    <col min="4877" max="4877" width="12.81640625" style="545" customWidth="1"/>
    <col min="4878" max="4878" width="51.81640625" style="545" customWidth="1"/>
    <col min="4879" max="4882" width="12.81640625" style="545" customWidth="1"/>
    <col min="4883" max="4883" width="73.1796875" style="545" customWidth="1"/>
    <col min="4884" max="4886" width="12.81640625" style="545" customWidth="1"/>
    <col min="4887" max="5120" width="12.81640625" style="545"/>
    <col min="5121" max="5124" width="12.81640625" style="545" customWidth="1"/>
    <col min="5125" max="5125" width="17.54296875" style="545" customWidth="1"/>
    <col min="5126" max="5131" width="12.81640625" style="545" customWidth="1"/>
    <col min="5132" max="5132" width="60.81640625" style="545" customWidth="1"/>
    <col min="5133" max="5133" width="12.81640625" style="545" customWidth="1"/>
    <col min="5134" max="5134" width="51.81640625" style="545" customWidth="1"/>
    <col min="5135" max="5138" width="12.81640625" style="545" customWidth="1"/>
    <col min="5139" max="5139" width="73.1796875" style="545" customWidth="1"/>
    <col min="5140" max="5142" width="12.81640625" style="545" customWidth="1"/>
    <col min="5143" max="5376" width="12.81640625" style="545"/>
    <col min="5377" max="5380" width="12.81640625" style="545" customWidth="1"/>
    <col min="5381" max="5381" width="17.54296875" style="545" customWidth="1"/>
    <col min="5382" max="5387" width="12.81640625" style="545" customWidth="1"/>
    <col min="5388" max="5388" width="60.81640625" style="545" customWidth="1"/>
    <col min="5389" max="5389" width="12.81640625" style="545" customWidth="1"/>
    <col min="5390" max="5390" width="51.81640625" style="545" customWidth="1"/>
    <col min="5391" max="5394" width="12.81640625" style="545" customWidth="1"/>
    <col min="5395" max="5395" width="73.1796875" style="545" customWidth="1"/>
    <col min="5396" max="5398" width="12.81640625" style="545" customWidth="1"/>
    <col min="5399" max="5632" width="12.81640625" style="545"/>
    <col min="5633" max="5636" width="12.81640625" style="545" customWidth="1"/>
    <col min="5637" max="5637" width="17.54296875" style="545" customWidth="1"/>
    <col min="5638" max="5643" width="12.81640625" style="545" customWidth="1"/>
    <col min="5644" max="5644" width="60.81640625" style="545" customWidth="1"/>
    <col min="5645" max="5645" width="12.81640625" style="545" customWidth="1"/>
    <col min="5646" max="5646" width="51.81640625" style="545" customWidth="1"/>
    <col min="5647" max="5650" width="12.81640625" style="545" customWidth="1"/>
    <col min="5651" max="5651" width="73.1796875" style="545" customWidth="1"/>
    <col min="5652" max="5654" width="12.81640625" style="545" customWidth="1"/>
    <col min="5655" max="5888" width="12.81640625" style="545"/>
    <col min="5889" max="5892" width="12.81640625" style="545" customWidth="1"/>
    <col min="5893" max="5893" width="17.54296875" style="545" customWidth="1"/>
    <col min="5894" max="5899" width="12.81640625" style="545" customWidth="1"/>
    <col min="5900" max="5900" width="60.81640625" style="545" customWidth="1"/>
    <col min="5901" max="5901" width="12.81640625" style="545" customWidth="1"/>
    <col min="5902" max="5902" width="51.81640625" style="545" customWidth="1"/>
    <col min="5903" max="5906" width="12.81640625" style="545" customWidth="1"/>
    <col min="5907" max="5907" width="73.1796875" style="545" customWidth="1"/>
    <col min="5908" max="5910" width="12.81640625" style="545" customWidth="1"/>
    <col min="5911" max="6144" width="12.81640625" style="545"/>
    <col min="6145" max="6148" width="12.81640625" style="545" customWidth="1"/>
    <col min="6149" max="6149" width="17.54296875" style="545" customWidth="1"/>
    <col min="6150" max="6155" width="12.81640625" style="545" customWidth="1"/>
    <col min="6156" max="6156" width="60.81640625" style="545" customWidth="1"/>
    <col min="6157" max="6157" width="12.81640625" style="545" customWidth="1"/>
    <col min="6158" max="6158" width="51.81640625" style="545" customWidth="1"/>
    <col min="6159" max="6162" width="12.81640625" style="545" customWidth="1"/>
    <col min="6163" max="6163" width="73.1796875" style="545" customWidth="1"/>
    <col min="6164" max="6166" width="12.81640625" style="545" customWidth="1"/>
    <col min="6167" max="6400" width="12.81640625" style="545"/>
    <col min="6401" max="6404" width="12.81640625" style="545" customWidth="1"/>
    <col min="6405" max="6405" width="17.54296875" style="545" customWidth="1"/>
    <col min="6406" max="6411" width="12.81640625" style="545" customWidth="1"/>
    <col min="6412" max="6412" width="60.81640625" style="545" customWidth="1"/>
    <col min="6413" max="6413" width="12.81640625" style="545" customWidth="1"/>
    <col min="6414" max="6414" width="51.81640625" style="545" customWidth="1"/>
    <col min="6415" max="6418" width="12.81640625" style="545" customWidth="1"/>
    <col min="6419" max="6419" width="73.1796875" style="545" customWidth="1"/>
    <col min="6420" max="6422" width="12.81640625" style="545" customWidth="1"/>
    <col min="6423" max="6656" width="12.81640625" style="545"/>
    <col min="6657" max="6660" width="12.81640625" style="545" customWidth="1"/>
    <col min="6661" max="6661" width="17.54296875" style="545" customWidth="1"/>
    <col min="6662" max="6667" width="12.81640625" style="545" customWidth="1"/>
    <col min="6668" max="6668" width="60.81640625" style="545" customWidth="1"/>
    <col min="6669" max="6669" width="12.81640625" style="545" customWidth="1"/>
    <col min="6670" max="6670" width="51.81640625" style="545" customWidth="1"/>
    <col min="6671" max="6674" width="12.81640625" style="545" customWidth="1"/>
    <col min="6675" max="6675" width="73.1796875" style="545" customWidth="1"/>
    <col min="6676" max="6678" width="12.81640625" style="545" customWidth="1"/>
    <col min="6679" max="6912" width="12.81640625" style="545"/>
    <col min="6913" max="6916" width="12.81640625" style="545" customWidth="1"/>
    <col min="6917" max="6917" width="17.54296875" style="545" customWidth="1"/>
    <col min="6918" max="6923" width="12.81640625" style="545" customWidth="1"/>
    <col min="6924" max="6924" width="60.81640625" style="545" customWidth="1"/>
    <col min="6925" max="6925" width="12.81640625" style="545" customWidth="1"/>
    <col min="6926" max="6926" width="51.81640625" style="545" customWidth="1"/>
    <col min="6927" max="6930" width="12.81640625" style="545" customWidth="1"/>
    <col min="6931" max="6931" width="73.1796875" style="545" customWidth="1"/>
    <col min="6932" max="6934" width="12.81640625" style="545" customWidth="1"/>
    <col min="6935" max="7168" width="12.81640625" style="545"/>
    <col min="7169" max="7172" width="12.81640625" style="545" customWidth="1"/>
    <col min="7173" max="7173" width="17.54296875" style="545" customWidth="1"/>
    <col min="7174" max="7179" width="12.81640625" style="545" customWidth="1"/>
    <col min="7180" max="7180" width="60.81640625" style="545" customWidth="1"/>
    <col min="7181" max="7181" width="12.81640625" style="545" customWidth="1"/>
    <col min="7182" max="7182" width="51.81640625" style="545" customWidth="1"/>
    <col min="7183" max="7186" width="12.81640625" style="545" customWidth="1"/>
    <col min="7187" max="7187" width="73.1796875" style="545" customWidth="1"/>
    <col min="7188" max="7190" width="12.81640625" style="545" customWidth="1"/>
    <col min="7191" max="7424" width="12.81640625" style="545"/>
    <col min="7425" max="7428" width="12.81640625" style="545" customWidth="1"/>
    <col min="7429" max="7429" width="17.54296875" style="545" customWidth="1"/>
    <col min="7430" max="7435" width="12.81640625" style="545" customWidth="1"/>
    <col min="7436" max="7436" width="60.81640625" style="545" customWidth="1"/>
    <col min="7437" max="7437" width="12.81640625" style="545" customWidth="1"/>
    <col min="7438" max="7438" width="51.81640625" style="545" customWidth="1"/>
    <col min="7439" max="7442" width="12.81640625" style="545" customWidth="1"/>
    <col min="7443" max="7443" width="73.1796875" style="545" customWidth="1"/>
    <col min="7444" max="7446" width="12.81640625" style="545" customWidth="1"/>
    <col min="7447" max="7680" width="12.81640625" style="545"/>
    <col min="7681" max="7684" width="12.81640625" style="545" customWidth="1"/>
    <col min="7685" max="7685" width="17.54296875" style="545" customWidth="1"/>
    <col min="7686" max="7691" width="12.81640625" style="545" customWidth="1"/>
    <col min="7692" max="7692" width="60.81640625" style="545" customWidth="1"/>
    <col min="7693" max="7693" width="12.81640625" style="545" customWidth="1"/>
    <col min="7694" max="7694" width="51.81640625" style="545" customWidth="1"/>
    <col min="7695" max="7698" width="12.81640625" style="545" customWidth="1"/>
    <col min="7699" max="7699" width="73.1796875" style="545" customWidth="1"/>
    <col min="7700" max="7702" width="12.81640625" style="545" customWidth="1"/>
    <col min="7703" max="7936" width="12.81640625" style="545"/>
    <col min="7937" max="7940" width="12.81640625" style="545" customWidth="1"/>
    <col min="7941" max="7941" width="17.54296875" style="545" customWidth="1"/>
    <col min="7942" max="7947" width="12.81640625" style="545" customWidth="1"/>
    <col min="7948" max="7948" width="60.81640625" style="545" customWidth="1"/>
    <col min="7949" max="7949" width="12.81640625" style="545" customWidth="1"/>
    <col min="7950" max="7950" width="51.81640625" style="545" customWidth="1"/>
    <col min="7951" max="7954" width="12.81640625" style="545" customWidth="1"/>
    <col min="7955" max="7955" width="73.1796875" style="545" customWidth="1"/>
    <col min="7956" max="7958" width="12.81640625" style="545" customWidth="1"/>
    <col min="7959" max="8192" width="12.81640625" style="545"/>
    <col min="8193" max="8196" width="12.81640625" style="545" customWidth="1"/>
    <col min="8197" max="8197" width="17.54296875" style="545" customWidth="1"/>
    <col min="8198" max="8203" width="12.81640625" style="545" customWidth="1"/>
    <col min="8204" max="8204" width="60.81640625" style="545" customWidth="1"/>
    <col min="8205" max="8205" width="12.81640625" style="545" customWidth="1"/>
    <col min="8206" max="8206" width="51.81640625" style="545" customWidth="1"/>
    <col min="8207" max="8210" width="12.81640625" style="545" customWidth="1"/>
    <col min="8211" max="8211" width="73.1796875" style="545" customWidth="1"/>
    <col min="8212" max="8214" width="12.81640625" style="545" customWidth="1"/>
    <col min="8215" max="8448" width="12.81640625" style="545"/>
    <col min="8449" max="8452" width="12.81640625" style="545" customWidth="1"/>
    <col min="8453" max="8453" width="17.54296875" style="545" customWidth="1"/>
    <col min="8454" max="8459" width="12.81640625" style="545" customWidth="1"/>
    <col min="8460" max="8460" width="60.81640625" style="545" customWidth="1"/>
    <col min="8461" max="8461" width="12.81640625" style="545" customWidth="1"/>
    <col min="8462" max="8462" width="51.81640625" style="545" customWidth="1"/>
    <col min="8463" max="8466" width="12.81640625" style="545" customWidth="1"/>
    <col min="8467" max="8467" width="73.1796875" style="545" customWidth="1"/>
    <col min="8468" max="8470" width="12.81640625" style="545" customWidth="1"/>
    <col min="8471" max="8704" width="12.81640625" style="545"/>
    <col min="8705" max="8708" width="12.81640625" style="545" customWidth="1"/>
    <col min="8709" max="8709" width="17.54296875" style="545" customWidth="1"/>
    <col min="8710" max="8715" width="12.81640625" style="545" customWidth="1"/>
    <col min="8716" max="8716" width="60.81640625" style="545" customWidth="1"/>
    <col min="8717" max="8717" width="12.81640625" style="545" customWidth="1"/>
    <col min="8718" max="8718" width="51.81640625" style="545" customWidth="1"/>
    <col min="8719" max="8722" width="12.81640625" style="545" customWidth="1"/>
    <col min="8723" max="8723" width="73.1796875" style="545" customWidth="1"/>
    <col min="8724" max="8726" width="12.81640625" style="545" customWidth="1"/>
    <col min="8727" max="8960" width="12.81640625" style="545"/>
    <col min="8961" max="8964" width="12.81640625" style="545" customWidth="1"/>
    <col min="8965" max="8965" width="17.54296875" style="545" customWidth="1"/>
    <col min="8966" max="8971" width="12.81640625" style="545" customWidth="1"/>
    <col min="8972" max="8972" width="60.81640625" style="545" customWidth="1"/>
    <col min="8973" max="8973" width="12.81640625" style="545" customWidth="1"/>
    <col min="8974" max="8974" width="51.81640625" style="545" customWidth="1"/>
    <col min="8975" max="8978" width="12.81640625" style="545" customWidth="1"/>
    <col min="8979" max="8979" width="73.1796875" style="545" customWidth="1"/>
    <col min="8980" max="8982" width="12.81640625" style="545" customWidth="1"/>
    <col min="8983" max="9216" width="12.81640625" style="545"/>
    <col min="9217" max="9220" width="12.81640625" style="545" customWidth="1"/>
    <col min="9221" max="9221" width="17.54296875" style="545" customWidth="1"/>
    <col min="9222" max="9227" width="12.81640625" style="545" customWidth="1"/>
    <col min="9228" max="9228" width="60.81640625" style="545" customWidth="1"/>
    <col min="9229" max="9229" width="12.81640625" style="545" customWidth="1"/>
    <col min="9230" max="9230" width="51.81640625" style="545" customWidth="1"/>
    <col min="9231" max="9234" width="12.81640625" style="545" customWidth="1"/>
    <col min="9235" max="9235" width="73.1796875" style="545" customWidth="1"/>
    <col min="9236" max="9238" width="12.81640625" style="545" customWidth="1"/>
    <col min="9239" max="9472" width="12.81640625" style="545"/>
    <col min="9473" max="9476" width="12.81640625" style="545" customWidth="1"/>
    <col min="9477" max="9477" width="17.54296875" style="545" customWidth="1"/>
    <col min="9478" max="9483" width="12.81640625" style="545" customWidth="1"/>
    <col min="9484" max="9484" width="60.81640625" style="545" customWidth="1"/>
    <col min="9485" max="9485" width="12.81640625" style="545" customWidth="1"/>
    <col min="9486" max="9486" width="51.81640625" style="545" customWidth="1"/>
    <col min="9487" max="9490" width="12.81640625" style="545" customWidth="1"/>
    <col min="9491" max="9491" width="73.1796875" style="545" customWidth="1"/>
    <col min="9492" max="9494" width="12.81640625" style="545" customWidth="1"/>
    <col min="9495" max="9728" width="12.81640625" style="545"/>
    <col min="9729" max="9732" width="12.81640625" style="545" customWidth="1"/>
    <col min="9733" max="9733" width="17.54296875" style="545" customWidth="1"/>
    <col min="9734" max="9739" width="12.81640625" style="545" customWidth="1"/>
    <col min="9740" max="9740" width="60.81640625" style="545" customWidth="1"/>
    <col min="9741" max="9741" width="12.81640625" style="545" customWidth="1"/>
    <col min="9742" max="9742" width="51.81640625" style="545" customWidth="1"/>
    <col min="9743" max="9746" width="12.81640625" style="545" customWidth="1"/>
    <col min="9747" max="9747" width="73.1796875" style="545" customWidth="1"/>
    <col min="9748" max="9750" width="12.81640625" style="545" customWidth="1"/>
    <col min="9751" max="9984" width="12.81640625" style="545"/>
    <col min="9985" max="9988" width="12.81640625" style="545" customWidth="1"/>
    <col min="9989" max="9989" width="17.54296875" style="545" customWidth="1"/>
    <col min="9990" max="9995" width="12.81640625" style="545" customWidth="1"/>
    <col min="9996" max="9996" width="60.81640625" style="545" customWidth="1"/>
    <col min="9997" max="9997" width="12.81640625" style="545" customWidth="1"/>
    <col min="9998" max="9998" width="51.81640625" style="545" customWidth="1"/>
    <col min="9999" max="10002" width="12.81640625" style="545" customWidth="1"/>
    <col min="10003" max="10003" width="73.1796875" style="545" customWidth="1"/>
    <col min="10004" max="10006" width="12.81640625" style="545" customWidth="1"/>
    <col min="10007" max="10240" width="12.81640625" style="545"/>
    <col min="10241" max="10244" width="12.81640625" style="545" customWidth="1"/>
    <col min="10245" max="10245" width="17.54296875" style="545" customWidth="1"/>
    <col min="10246" max="10251" width="12.81640625" style="545" customWidth="1"/>
    <col min="10252" max="10252" width="60.81640625" style="545" customWidth="1"/>
    <col min="10253" max="10253" width="12.81640625" style="545" customWidth="1"/>
    <col min="10254" max="10254" width="51.81640625" style="545" customWidth="1"/>
    <col min="10255" max="10258" width="12.81640625" style="545" customWidth="1"/>
    <col min="10259" max="10259" width="73.1796875" style="545" customWidth="1"/>
    <col min="10260" max="10262" width="12.81640625" style="545" customWidth="1"/>
    <col min="10263" max="10496" width="12.81640625" style="545"/>
    <col min="10497" max="10500" width="12.81640625" style="545" customWidth="1"/>
    <col min="10501" max="10501" width="17.54296875" style="545" customWidth="1"/>
    <col min="10502" max="10507" width="12.81640625" style="545" customWidth="1"/>
    <col min="10508" max="10508" width="60.81640625" style="545" customWidth="1"/>
    <col min="10509" max="10509" width="12.81640625" style="545" customWidth="1"/>
    <col min="10510" max="10510" width="51.81640625" style="545" customWidth="1"/>
    <col min="10511" max="10514" width="12.81640625" style="545" customWidth="1"/>
    <col min="10515" max="10515" width="73.1796875" style="545" customWidth="1"/>
    <col min="10516" max="10518" width="12.81640625" style="545" customWidth="1"/>
    <col min="10519" max="10752" width="12.81640625" style="545"/>
    <col min="10753" max="10756" width="12.81640625" style="545" customWidth="1"/>
    <col min="10757" max="10757" width="17.54296875" style="545" customWidth="1"/>
    <col min="10758" max="10763" width="12.81640625" style="545" customWidth="1"/>
    <col min="10764" max="10764" width="60.81640625" style="545" customWidth="1"/>
    <col min="10765" max="10765" width="12.81640625" style="545" customWidth="1"/>
    <col min="10766" max="10766" width="51.81640625" style="545" customWidth="1"/>
    <col min="10767" max="10770" width="12.81640625" style="545" customWidth="1"/>
    <col min="10771" max="10771" width="73.1796875" style="545" customWidth="1"/>
    <col min="10772" max="10774" width="12.81640625" style="545" customWidth="1"/>
    <col min="10775" max="11008" width="12.81640625" style="545"/>
    <col min="11009" max="11012" width="12.81640625" style="545" customWidth="1"/>
    <col min="11013" max="11013" width="17.54296875" style="545" customWidth="1"/>
    <col min="11014" max="11019" width="12.81640625" style="545" customWidth="1"/>
    <col min="11020" max="11020" width="60.81640625" style="545" customWidth="1"/>
    <col min="11021" max="11021" width="12.81640625" style="545" customWidth="1"/>
    <col min="11022" max="11022" width="51.81640625" style="545" customWidth="1"/>
    <col min="11023" max="11026" width="12.81640625" style="545" customWidth="1"/>
    <col min="11027" max="11027" width="73.1796875" style="545" customWidth="1"/>
    <col min="11028" max="11030" width="12.81640625" style="545" customWidth="1"/>
    <col min="11031" max="11264" width="12.81640625" style="545"/>
    <col min="11265" max="11268" width="12.81640625" style="545" customWidth="1"/>
    <col min="11269" max="11269" width="17.54296875" style="545" customWidth="1"/>
    <col min="11270" max="11275" width="12.81640625" style="545" customWidth="1"/>
    <col min="11276" max="11276" width="60.81640625" style="545" customWidth="1"/>
    <col min="11277" max="11277" width="12.81640625" style="545" customWidth="1"/>
    <col min="11278" max="11278" width="51.81640625" style="545" customWidth="1"/>
    <col min="11279" max="11282" width="12.81640625" style="545" customWidth="1"/>
    <col min="11283" max="11283" width="73.1796875" style="545" customWidth="1"/>
    <col min="11284" max="11286" width="12.81640625" style="545" customWidth="1"/>
    <col min="11287" max="11520" width="12.81640625" style="545"/>
    <col min="11521" max="11524" width="12.81640625" style="545" customWidth="1"/>
    <col min="11525" max="11525" width="17.54296875" style="545" customWidth="1"/>
    <col min="11526" max="11531" width="12.81640625" style="545" customWidth="1"/>
    <col min="11532" max="11532" width="60.81640625" style="545" customWidth="1"/>
    <col min="11533" max="11533" width="12.81640625" style="545" customWidth="1"/>
    <col min="11534" max="11534" width="51.81640625" style="545" customWidth="1"/>
    <col min="11535" max="11538" width="12.81640625" style="545" customWidth="1"/>
    <col min="11539" max="11539" width="73.1796875" style="545" customWidth="1"/>
    <col min="11540" max="11542" width="12.81640625" style="545" customWidth="1"/>
    <col min="11543" max="11776" width="12.81640625" style="545"/>
    <col min="11777" max="11780" width="12.81640625" style="545" customWidth="1"/>
    <col min="11781" max="11781" width="17.54296875" style="545" customWidth="1"/>
    <col min="11782" max="11787" width="12.81640625" style="545" customWidth="1"/>
    <col min="11788" max="11788" width="60.81640625" style="545" customWidth="1"/>
    <col min="11789" max="11789" width="12.81640625" style="545" customWidth="1"/>
    <col min="11790" max="11790" width="51.81640625" style="545" customWidth="1"/>
    <col min="11791" max="11794" width="12.81640625" style="545" customWidth="1"/>
    <col min="11795" max="11795" width="73.1796875" style="545" customWidth="1"/>
    <col min="11796" max="11798" width="12.81640625" style="545" customWidth="1"/>
    <col min="11799" max="12032" width="12.81640625" style="545"/>
    <col min="12033" max="12036" width="12.81640625" style="545" customWidth="1"/>
    <col min="12037" max="12037" width="17.54296875" style="545" customWidth="1"/>
    <col min="12038" max="12043" width="12.81640625" style="545" customWidth="1"/>
    <col min="12044" max="12044" width="60.81640625" style="545" customWidth="1"/>
    <col min="12045" max="12045" width="12.81640625" style="545" customWidth="1"/>
    <col min="12046" max="12046" width="51.81640625" style="545" customWidth="1"/>
    <col min="12047" max="12050" width="12.81640625" style="545" customWidth="1"/>
    <col min="12051" max="12051" width="73.1796875" style="545" customWidth="1"/>
    <col min="12052" max="12054" width="12.81640625" style="545" customWidth="1"/>
    <col min="12055" max="12288" width="12.81640625" style="545"/>
    <col min="12289" max="12292" width="12.81640625" style="545" customWidth="1"/>
    <col min="12293" max="12293" width="17.54296875" style="545" customWidth="1"/>
    <col min="12294" max="12299" width="12.81640625" style="545" customWidth="1"/>
    <col min="12300" max="12300" width="60.81640625" style="545" customWidth="1"/>
    <col min="12301" max="12301" width="12.81640625" style="545" customWidth="1"/>
    <col min="12302" max="12302" width="51.81640625" style="545" customWidth="1"/>
    <col min="12303" max="12306" width="12.81640625" style="545" customWidth="1"/>
    <col min="12307" max="12307" width="73.1796875" style="545" customWidth="1"/>
    <col min="12308" max="12310" width="12.81640625" style="545" customWidth="1"/>
    <col min="12311" max="12544" width="12.81640625" style="545"/>
    <col min="12545" max="12548" width="12.81640625" style="545" customWidth="1"/>
    <col min="12549" max="12549" width="17.54296875" style="545" customWidth="1"/>
    <col min="12550" max="12555" width="12.81640625" style="545" customWidth="1"/>
    <col min="12556" max="12556" width="60.81640625" style="545" customWidth="1"/>
    <col min="12557" max="12557" width="12.81640625" style="545" customWidth="1"/>
    <col min="12558" max="12558" width="51.81640625" style="545" customWidth="1"/>
    <col min="12559" max="12562" width="12.81640625" style="545" customWidth="1"/>
    <col min="12563" max="12563" width="73.1796875" style="545" customWidth="1"/>
    <col min="12564" max="12566" width="12.81640625" style="545" customWidth="1"/>
    <col min="12567" max="12800" width="12.81640625" style="545"/>
    <col min="12801" max="12804" width="12.81640625" style="545" customWidth="1"/>
    <col min="12805" max="12805" width="17.54296875" style="545" customWidth="1"/>
    <col min="12806" max="12811" width="12.81640625" style="545" customWidth="1"/>
    <col min="12812" max="12812" width="60.81640625" style="545" customWidth="1"/>
    <col min="12813" max="12813" width="12.81640625" style="545" customWidth="1"/>
    <col min="12814" max="12814" width="51.81640625" style="545" customWidth="1"/>
    <col min="12815" max="12818" width="12.81640625" style="545" customWidth="1"/>
    <col min="12819" max="12819" width="73.1796875" style="545" customWidth="1"/>
    <col min="12820" max="12822" width="12.81640625" style="545" customWidth="1"/>
    <col min="12823" max="13056" width="12.81640625" style="545"/>
    <col min="13057" max="13060" width="12.81640625" style="545" customWidth="1"/>
    <col min="13061" max="13061" width="17.54296875" style="545" customWidth="1"/>
    <col min="13062" max="13067" width="12.81640625" style="545" customWidth="1"/>
    <col min="13068" max="13068" width="60.81640625" style="545" customWidth="1"/>
    <col min="13069" max="13069" width="12.81640625" style="545" customWidth="1"/>
    <col min="13070" max="13070" width="51.81640625" style="545" customWidth="1"/>
    <col min="13071" max="13074" width="12.81640625" style="545" customWidth="1"/>
    <col min="13075" max="13075" width="73.1796875" style="545" customWidth="1"/>
    <col min="13076" max="13078" width="12.81640625" style="545" customWidth="1"/>
    <col min="13079" max="13312" width="12.81640625" style="545"/>
    <col min="13313" max="13316" width="12.81640625" style="545" customWidth="1"/>
    <col min="13317" max="13317" width="17.54296875" style="545" customWidth="1"/>
    <col min="13318" max="13323" width="12.81640625" style="545" customWidth="1"/>
    <col min="13324" max="13324" width="60.81640625" style="545" customWidth="1"/>
    <col min="13325" max="13325" width="12.81640625" style="545" customWidth="1"/>
    <col min="13326" max="13326" width="51.81640625" style="545" customWidth="1"/>
    <col min="13327" max="13330" width="12.81640625" style="545" customWidth="1"/>
    <col min="13331" max="13331" width="73.1796875" style="545" customWidth="1"/>
    <col min="13332" max="13334" width="12.81640625" style="545" customWidth="1"/>
    <col min="13335" max="13568" width="12.81640625" style="545"/>
    <col min="13569" max="13572" width="12.81640625" style="545" customWidth="1"/>
    <col min="13573" max="13573" width="17.54296875" style="545" customWidth="1"/>
    <col min="13574" max="13579" width="12.81640625" style="545" customWidth="1"/>
    <col min="13580" max="13580" width="60.81640625" style="545" customWidth="1"/>
    <col min="13581" max="13581" width="12.81640625" style="545" customWidth="1"/>
    <col min="13582" max="13582" width="51.81640625" style="545" customWidth="1"/>
    <col min="13583" max="13586" width="12.81640625" style="545" customWidth="1"/>
    <col min="13587" max="13587" width="73.1796875" style="545" customWidth="1"/>
    <col min="13588" max="13590" width="12.81640625" style="545" customWidth="1"/>
    <col min="13591" max="13824" width="12.81640625" style="545"/>
    <col min="13825" max="13828" width="12.81640625" style="545" customWidth="1"/>
    <col min="13829" max="13829" width="17.54296875" style="545" customWidth="1"/>
    <col min="13830" max="13835" width="12.81640625" style="545" customWidth="1"/>
    <col min="13836" max="13836" width="60.81640625" style="545" customWidth="1"/>
    <col min="13837" max="13837" width="12.81640625" style="545" customWidth="1"/>
    <col min="13838" max="13838" width="51.81640625" style="545" customWidth="1"/>
    <col min="13839" max="13842" width="12.81640625" style="545" customWidth="1"/>
    <col min="13843" max="13843" width="73.1796875" style="545" customWidth="1"/>
    <col min="13844" max="13846" width="12.81640625" style="545" customWidth="1"/>
    <col min="13847" max="14080" width="12.81640625" style="545"/>
    <col min="14081" max="14084" width="12.81640625" style="545" customWidth="1"/>
    <col min="14085" max="14085" width="17.54296875" style="545" customWidth="1"/>
    <col min="14086" max="14091" width="12.81640625" style="545" customWidth="1"/>
    <col min="14092" max="14092" width="60.81640625" style="545" customWidth="1"/>
    <col min="14093" max="14093" width="12.81640625" style="545" customWidth="1"/>
    <col min="14094" max="14094" width="51.81640625" style="545" customWidth="1"/>
    <col min="14095" max="14098" width="12.81640625" style="545" customWidth="1"/>
    <col min="14099" max="14099" width="73.1796875" style="545" customWidth="1"/>
    <col min="14100" max="14102" width="12.81640625" style="545" customWidth="1"/>
    <col min="14103" max="14336" width="12.81640625" style="545"/>
    <col min="14337" max="14340" width="12.81640625" style="545" customWidth="1"/>
    <col min="14341" max="14341" width="17.54296875" style="545" customWidth="1"/>
    <col min="14342" max="14347" width="12.81640625" style="545" customWidth="1"/>
    <col min="14348" max="14348" width="60.81640625" style="545" customWidth="1"/>
    <col min="14349" max="14349" width="12.81640625" style="545" customWidth="1"/>
    <col min="14350" max="14350" width="51.81640625" style="545" customWidth="1"/>
    <col min="14351" max="14354" width="12.81640625" style="545" customWidth="1"/>
    <col min="14355" max="14355" width="73.1796875" style="545" customWidth="1"/>
    <col min="14356" max="14358" width="12.81640625" style="545" customWidth="1"/>
    <col min="14359" max="14592" width="12.81640625" style="545"/>
    <col min="14593" max="14596" width="12.81640625" style="545" customWidth="1"/>
    <col min="14597" max="14597" width="17.54296875" style="545" customWidth="1"/>
    <col min="14598" max="14603" width="12.81640625" style="545" customWidth="1"/>
    <col min="14604" max="14604" width="60.81640625" style="545" customWidth="1"/>
    <col min="14605" max="14605" width="12.81640625" style="545" customWidth="1"/>
    <col min="14606" max="14606" width="51.81640625" style="545" customWidth="1"/>
    <col min="14607" max="14610" width="12.81640625" style="545" customWidth="1"/>
    <col min="14611" max="14611" width="73.1796875" style="545" customWidth="1"/>
    <col min="14612" max="14614" width="12.81640625" style="545" customWidth="1"/>
    <col min="14615" max="14848" width="12.81640625" style="545"/>
    <col min="14849" max="14852" width="12.81640625" style="545" customWidth="1"/>
    <col min="14853" max="14853" width="17.54296875" style="545" customWidth="1"/>
    <col min="14854" max="14859" width="12.81640625" style="545" customWidth="1"/>
    <col min="14860" max="14860" width="60.81640625" style="545" customWidth="1"/>
    <col min="14861" max="14861" width="12.81640625" style="545" customWidth="1"/>
    <col min="14862" max="14862" width="51.81640625" style="545" customWidth="1"/>
    <col min="14863" max="14866" width="12.81640625" style="545" customWidth="1"/>
    <col min="14867" max="14867" width="73.1796875" style="545" customWidth="1"/>
    <col min="14868" max="14870" width="12.81640625" style="545" customWidth="1"/>
    <col min="14871" max="15104" width="12.81640625" style="545"/>
    <col min="15105" max="15108" width="12.81640625" style="545" customWidth="1"/>
    <col min="15109" max="15109" width="17.54296875" style="545" customWidth="1"/>
    <col min="15110" max="15115" width="12.81640625" style="545" customWidth="1"/>
    <col min="15116" max="15116" width="60.81640625" style="545" customWidth="1"/>
    <col min="15117" max="15117" width="12.81640625" style="545" customWidth="1"/>
    <col min="15118" max="15118" width="51.81640625" style="545" customWidth="1"/>
    <col min="15119" max="15122" width="12.81640625" style="545" customWidth="1"/>
    <col min="15123" max="15123" width="73.1796875" style="545" customWidth="1"/>
    <col min="15124" max="15126" width="12.81640625" style="545" customWidth="1"/>
    <col min="15127" max="15360" width="12.81640625" style="545"/>
    <col min="15361" max="15364" width="12.81640625" style="545" customWidth="1"/>
    <col min="15365" max="15365" width="17.54296875" style="545" customWidth="1"/>
    <col min="15366" max="15371" width="12.81640625" style="545" customWidth="1"/>
    <col min="15372" max="15372" width="60.81640625" style="545" customWidth="1"/>
    <col min="15373" max="15373" width="12.81640625" style="545" customWidth="1"/>
    <col min="15374" max="15374" width="51.81640625" style="545" customWidth="1"/>
    <col min="15375" max="15378" width="12.81640625" style="545" customWidth="1"/>
    <col min="15379" max="15379" width="73.1796875" style="545" customWidth="1"/>
    <col min="15380" max="15382" width="12.81640625" style="545" customWidth="1"/>
    <col min="15383" max="15616" width="12.81640625" style="545"/>
    <col min="15617" max="15620" width="12.81640625" style="545" customWidth="1"/>
    <col min="15621" max="15621" width="17.54296875" style="545" customWidth="1"/>
    <col min="15622" max="15627" width="12.81640625" style="545" customWidth="1"/>
    <col min="15628" max="15628" width="60.81640625" style="545" customWidth="1"/>
    <col min="15629" max="15629" width="12.81640625" style="545" customWidth="1"/>
    <col min="15630" max="15630" width="51.81640625" style="545" customWidth="1"/>
    <col min="15631" max="15634" width="12.81640625" style="545" customWidth="1"/>
    <col min="15635" max="15635" width="73.1796875" style="545" customWidth="1"/>
    <col min="15636" max="15638" width="12.81640625" style="545" customWidth="1"/>
    <col min="15639" max="15872" width="12.81640625" style="545"/>
    <col min="15873" max="15876" width="12.81640625" style="545" customWidth="1"/>
    <col min="15877" max="15877" width="17.54296875" style="545" customWidth="1"/>
    <col min="15878" max="15883" width="12.81640625" style="545" customWidth="1"/>
    <col min="15884" max="15884" width="60.81640625" style="545" customWidth="1"/>
    <col min="15885" max="15885" width="12.81640625" style="545" customWidth="1"/>
    <col min="15886" max="15886" width="51.81640625" style="545" customWidth="1"/>
    <col min="15887" max="15890" width="12.81640625" style="545" customWidth="1"/>
    <col min="15891" max="15891" width="73.1796875" style="545" customWidth="1"/>
    <col min="15892" max="15894" width="12.81640625" style="545" customWidth="1"/>
    <col min="15895" max="16128" width="12.81640625" style="545"/>
    <col min="16129" max="16132" width="12.81640625" style="545" customWidth="1"/>
    <col min="16133" max="16133" width="17.54296875" style="545" customWidth="1"/>
    <col min="16134" max="16139" width="12.81640625" style="545" customWidth="1"/>
    <col min="16140" max="16140" width="60.81640625" style="545" customWidth="1"/>
    <col min="16141" max="16141" width="12.81640625" style="545" customWidth="1"/>
    <col min="16142" max="16142" width="51.81640625" style="545" customWidth="1"/>
    <col min="16143" max="16146" width="12.81640625" style="545" customWidth="1"/>
    <col min="16147" max="16147" width="73.1796875" style="545" customWidth="1"/>
    <col min="16148" max="16150" width="12.81640625" style="545" customWidth="1"/>
    <col min="16151" max="16384" width="12.81640625" style="545"/>
  </cols>
  <sheetData>
    <row r="1" spans="1:25" ht="55" customHeight="1" x14ac:dyDescent="0.35">
      <c r="A1" s="544"/>
      <c r="B1" s="544"/>
    </row>
    <row r="2" spans="1:25" s="547" customFormat="1" ht="5.15" customHeight="1" x14ac:dyDescent="0.35">
      <c r="H2" s="548"/>
      <c r="S2" s="549"/>
      <c r="V2" s="550"/>
      <c r="Y2" s="549"/>
    </row>
    <row r="3" spans="1:25" s="547" customFormat="1" ht="20.149999999999999" customHeight="1" x14ac:dyDescent="0.35">
      <c r="A3" s="551" t="s">
        <v>32</v>
      </c>
      <c r="B3" s="552"/>
      <c r="C3" s="549"/>
      <c r="H3" s="548"/>
      <c r="V3" s="550"/>
    </row>
    <row r="4" spans="1:25" ht="20.149999999999999" customHeight="1" thickBot="1" x14ac:dyDescent="0.4">
      <c r="A4" s="553" t="s">
        <v>31</v>
      </c>
      <c r="B4" s="554"/>
      <c r="C4" s="555"/>
      <c r="D4" s="556"/>
      <c r="E4" s="556"/>
      <c r="F4" s="556"/>
      <c r="G4" s="556"/>
      <c r="H4" s="557"/>
      <c r="I4" s="554"/>
      <c r="J4" s="554"/>
      <c r="K4" s="554"/>
      <c r="L4" s="554"/>
      <c r="M4" s="554"/>
      <c r="N4" s="554"/>
      <c r="O4" s="554"/>
      <c r="P4" s="554"/>
      <c r="Q4" s="554"/>
      <c r="R4" s="554"/>
      <c r="S4" s="554"/>
      <c r="T4" s="554"/>
      <c r="U4" s="554"/>
      <c r="V4" s="558"/>
      <c r="W4" s="554"/>
    </row>
    <row r="5" spans="1:25" ht="10" customHeight="1" thickTop="1" thickBot="1" x14ac:dyDescent="0.4">
      <c r="A5" s="559"/>
      <c r="B5" s="560"/>
      <c r="C5" s="561"/>
      <c r="E5" s="562"/>
      <c r="F5" s="562"/>
      <c r="G5" s="562"/>
      <c r="H5" s="563"/>
      <c r="Q5" s="564"/>
      <c r="R5" s="564"/>
      <c r="S5" s="565"/>
      <c r="T5" s="562"/>
      <c r="U5" s="562"/>
      <c r="V5" s="566"/>
      <c r="W5" s="562"/>
    </row>
    <row r="6" spans="1:25" s="560" customFormat="1" ht="13.5" customHeight="1" thickTop="1" x14ac:dyDescent="0.35">
      <c r="A6" s="567" t="s">
        <v>425</v>
      </c>
      <c r="B6" s="567"/>
      <c r="E6" s="1248" t="s">
        <v>140</v>
      </c>
      <c r="F6" s="1249"/>
      <c r="G6" s="1249"/>
      <c r="H6" s="1249"/>
      <c r="I6" s="1249"/>
      <c r="J6" s="1249"/>
      <c r="K6" s="1249"/>
      <c r="L6" s="1249"/>
      <c r="M6" s="1249"/>
      <c r="N6" s="1249"/>
      <c r="O6" s="1249"/>
      <c r="P6" s="1249"/>
      <c r="Q6" s="1249"/>
      <c r="R6" s="1249"/>
      <c r="S6" s="1249"/>
      <c r="T6" s="568"/>
      <c r="U6" s="568"/>
      <c r="V6" s="568"/>
      <c r="W6" s="569"/>
      <c r="X6" s="570"/>
    </row>
    <row r="7" spans="1:25" s="560" customFormat="1" ht="13.5" customHeight="1" x14ac:dyDescent="0.35">
      <c r="A7" s="1250" t="s">
        <v>426</v>
      </c>
      <c r="B7" s="1251"/>
      <c r="E7" s="1065" t="s">
        <v>427</v>
      </c>
      <c r="F7" s="945"/>
      <c r="G7" s="945"/>
      <c r="H7" s="942"/>
      <c r="I7" s="945"/>
      <c r="J7" s="942"/>
      <c r="K7" s="942"/>
      <c r="L7" s="942"/>
      <c r="M7" s="945"/>
      <c r="N7" s="942"/>
      <c r="O7" s="942"/>
      <c r="P7" s="942"/>
      <c r="Q7" s="942"/>
      <c r="R7" s="942"/>
      <c r="S7" s="942"/>
      <c r="T7" s="570"/>
      <c r="U7" s="570"/>
      <c r="V7" s="571"/>
      <c r="W7" s="572"/>
      <c r="X7" s="570"/>
    </row>
    <row r="8" spans="1:25" s="560" customFormat="1" ht="13.5" customHeight="1" x14ac:dyDescent="0.35">
      <c r="A8" s="1252">
        <v>43983</v>
      </c>
      <c r="B8" s="1253"/>
      <c r="C8" s="573"/>
      <c r="D8" s="573"/>
      <c r="E8" s="574" t="s">
        <v>428</v>
      </c>
      <c r="F8" s="1076" t="s">
        <v>429</v>
      </c>
      <c r="G8" s="570"/>
      <c r="H8" s="570"/>
      <c r="I8" s="942"/>
      <c r="J8" s="570"/>
      <c r="K8" s="570"/>
      <c r="L8" s="942"/>
      <c r="M8" s="570"/>
      <c r="N8" s="570"/>
      <c r="O8" s="570"/>
      <c r="P8" s="570"/>
      <c r="Q8" s="1188"/>
      <c r="R8" s="1188"/>
      <c r="S8" s="1188"/>
      <c r="T8" s="347"/>
      <c r="U8" s="1188"/>
      <c r="V8" s="1188"/>
      <c r="W8" s="25"/>
      <c r="X8" s="570"/>
    </row>
    <row r="9" spans="1:25" s="560" customFormat="1" ht="13.5" customHeight="1" thickBot="1" x14ac:dyDescent="0.4">
      <c r="A9" s="575" t="s">
        <v>430</v>
      </c>
      <c r="B9" s="576"/>
      <c r="D9" s="573"/>
      <c r="E9" s="1064"/>
      <c r="F9" s="1076" t="s">
        <v>431</v>
      </c>
      <c r="G9" s="942"/>
      <c r="H9" s="942"/>
      <c r="I9" s="942"/>
      <c r="J9" s="942"/>
      <c r="K9" s="942"/>
      <c r="L9" s="942"/>
      <c r="M9" s="942"/>
      <c r="N9" s="942"/>
      <c r="O9" s="942"/>
      <c r="P9" s="942"/>
      <c r="Q9" s="942"/>
      <c r="R9" s="942"/>
      <c r="S9" s="1188"/>
      <c r="T9" s="347"/>
      <c r="U9" s="1188"/>
      <c r="V9" s="1188"/>
      <c r="W9" s="25"/>
      <c r="X9" s="570"/>
    </row>
    <row r="10" spans="1:25" s="560" customFormat="1" ht="13.5" customHeight="1" thickBot="1" x14ac:dyDescent="0.3">
      <c r="A10" s="1254" t="s">
        <v>432</v>
      </c>
      <c r="B10" s="1255"/>
      <c r="D10" s="573"/>
      <c r="E10" s="1064"/>
      <c r="F10" s="1079" t="s">
        <v>433</v>
      </c>
      <c r="G10" s="942"/>
      <c r="H10" s="942"/>
      <c r="I10" s="942"/>
      <c r="J10" s="942"/>
      <c r="K10" s="942"/>
      <c r="L10" s="942"/>
      <c r="M10" s="942"/>
      <c r="N10" s="942"/>
      <c r="O10" s="942"/>
      <c r="P10" s="942"/>
      <c r="Q10" s="942"/>
      <c r="R10" s="942"/>
      <c r="S10" s="1188"/>
      <c r="T10" s="1074"/>
      <c r="U10" s="1188"/>
      <c r="V10" s="1188"/>
      <c r="W10" s="25"/>
      <c r="X10" s="570"/>
    </row>
    <row r="11" spans="1:25" s="560" customFormat="1" ht="13.5" customHeight="1" thickBot="1" x14ac:dyDescent="0.4">
      <c r="A11" s="1254" t="s">
        <v>434</v>
      </c>
      <c r="B11" s="1256"/>
      <c r="D11" s="573"/>
      <c r="E11" s="574" t="s">
        <v>435</v>
      </c>
      <c r="F11" s="1076" t="s">
        <v>436</v>
      </c>
      <c r="G11" s="942"/>
      <c r="H11" s="942"/>
      <c r="I11" s="942"/>
      <c r="J11" s="942"/>
      <c r="K11" s="942"/>
      <c r="L11" s="942"/>
      <c r="M11" s="942"/>
      <c r="N11" s="942"/>
      <c r="O11" s="942"/>
      <c r="P11" s="942"/>
      <c r="Q11" s="942"/>
      <c r="R11" s="942"/>
      <c r="S11" s="942"/>
      <c r="T11" s="347"/>
      <c r="U11" s="1188"/>
      <c r="V11" s="1188"/>
      <c r="W11" s="25"/>
      <c r="X11" s="570"/>
    </row>
    <row r="12" spans="1:25" s="560" customFormat="1" ht="13.5" customHeight="1" thickBot="1" x14ac:dyDescent="0.4">
      <c r="A12" s="1257" t="s">
        <v>437</v>
      </c>
      <c r="B12" s="1258"/>
      <c r="D12" s="573"/>
      <c r="E12" s="1064"/>
      <c r="F12" s="1076" t="s">
        <v>438</v>
      </c>
      <c r="G12" s="942"/>
      <c r="H12" s="942"/>
      <c r="I12" s="942"/>
      <c r="J12" s="942"/>
      <c r="K12" s="942"/>
      <c r="L12" s="942"/>
      <c r="M12" s="942"/>
      <c r="N12" s="942"/>
      <c r="O12" s="942"/>
      <c r="P12" s="942"/>
      <c r="Q12" s="942"/>
      <c r="R12" s="942"/>
      <c r="S12" s="942"/>
      <c r="T12" s="347"/>
      <c r="U12" s="1188"/>
      <c r="V12" s="1188"/>
      <c r="W12" s="572"/>
      <c r="X12" s="570"/>
    </row>
    <row r="13" spans="1:25" s="560" customFormat="1" ht="13.5" customHeight="1" x14ac:dyDescent="0.25">
      <c r="A13" s="1245" t="s">
        <v>439</v>
      </c>
      <c r="B13" s="1246"/>
      <c r="D13" s="573"/>
      <c r="E13" s="1064"/>
      <c r="F13" s="1079" t="s">
        <v>433</v>
      </c>
      <c r="G13" s="942"/>
      <c r="H13" s="942"/>
      <c r="I13" s="942"/>
      <c r="J13" s="942"/>
      <c r="K13" s="942"/>
      <c r="L13" s="942"/>
      <c r="M13" s="1195"/>
      <c r="N13" s="942"/>
      <c r="O13" s="942"/>
      <c r="P13" s="942"/>
      <c r="Q13" s="942"/>
      <c r="R13" s="942"/>
      <c r="S13" s="942"/>
      <c r="T13" s="570"/>
      <c r="U13" s="570"/>
      <c r="V13" s="571"/>
      <c r="W13" s="572"/>
      <c r="X13" s="570"/>
    </row>
    <row r="14" spans="1:25" s="560" customFormat="1" ht="13.5" customHeight="1" x14ac:dyDescent="0.25">
      <c r="A14" s="579" t="s">
        <v>440</v>
      </c>
      <c r="B14" s="75">
        <v>2010</v>
      </c>
      <c r="C14" s="573"/>
      <c r="D14" s="573"/>
      <c r="E14" s="574" t="s">
        <v>441</v>
      </c>
      <c r="F14" s="1077" t="s">
        <v>442</v>
      </c>
      <c r="G14" s="570"/>
      <c r="H14" s="570"/>
      <c r="I14" s="1074"/>
      <c r="J14" s="570"/>
      <c r="K14" s="942"/>
      <c r="L14" s="942"/>
      <c r="M14" s="942"/>
      <c r="N14" s="942"/>
      <c r="O14" s="942"/>
      <c r="P14" s="570"/>
      <c r="Q14" s="1188"/>
      <c r="R14" s="942"/>
      <c r="S14" s="1188"/>
      <c r="T14" s="545"/>
      <c r="U14" s="545"/>
      <c r="W14" s="580"/>
      <c r="X14" s="570"/>
    </row>
    <row r="15" spans="1:25" s="560" customFormat="1" ht="13.5" customHeight="1" x14ac:dyDescent="0.35">
      <c r="A15" s="581"/>
      <c r="B15" s="561"/>
      <c r="C15" s="573"/>
      <c r="D15" s="573"/>
      <c r="E15" s="1064"/>
      <c r="F15" s="1076" t="s">
        <v>443</v>
      </c>
      <c r="G15" s="570"/>
      <c r="H15" s="570"/>
      <c r="I15" s="570"/>
      <c r="J15" s="570"/>
      <c r="K15" s="942"/>
      <c r="L15" s="577"/>
      <c r="M15" s="570"/>
      <c r="N15" s="942"/>
      <c r="O15" s="578"/>
      <c r="P15" s="570"/>
      <c r="Q15" s="942"/>
      <c r="R15" s="942"/>
      <c r="S15" s="30"/>
      <c r="T15" s="545"/>
      <c r="U15" s="545"/>
      <c r="W15" s="580"/>
      <c r="X15" s="570"/>
    </row>
    <row r="16" spans="1:25" s="560" customFormat="1" ht="13.5" customHeight="1" x14ac:dyDescent="0.35">
      <c r="C16" s="573"/>
      <c r="D16" s="573"/>
      <c r="E16" s="574" t="s">
        <v>444</v>
      </c>
      <c r="F16" s="1076" t="s">
        <v>445</v>
      </c>
      <c r="G16" s="942"/>
      <c r="H16" s="942"/>
      <c r="I16" s="942"/>
      <c r="J16" s="942"/>
      <c r="K16" s="570"/>
      <c r="L16" s="942"/>
      <c r="M16" s="570"/>
      <c r="N16" s="570"/>
      <c r="O16" s="1075"/>
      <c r="P16" s="942"/>
      <c r="Q16" s="1188"/>
      <c r="R16" s="1188"/>
      <c r="S16" s="1188"/>
      <c r="T16" s="545"/>
      <c r="U16" s="545"/>
      <c r="W16" s="580"/>
      <c r="X16" s="570"/>
    </row>
    <row r="17" spans="1:24" s="560" customFormat="1" ht="13.5" customHeight="1" x14ac:dyDescent="0.25">
      <c r="A17" s="567" t="s">
        <v>446</v>
      </c>
      <c r="B17" s="582"/>
      <c r="C17" s="573"/>
      <c r="D17" s="583"/>
      <c r="E17" s="1064"/>
      <c r="F17" s="1075" t="s">
        <v>447</v>
      </c>
      <c r="G17" s="570"/>
      <c r="H17" s="570"/>
      <c r="I17" s="1078"/>
      <c r="J17" s="578"/>
      <c r="K17" s="942"/>
      <c r="L17" s="942"/>
      <c r="M17" s="942"/>
      <c r="N17" s="942"/>
      <c r="O17" s="942"/>
      <c r="P17" s="942"/>
      <c r="Q17" s="942"/>
      <c r="R17" s="942"/>
      <c r="S17" s="1188"/>
      <c r="T17" s="545"/>
      <c r="U17" s="545"/>
      <c r="W17" s="580"/>
      <c r="X17" s="570"/>
    </row>
    <row r="18" spans="1:24" s="560" customFormat="1" ht="13.5" customHeight="1" x14ac:dyDescent="0.35">
      <c r="A18" s="1247"/>
      <c r="B18" s="1247"/>
      <c r="C18" s="573"/>
      <c r="D18" s="583"/>
      <c r="E18" s="1064"/>
      <c r="F18" s="570" t="s">
        <v>448</v>
      </c>
      <c r="G18" s="1188"/>
      <c r="H18" s="1188"/>
      <c r="I18" s="1188"/>
      <c r="J18" s="1188"/>
      <c r="K18" s="570"/>
      <c r="L18" s="942"/>
      <c r="M18" s="570"/>
      <c r="N18" s="570"/>
      <c r="O18" s="570"/>
      <c r="P18" s="942"/>
      <c r="Q18" s="30"/>
      <c r="R18" s="1188"/>
      <c r="S18" s="942"/>
      <c r="T18" s="545"/>
      <c r="U18" s="545"/>
      <c r="W18" s="580"/>
      <c r="X18" s="570"/>
    </row>
    <row r="19" spans="1:24" s="560" customFormat="1" ht="13.5" customHeight="1" x14ac:dyDescent="0.35">
      <c r="A19" s="1247"/>
      <c r="B19" s="1247"/>
      <c r="C19" s="573"/>
      <c r="D19" s="583"/>
      <c r="E19" s="1064" t="s">
        <v>449</v>
      </c>
      <c r="F19" s="942"/>
      <c r="G19" s="942"/>
      <c r="H19" s="942"/>
      <c r="I19" s="942"/>
      <c r="J19" s="942"/>
      <c r="K19" s="942"/>
      <c r="L19" s="942"/>
      <c r="M19" s="942"/>
      <c r="N19" s="942"/>
      <c r="O19" s="942"/>
      <c r="P19" s="942"/>
      <c r="Q19" s="942"/>
      <c r="R19" s="942"/>
      <c r="S19" s="942"/>
      <c r="T19" s="545"/>
      <c r="U19" s="545"/>
      <c r="V19" s="545"/>
      <c r="W19" s="580"/>
      <c r="X19" s="570"/>
    </row>
    <row r="20" spans="1:24" ht="13.5" customHeight="1" thickBot="1" x14ac:dyDescent="0.4">
      <c r="A20" s="559"/>
      <c r="B20" s="560"/>
      <c r="C20" s="561"/>
      <c r="D20" s="560"/>
      <c r="E20" s="1064" t="s">
        <v>450</v>
      </c>
      <c r="F20" s="942"/>
      <c r="G20" s="942"/>
      <c r="H20" s="942"/>
      <c r="I20" s="942"/>
      <c r="J20" s="942"/>
      <c r="K20" s="942"/>
      <c r="L20" s="942"/>
      <c r="M20" s="942"/>
      <c r="N20" s="942"/>
      <c r="O20" s="942"/>
      <c r="P20" s="942"/>
      <c r="Q20" s="942"/>
      <c r="R20" s="942"/>
      <c r="S20" s="942"/>
      <c r="T20" s="564"/>
      <c r="U20" s="564"/>
      <c r="V20" s="584"/>
      <c r="W20" s="585"/>
      <c r="X20" s="570"/>
    </row>
    <row r="21" spans="1:24" ht="13.5" customHeight="1" thickTop="1" thickBot="1" x14ac:dyDescent="0.4">
      <c r="A21" s="559"/>
      <c r="B21" s="560"/>
      <c r="C21" s="561"/>
      <c r="D21" s="560"/>
      <c r="E21" s="1063" t="s">
        <v>451</v>
      </c>
      <c r="F21" s="956"/>
      <c r="G21" s="1080"/>
      <c r="H21" s="956"/>
      <c r="I21" s="956"/>
      <c r="J21" s="1081"/>
      <c r="K21" s="956"/>
      <c r="L21" s="956"/>
      <c r="M21" s="956"/>
      <c r="N21" s="956"/>
      <c r="O21" s="956"/>
      <c r="P21" s="956"/>
      <c r="Q21" s="956"/>
      <c r="R21" s="956"/>
      <c r="S21" s="956"/>
    </row>
    <row r="22" spans="1:24" ht="13.5" customHeight="1" thickTop="1" thickBot="1" x14ac:dyDescent="0.4">
      <c r="A22" s="560"/>
      <c r="B22" s="586"/>
      <c r="C22" s="1179"/>
      <c r="D22" s="587"/>
      <c r="E22" s="547"/>
      <c r="F22" s="1179"/>
      <c r="H22" s="545" t="s">
        <v>415</v>
      </c>
      <c r="P22" s="586"/>
    </row>
    <row r="23" spans="1:24" ht="13.5" customHeight="1" thickTop="1" thickBot="1" x14ac:dyDescent="0.4">
      <c r="A23" s="588" t="s">
        <v>31</v>
      </c>
      <c r="B23" s="589"/>
      <c r="C23" s="589"/>
      <c r="D23" s="589"/>
      <c r="E23" s="589"/>
      <c r="F23" s="589"/>
      <c r="G23" s="589"/>
      <c r="H23" s="589"/>
      <c r="I23" s="589"/>
      <c r="J23" s="589"/>
      <c r="K23" s="589"/>
      <c r="L23" s="589"/>
      <c r="M23" s="589"/>
      <c r="N23" s="589"/>
      <c r="O23" s="589"/>
      <c r="P23" s="589"/>
      <c r="Q23" s="589"/>
      <c r="R23" s="589"/>
      <c r="S23" s="589"/>
      <c r="T23" s="589"/>
      <c r="U23" s="589"/>
      <c r="V23" s="589"/>
      <c r="W23" s="590"/>
      <c r="X23" s="570"/>
    </row>
    <row r="24" spans="1:24" ht="27" customHeight="1" thickTop="1" x14ac:dyDescent="0.35">
      <c r="A24" s="591"/>
      <c r="B24" s="592"/>
      <c r="C24" s="593"/>
      <c r="D24" s="594" t="s">
        <v>452</v>
      </c>
      <c r="E24" s="595" t="s">
        <v>453</v>
      </c>
      <c r="F24" s="595"/>
      <c r="G24" s="596"/>
      <c r="H24" s="595" t="s">
        <v>454</v>
      </c>
      <c r="I24" s="595"/>
      <c r="J24" s="596"/>
      <c r="K24" s="597" t="s">
        <v>455</v>
      </c>
      <c r="L24" s="598"/>
      <c r="M24" s="599"/>
      <c r="N24" s="595" t="s">
        <v>456</v>
      </c>
      <c r="O24" s="600"/>
      <c r="P24" s="601"/>
      <c r="Q24" s="597" t="s">
        <v>457</v>
      </c>
      <c r="R24" s="598"/>
      <c r="S24" s="599"/>
      <c r="T24" s="595" t="s">
        <v>458</v>
      </c>
      <c r="U24" s="602"/>
      <c r="V24" s="602"/>
      <c r="W24" s="603"/>
      <c r="X24" s="570"/>
    </row>
    <row r="25" spans="1:24" ht="13.5" customHeight="1" x14ac:dyDescent="0.35">
      <c r="A25" s="604"/>
      <c r="B25" s="576"/>
      <c r="C25" s="593"/>
      <c r="D25" s="605"/>
      <c r="E25" s="606"/>
      <c r="F25" s="607"/>
      <c r="G25" s="596"/>
      <c r="H25" s="606"/>
      <c r="I25" s="607"/>
      <c r="J25" s="596"/>
      <c r="K25" s="606"/>
      <c r="L25" s="607"/>
      <c r="M25" s="596"/>
      <c r="N25" s="606"/>
      <c r="O25" s="607"/>
      <c r="P25" s="596"/>
      <c r="Q25" s="606"/>
      <c r="R25" s="607"/>
      <c r="S25" s="596"/>
      <c r="T25" s="608" t="s">
        <v>286</v>
      </c>
      <c r="U25" s="608" t="s">
        <v>288</v>
      </c>
      <c r="V25" s="608"/>
      <c r="W25" s="609"/>
      <c r="X25" s="610"/>
    </row>
    <row r="26" spans="1:24" ht="13.5" customHeight="1" x14ac:dyDescent="0.35">
      <c r="A26" s="591"/>
      <c r="B26" s="592"/>
      <c r="C26" s="593"/>
      <c r="D26" s="611"/>
      <c r="E26" s="592" t="s">
        <v>459</v>
      </c>
      <c r="F26" s="608" t="s">
        <v>460</v>
      </c>
      <c r="G26" s="596" t="s">
        <v>461</v>
      </c>
      <c r="H26" s="592" t="s">
        <v>459</v>
      </c>
      <c r="I26" s="608" t="s">
        <v>460</v>
      </c>
      <c r="J26" s="596" t="s">
        <v>461</v>
      </c>
      <c r="K26" s="592" t="s">
        <v>459</v>
      </c>
      <c r="L26" s="608" t="s">
        <v>460</v>
      </c>
      <c r="M26" s="596" t="s">
        <v>461</v>
      </c>
      <c r="N26" s="592" t="s">
        <v>459</v>
      </c>
      <c r="O26" s="608" t="s">
        <v>460</v>
      </c>
      <c r="P26" s="596" t="s">
        <v>461</v>
      </c>
      <c r="Q26" s="592" t="s">
        <v>459</v>
      </c>
      <c r="R26" s="608" t="s">
        <v>460</v>
      </c>
      <c r="S26" s="596" t="s">
        <v>461</v>
      </c>
      <c r="T26" s="608" t="s">
        <v>462</v>
      </c>
      <c r="U26" s="608" t="s">
        <v>462</v>
      </c>
      <c r="V26" s="608" t="s">
        <v>286</v>
      </c>
      <c r="W26" s="609" t="s">
        <v>463</v>
      </c>
      <c r="X26" s="612"/>
    </row>
    <row r="27" spans="1:24" ht="13.5" customHeight="1" x14ac:dyDescent="0.35">
      <c r="A27" s="604"/>
      <c r="B27" s="576"/>
      <c r="C27" s="593"/>
      <c r="D27" s="613" t="s">
        <v>464</v>
      </c>
      <c r="E27" s="614" t="s">
        <v>465</v>
      </c>
      <c r="F27" s="592" t="s">
        <v>466</v>
      </c>
      <c r="G27" s="615" t="s">
        <v>467</v>
      </c>
      <c r="H27" s="614" t="s">
        <v>465</v>
      </c>
      <c r="I27" s="592" t="s">
        <v>466</v>
      </c>
      <c r="J27" s="615" t="s">
        <v>467</v>
      </c>
      <c r="K27" s="616" t="s">
        <v>465</v>
      </c>
      <c r="L27" s="592" t="s">
        <v>466</v>
      </c>
      <c r="M27" s="615" t="s">
        <v>468</v>
      </c>
      <c r="N27" s="614" t="s">
        <v>465</v>
      </c>
      <c r="O27" s="592" t="s">
        <v>466</v>
      </c>
      <c r="P27" s="615" t="s">
        <v>467</v>
      </c>
      <c r="Q27" s="614" t="s">
        <v>465</v>
      </c>
      <c r="R27" s="592" t="s">
        <v>466</v>
      </c>
      <c r="S27" s="615" t="s">
        <v>468</v>
      </c>
      <c r="T27" s="592" t="s">
        <v>466</v>
      </c>
      <c r="U27" s="592" t="s">
        <v>466</v>
      </c>
      <c r="V27" s="592" t="s">
        <v>461</v>
      </c>
      <c r="W27" s="615" t="s">
        <v>461</v>
      </c>
      <c r="X27" s="617"/>
    </row>
    <row r="28" spans="1:24" ht="13.5" customHeight="1" x14ac:dyDescent="0.35">
      <c r="A28" s="604"/>
      <c r="B28" s="592" t="s">
        <v>469</v>
      </c>
      <c r="C28" s="593"/>
      <c r="D28" s="609"/>
      <c r="E28" s="614"/>
      <c r="F28" s="592" t="s">
        <v>470</v>
      </c>
      <c r="G28" s="615"/>
      <c r="H28" s="614"/>
      <c r="I28" s="592" t="s">
        <v>470</v>
      </c>
      <c r="J28" s="615"/>
      <c r="K28" s="614"/>
      <c r="L28" s="592" t="s">
        <v>470</v>
      </c>
      <c r="M28" s="615"/>
      <c r="N28" s="614"/>
      <c r="O28" s="592" t="s">
        <v>470</v>
      </c>
      <c r="P28" s="615"/>
      <c r="Q28" s="614"/>
      <c r="R28" s="592" t="s">
        <v>470</v>
      </c>
      <c r="S28" s="615"/>
      <c r="T28" s="592" t="s">
        <v>471</v>
      </c>
      <c r="U28" s="592" t="s">
        <v>471</v>
      </c>
      <c r="V28" s="592" t="s">
        <v>472</v>
      </c>
      <c r="W28" s="615" t="s">
        <v>472</v>
      </c>
      <c r="X28" s="610"/>
    </row>
    <row r="29" spans="1:24" ht="13.5" customHeight="1" x14ac:dyDescent="0.35">
      <c r="A29" s="618"/>
      <c r="B29" s="546">
        <v>1990</v>
      </c>
      <c r="C29" s="580"/>
      <c r="D29" s="1069">
        <v>62.92498707765013</v>
      </c>
      <c r="E29" s="1068">
        <v>1175573</v>
      </c>
      <c r="F29" s="1070" t="s">
        <v>473</v>
      </c>
      <c r="G29" s="1071">
        <v>100</v>
      </c>
      <c r="H29" s="1068">
        <v>57237.5</v>
      </c>
      <c r="I29" s="1070" t="s">
        <v>473</v>
      </c>
      <c r="J29" s="1071">
        <v>100</v>
      </c>
      <c r="K29" s="1068" t="s">
        <v>473</v>
      </c>
      <c r="L29" s="1070" t="s">
        <v>473</v>
      </c>
      <c r="M29" s="1071" t="s">
        <v>473</v>
      </c>
      <c r="N29" s="1068">
        <v>20538.510591832277</v>
      </c>
      <c r="O29" s="1070" t="s">
        <v>473</v>
      </c>
      <c r="P29" s="1071">
        <v>100</v>
      </c>
      <c r="Q29" s="1068" t="s">
        <v>473</v>
      </c>
      <c r="R29" s="1070" t="s">
        <v>473</v>
      </c>
      <c r="S29" s="1071" t="s">
        <v>473</v>
      </c>
      <c r="T29" s="1070" t="s">
        <v>473</v>
      </c>
      <c r="U29" s="1070" t="s">
        <v>473</v>
      </c>
      <c r="V29" s="1072" t="s">
        <v>473</v>
      </c>
      <c r="W29" s="1073" t="s">
        <v>473</v>
      </c>
    </row>
    <row r="30" spans="1:24" ht="13.5" customHeight="1" x14ac:dyDescent="0.35">
      <c r="A30" s="618"/>
      <c r="B30" s="546">
        <v>1991</v>
      </c>
      <c r="C30" s="580"/>
      <c r="D30" s="1069">
        <v>67.096356776409934</v>
      </c>
      <c r="E30" s="1068">
        <v>1162605</v>
      </c>
      <c r="F30" s="1070">
        <v>-1.1031216266450488</v>
      </c>
      <c r="G30" s="1071">
        <v>98.896878373354951</v>
      </c>
      <c r="H30" s="1068">
        <v>57438.7</v>
      </c>
      <c r="I30" s="1070">
        <v>0.35151779864598748</v>
      </c>
      <c r="J30" s="1071">
        <v>100.35151779864599</v>
      </c>
      <c r="K30" s="1068" t="s">
        <v>473</v>
      </c>
      <c r="L30" s="1070" t="s">
        <v>473</v>
      </c>
      <c r="M30" s="1071" t="s">
        <v>473</v>
      </c>
      <c r="N30" s="1068">
        <v>20240.795839738716</v>
      </c>
      <c r="O30" s="1070">
        <v>-1.4495440200612997</v>
      </c>
      <c r="P30" s="1071">
        <v>98.550455979938704</v>
      </c>
      <c r="Q30" s="1068" t="s">
        <v>473</v>
      </c>
      <c r="R30" s="1070" t="s">
        <v>473</v>
      </c>
      <c r="S30" s="1071" t="s">
        <v>473</v>
      </c>
      <c r="T30" s="1070" t="s">
        <v>473</v>
      </c>
      <c r="U30" s="1070" t="s">
        <v>473</v>
      </c>
      <c r="V30" s="1072" t="s">
        <v>473</v>
      </c>
      <c r="W30" s="1073" t="s">
        <v>473</v>
      </c>
    </row>
    <row r="31" spans="1:24" ht="13.5" customHeight="1" x14ac:dyDescent="0.35">
      <c r="A31" s="618"/>
      <c r="B31" s="546">
        <v>1992</v>
      </c>
      <c r="C31" s="580"/>
      <c r="D31" s="1069">
        <v>69.20554213506523</v>
      </c>
      <c r="E31" s="1068">
        <v>1167268</v>
      </c>
      <c r="F31" s="1070">
        <v>0.40108205280383274</v>
      </c>
      <c r="G31" s="1071">
        <v>99.293536003293696</v>
      </c>
      <c r="H31" s="1068">
        <v>57584.5</v>
      </c>
      <c r="I31" s="1070">
        <v>0.25383582845712549</v>
      </c>
      <c r="J31" s="1071">
        <v>100.60624590521948</v>
      </c>
      <c r="K31" s="1068" t="s">
        <v>473</v>
      </c>
      <c r="L31" s="1070" t="s">
        <v>473</v>
      </c>
      <c r="M31" s="1071" t="s">
        <v>473</v>
      </c>
      <c r="N31" s="1068">
        <v>20270.524186195937</v>
      </c>
      <c r="O31" s="1070">
        <v>0.14687340701720064</v>
      </c>
      <c r="P31" s="1071">
        <v>98.695200392267409</v>
      </c>
      <c r="Q31" s="1068" t="s">
        <v>473</v>
      </c>
      <c r="R31" s="1070" t="s">
        <v>473</v>
      </c>
      <c r="S31" s="1071" t="s">
        <v>473</v>
      </c>
      <c r="T31" s="1070" t="s">
        <v>473</v>
      </c>
      <c r="U31" s="1070" t="s">
        <v>473</v>
      </c>
      <c r="V31" s="1072" t="s">
        <v>473</v>
      </c>
      <c r="W31" s="1073" t="s">
        <v>473</v>
      </c>
    </row>
    <row r="32" spans="1:24" ht="13.5" customHeight="1" x14ac:dyDescent="0.35">
      <c r="A32" s="618"/>
      <c r="B32" s="546">
        <v>1993</v>
      </c>
      <c r="C32" s="580"/>
      <c r="D32" s="1069">
        <v>71.088395905636958</v>
      </c>
      <c r="E32" s="1068">
        <v>1196331</v>
      </c>
      <c r="F32" s="1070">
        <v>2.4898309557016898</v>
      </c>
      <c r="G32" s="1071">
        <v>101.76577719971451</v>
      </c>
      <c r="H32" s="1068">
        <v>57713.9</v>
      </c>
      <c r="I32" s="1070">
        <v>0.22471324748847599</v>
      </c>
      <c r="J32" s="1071">
        <v>100.83232146756934</v>
      </c>
      <c r="K32" s="1068" t="s">
        <v>473</v>
      </c>
      <c r="L32" s="1070" t="s">
        <v>473</v>
      </c>
      <c r="M32" s="1071" t="s">
        <v>473</v>
      </c>
      <c r="N32" s="1068">
        <v>20728.645958772497</v>
      </c>
      <c r="O32" s="1070">
        <v>2.2600391009549581</v>
      </c>
      <c r="P32" s="1071">
        <v>100.9257505118985</v>
      </c>
      <c r="Q32" s="1068" t="s">
        <v>473</v>
      </c>
      <c r="R32" s="1070" t="s">
        <v>473</v>
      </c>
      <c r="S32" s="1071" t="s">
        <v>473</v>
      </c>
      <c r="T32" s="1070" t="s">
        <v>473</v>
      </c>
      <c r="U32" s="1070" t="s">
        <v>473</v>
      </c>
      <c r="V32" s="1072" t="s">
        <v>473</v>
      </c>
      <c r="W32" s="1073" t="s">
        <v>473</v>
      </c>
    </row>
    <row r="33" spans="1:26" ht="13.5" customHeight="1" x14ac:dyDescent="0.35">
      <c r="A33" s="618"/>
      <c r="B33" s="546">
        <v>1994</v>
      </c>
      <c r="C33" s="580"/>
      <c r="D33" s="1069">
        <v>72.044708400289267</v>
      </c>
      <c r="E33" s="1068">
        <v>1242342</v>
      </c>
      <c r="F33" s="1070">
        <v>3.84600917304659</v>
      </c>
      <c r="G33" s="1071">
        <v>105.67969832583769</v>
      </c>
      <c r="H33" s="1068">
        <v>57862.1</v>
      </c>
      <c r="I33" s="1070">
        <v>0.25678389434780374</v>
      </c>
      <c r="J33" s="1071">
        <v>101.09124262939507</v>
      </c>
      <c r="K33" s="1068" t="s">
        <v>473</v>
      </c>
      <c r="L33" s="1070" t="s">
        <v>473</v>
      </c>
      <c r="M33" s="1071" t="s">
        <v>473</v>
      </c>
      <c r="N33" s="1068">
        <v>21470.738186135659</v>
      </c>
      <c r="O33" s="1070">
        <v>3.5800323322570993</v>
      </c>
      <c r="P33" s="1071">
        <v>104.5389250117976</v>
      </c>
      <c r="Q33" s="1068" t="s">
        <v>473</v>
      </c>
      <c r="R33" s="1070" t="s">
        <v>473</v>
      </c>
      <c r="S33" s="1071" t="s">
        <v>473</v>
      </c>
      <c r="T33" s="1070" t="s">
        <v>473</v>
      </c>
      <c r="U33" s="1070" t="s">
        <v>473</v>
      </c>
      <c r="V33" s="1072" t="s">
        <v>473</v>
      </c>
      <c r="W33" s="1073" t="s">
        <v>473</v>
      </c>
    </row>
    <row r="34" spans="1:26" ht="13.5" customHeight="1" x14ac:dyDescent="0.35">
      <c r="A34" s="618"/>
      <c r="B34" s="546">
        <v>1995</v>
      </c>
      <c r="C34" s="580"/>
      <c r="D34" s="1069">
        <v>73.797694019852955</v>
      </c>
      <c r="E34" s="1068">
        <v>1273790</v>
      </c>
      <c r="F34" s="1070">
        <v>2.5313480506977948</v>
      </c>
      <c r="G34" s="1071">
        <v>108.3548193093921</v>
      </c>
      <c r="H34" s="1068">
        <v>58024.800000000003</v>
      </c>
      <c r="I34" s="1070">
        <v>0.2811857848228882</v>
      </c>
      <c r="J34" s="1071">
        <v>101.37549683336974</v>
      </c>
      <c r="K34" s="1068" t="s">
        <v>473</v>
      </c>
      <c r="L34" s="1070" t="s">
        <v>473</v>
      </c>
      <c r="M34" s="1071" t="s">
        <v>473</v>
      </c>
      <c r="N34" s="1068">
        <v>21952.509961257943</v>
      </c>
      <c r="O34" s="1070">
        <v>2.2438528705705174</v>
      </c>
      <c r="P34" s="1071">
        <v>106.88462468153838</v>
      </c>
      <c r="Q34" s="1068" t="s">
        <v>473</v>
      </c>
      <c r="R34" s="1070" t="s">
        <v>473</v>
      </c>
      <c r="S34" s="1071" t="s">
        <v>473</v>
      </c>
      <c r="T34" s="1070" t="s">
        <v>473</v>
      </c>
      <c r="U34" s="1070" t="s">
        <v>473</v>
      </c>
      <c r="V34" s="1072" t="s">
        <v>473</v>
      </c>
      <c r="W34" s="1073" t="s">
        <v>473</v>
      </c>
    </row>
    <row r="35" spans="1:26" ht="13.5" customHeight="1" x14ac:dyDescent="0.35">
      <c r="A35" s="618"/>
      <c r="B35" s="546">
        <v>1996</v>
      </c>
      <c r="C35" s="580"/>
      <c r="D35" s="1069">
        <v>76.835882054401623</v>
      </c>
      <c r="E35" s="1068">
        <v>1305527</v>
      </c>
      <c r="F35" s="1070">
        <v>2.4915409918432396</v>
      </c>
      <c r="G35" s="1071">
        <v>111.05452404912326</v>
      </c>
      <c r="H35" s="1068">
        <v>58164.4</v>
      </c>
      <c r="I35" s="1070">
        <v>0.24058678358218991</v>
      </c>
      <c r="J35" s="1071">
        <v>101.6193928805416</v>
      </c>
      <c r="K35" s="1068">
        <v>23738</v>
      </c>
      <c r="L35" s="1070" t="s">
        <v>473</v>
      </c>
      <c r="M35" s="1071">
        <v>100</v>
      </c>
      <c r="N35" s="1068">
        <v>22445.464923561492</v>
      </c>
      <c r="O35" s="1070">
        <v>2.2455517076339859</v>
      </c>
      <c r="P35" s="1071">
        <v>109.28477419627285</v>
      </c>
      <c r="Q35" s="1068">
        <v>54997.346027466512</v>
      </c>
      <c r="R35" s="1070" t="s">
        <v>473</v>
      </c>
      <c r="S35" s="1071">
        <v>100</v>
      </c>
      <c r="T35" s="1070" t="s">
        <v>473</v>
      </c>
      <c r="U35" s="1070" t="s">
        <v>473</v>
      </c>
      <c r="V35" s="1072" t="s">
        <v>473</v>
      </c>
      <c r="W35" s="1073" t="s">
        <v>473</v>
      </c>
    </row>
    <row r="36" spans="1:26" ht="13.5" customHeight="1" x14ac:dyDescent="0.35">
      <c r="A36" s="618"/>
      <c r="B36" s="546">
        <v>1997</v>
      </c>
      <c r="C36" s="580"/>
      <c r="D36" s="1069">
        <v>77.664084540884446</v>
      </c>
      <c r="E36" s="1068">
        <v>1355853</v>
      </c>
      <c r="F36" s="1070">
        <v>3.8548417612197987</v>
      </c>
      <c r="G36" s="1071">
        <v>115.33550021989275</v>
      </c>
      <c r="H36" s="1068">
        <v>58314.2</v>
      </c>
      <c r="I36" s="1070">
        <v>0.2575458527896714</v>
      </c>
      <c r="J36" s="1071">
        <v>101.88110941253548</v>
      </c>
      <c r="K36" s="1068">
        <v>23865</v>
      </c>
      <c r="L36" s="1070">
        <v>0.53500716151318561</v>
      </c>
      <c r="M36" s="1071">
        <v>100.53500716151319</v>
      </c>
      <c r="N36" s="1068">
        <v>23250.82055485628</v>
      </c>
      <c r="O36" s="1070">
        <v>3.5880550215263707</v>
      </c>
      <c r="P36" s="1071">
        <v>113.20597202458598</v>
      </c>
      <c r="Q36" s="1068">
        <v>56813.450659962291</v>
      </c>
      <c r="R36" s="1070">
        <v>3.3021677656750681</v>
      </c>
      <c r="S36" s="1071">
        <v>103.30216776567505</v>
      </c>
      <c r="T36" s="1070" t="s">
        <v>473</v>
      </c>
      <c r="U36" s="1070" t="s">
        <v>473</v>
      </c>
      <c r="V36" s="1072" t="s">
        <v>473</v>
      </c>
      <c r="W36" s="1073" t="s">
        <v>473</v>
      </c>
    </row>
    <row r="37" spans="1:26" ht="13.5" customHeight="1" x14ac:dyDescent="0.35">
      <c r="A37" s="618"/>
      <c r="B37" s="546">
        <v>1998</v>
      </c>
      <c r="C37" s="580"/>
      <c r="D37" s="1069">
        <v>78.394182656975772</v>
      </c>
      <c r="E37" s="1068">
        <v>1405272</v>
      </c>
      <c r="F37" s="1070">
        <v>3.6448641556274906</v>
      </c>
      <c r="G37" s="1071">
        <v>119.53932252612128</v>
      </c>
      <c r="H37" s="1068">
        <v>58474.9</v>
      </c>
      <c r="I37" s="1070">
        <v>0.27557610324758697</v>
      </c>
      <c r="J37" s="1071">
        <v>102.16186940379995</v>
      </c>
      <c r="K37" s="1068">
        <v>24036</v>
      </c>
      <c r="L37" s="1070">
        <v>0.71653048397234442</v>
      </c>
      <c r="M37" s="1071">
        <v>101.25537113488922</v>
      </c>
      <c r="N37" s="1068">
        <v>24032.05477905905</v>
      </c>
      <c r="O37" s="1070">
        <v>3.3600286164506832</v>
      </c>
      <c r="P37" s="1071">
        <v>117.00972508014321</v>
      </c>
      <c r="Q37" s="1068">
        <v>58465.302046929603</v>
      </c>
      <c r="R37" s="1070">
        <v>2.9075005439361812</v>
      </c>
      <c r="S37" s="1071">
        <v>106.30567885535991</v>
      </c>
      <c r="T37" s="1070" t="s">
        <v>473</v>
      </c>
      <c r="U37" s="1070" t="s">
        <v>473</v>
      </c>
      <c r="V37" s="1072" t="s">
        <v>473</v>
      </c>
      <c r="W37" s="1073" t="s">
        <v>473</v>
      </c>
    </row>
    <row r="38" spans="1:26" ht="13.5" customHeight="1" x14ac:dyDescent="0.35">
      <c r="A38" s="618"/>
      <c r="B38" s="546">
        <v>1999</v>
      </c>
      <c r="C38" s="580"/>
      <c r="D38" s="1069">
        <v>79.115607268396914</v>
      </c>
      <c r="E38" s="1068">
        <v>1453448</v>
      </c>
      <c r="F38" s="1070">
        <v>3.428233110742974</v>
      </c>
      <c r="G38" s="1071">
        <v>123.63740916131961</v>
      </c>
      <c r="H38" s="1068">
        <v>58684.4</v>
      </c>
      <c r="I38" s="1070">
        <v>0.35827337883433746</v>
      </c>
      <c r="J38" s="1071">
        <v>102.52788818519328</v>
      </c>
      <c r="K38" s="1068">
        <v>24209</v>
      </c>
      <c r="L38" s="1070">
        <v>0.71975370277916462</v>
      </c>
      <c r="M38" s="1071">
        <v>101.98416041789537</v>
      </c>
      <c r="N38" s="1068">
        <v>24767.195370490284</v>
      </c>
      <c r="O38" s="1070">
        <v>3.0590001487172724</v>
      </c>
      <c r="P38" s="1071">
        <v>120.58905274435847</v>
      </c>
      <c r="Q38" s="1068">
        <v>60037.506712379691</v>
      </c>
      <c r="R38" s="1070">
        <v>2.6891243359832506</v>
      </c>
      <c r="S38" s="1071">
        <v>109.1643707359916</v>
      </c>
      <c r="T38" s="1070" t="s">
        <v>473</v>
      </c>
      <c r="U38" s="1070" t="s">
        <v>473</v>
      </c>
      <c r="V38" s="1072" t="s">
        <v>473</v>
      </c>
      <c r="W38" s="1073" t="s">
        <v>473</v>
      </c>
    </row>
    <row r="39" spans="1:26" ht="13.5" customHeight="1" x14ac:dyDescent="0.35">
      <c r="A39" s="618"/>
      <c r="B39" s="546">
        <v>2000</v>
      </c>
      <c r="C39" s="580"/>
      <c r="D39" s="1069">
        <v>80.584008167159524</v>
      </c>
      <c r="E39" s="1068">
        <v>1503408</v>
      </c>
      <c r="F39" s="1070">
        <v>3.4373434756523795</v>
      </c>
      <c r="G39" s="1071">
        <v>127.88725157859187</v>
      </c>
      <c r="H39" s="1068">
        <v>58886.1</v>
      </c>
      <c r="I39" s="1070">
        <v>0.34370292616095088</v>
      </c>
      <c r="J39" s="1071">
        <v>102.88027953701682</v>
      </c>
      <c r="K39" s="1068">
        <v>24396</v>
      </c>
      <c r="L39" s="1070">
        <v>0.77244000165227811</v>
      </c>
      <c r="M39" s="1071">
        <v>102.77192686831242</v>
      </c>
      <c r="N39" s="1068">
        <v>25530.778910472931</v>
      </c>
      <c r="O39" s="1070">
        <v>3.0830440369217005</v>
      </c>
      <c r="P39" s="1071">
        <v>124.30686634417378</v>
      </c>
      <c r="Q39" s="1068">
        <v>61625.184456468276</v>
      </c>
      <c r="R39" s="1070">
        <v>2.6444764798355669</v>
      </c>
      <c r="S39" s="1071">
        <v>112.05119684446539</v>
      </c>
      <c r="T39" s="1070" t="s">
        <v>473</v>
      </c>
      <c r="U39" s="1070" t="s">
        <v>473</v>
      </c>
      <c r="V39" s="1072" t="s">
        <v>473</v>
      </c>
      <c r="W39" s="1073" t="s">
        <v>473</v>
      </c>
    </row>
    <row r="40" spans="1:26" ht="13.5" customHeight="1" x14ac:dyDescent="0.35">
      <c r="A40" s="618"/>
      <c r="B40" s="546">
        <v>2001</v>
      </c>
      <c r="C40" s="580"/>
      <c r="D40" s="1069">
        <v>81.385838511063994</v>
      </c>
      <c r="E40" s="1068">
        <v>1548124</v>
      </c>
      <c r="F40" s="1070">
        <v>2.9743090365356579</v>
      </c>
      <c r="G40" s="1071">
        <v>131.69101365887101</v>
      </c>
      <c r="H40" s="1068">
        <v>59113</v>
      </c>
      <c r="I40" s="1070">
        <v>0.38532013497243228</v>
      </c>
      <c r="J40" s="1071">
        <v>103.27669796898887</v>
      </c>
      <c r="K40" s="1068">
        <v>24535</v>
      </c>
      <c r="L40" s="1070">
        <v>0.56976553533366125</v>
      </c>
      <c r="M40" s="1071">
        <v>103.35748588760639</v>
      </c>
      <c r="N40" s="1068">
        <v>26189.230795256542</v>
      </c>
      <c r="O40" s="1070">
        <v>2.5790512976222146</v>
      </c>
      <c r="P40" s="1071">
        <v>127.51280419365671</v>
      </c>
      <c r="Q40" s="1068">
        <v>63098.593845526797</v>
      </c>
      <c r="R40" s="1070">
        <v>2.3909208581750052</v>
      </c>
      <c r="S40" s="1071">
        <v>114.73025228165444</v>
      </c>
      <c r="T40" s="1070" t="s">
        <v>473</v>
      </c>
      <c r="U40" s="1070" t="s">
        <v>473</v>
      </c>
      <c r="V40" s="1072" t="s">
        <v>473</v>
      </c>
      <c r="W40" s="1073" t="s">
        <v>473</v>
      </c>
    </row>
    <row r="41" spans="1:26" ht="13.5" customHeight="1" x14ac:dyDescent="0.35">
      <c r="A41" s="618"/>
      <c r="B41" s="546">
        <v>2002</v>
      </c>
      <c r="C41" s="580"/>
      <c r="D41" s="1069">
        <v>83.102958016721104</v>
      </c>
      <c r="E41" s="1068">
        <v>1584110</v>
      </c>
      <c r="F41" s="1070">
        <v>2.3244908030622868</v>
      </c>
      <c r="G41" s="1071">
        <v>134.75215915983097</v>
      </c>
      <c r="H41" s="1068">
        <v>59365.7</v>
      </c>
      <c r="I41" s="1070">
        <v>0.427486339722222</v>
      </c>
      <c r="J41" s="1071">
        <v>103.71819174492248</v>
      </c>
      <c r="K41" s="1068">
        <v>24792</v>
      </c>
      <c r="L41" s="1070">
        <v>1.0474831872834724</v>
      </c>
      <c r="M41" s="1071">
        <v>104.44013817507795</v>
      </c>
      <c r="N41" s="1068">
        <v>26683.926914026113</v>
      </c>
      <c r="O41" s="1070">
        <v>1.8889295475572832</v>
      </c>
      <c r="P41" s="1071">
        <v>129.92143122898955</v>
      </c>
      <c r="Q41" s="1068">
        <v>63896.014843497906</v>
      </c>
      <c r="R41" s="1070">
        <v>1.2637698391873675</v>
      </c>
      <c r="S41" s="1071">
        <v>116.18017860641356</v>
      </c>
      <c r="T41" s="1070" t="s">
        <v>473</v>
      </c>
      <c r="U41" s="1070" t="s">
        <v>473</v>
      </c>
      <c r="V41" s="1072">
        <v>100</v>
      </c>
      <c r="W41" s="1073">
        <v>100</v>
      </c>
      <c r="Z41" s="621"/>
    </row>
    <row r="42" spans="1:26" ht="13.5" customHeight="1" x14ac:dyDescent="0.35">
      <c r="A42" s="618"/>
      <c r="B42" s="546">
        <v>2003</v>
      </c>
      <c r="C42" s="580"/>
      <c r="D42" s="1069">
        <v>84.977841539758046</v>
      </c>
      <c r="E42" s="1068">
        <v>1636169</v>
      </c>
      <c r="F42" s="1070">
        <v>3.2863248133021066</v>
      </c>
      <c r="G42" s="1071">
        <v>139.18055280276084</v>
      </c>
      <c r="H42" s="1068">
        <v>59636.7</v>
      </c>
      <c r="I42" s="1070">
        <v>0.45649255378105541</v>
      </c>
      <c r="J42" s="1071">
        <v>104.19165756715442</v>
      </c>
      <c r="K42" s="1068">
        <v>24917</v>
      </c>
      <c r="L42" s="1070">
        <v>0.50419490158115521</v>
      </c>
      <c r="M42" s="1071">
        <v>104.96672002696101</v>
      </c>
      <c r="N42" s="1068">
        <v>27435.605927222667</v>
      </c>
      <c r="O42" s="1070">
        <v>2.8169729875906713</v>
      </c>
      <c r="P42" s="1071">
        <v>133.58128285180138</v>
      </c>
      <c r="Q42" s="1068">
        <v>65664.767026528076</v>
      </c>
      <c r="R42" s="1070">
        <v>2.7681729249663167</v>
      </c>
      <c r="S42" s="1071">
        <v>119.39624685477382</v>
      </c>
      <c r="T42" s="1070">
        <v>2.8169729875906713</v>
      </c>
      <c r="U42" s="1070">
        <v>2.8169729875906713</v>
      </c>
      <c r="V42" s="1072">
        <v>102.81697298759067</v>
      </c>
      <c r="W42" s="1073">
        <v>102.81697298759067</v>
      </c>
      <c r="Z42" s="621"/>
    </row>
    <row r="43" spans="1:26" ht="13.5" customHeight="1" x14ac:dyDescent="0.35">
      <c r="A43" s="618"/>
      <c r="B43" s="546">
        <v>2004</v>
      </c>
      <c r="C43" s="580"/>
      <c r="D43" s="1069">
        <v>87.145866078743694</v>
      </c>
      <c r="E43" s="1068">
        <v>1675011</v>
      </c>
      <c r="F43" s="1070">
        <v>2.3739601471486136</v>
      </c>
      <c r="G43" s="1071">
        <v>142.48464365887949</v>
      </c>
      <c r="H43" s="1068">
        <v>59950.400000000001</v>
      </c>
      <c r="I43" s="1070">
        <v>0.52601837459149203</v>
      </c>
      <c r="J43" s="1071">
        <v>104.7397248307491</v>
      </c>
      <c r="K43" s="1068">
        <v>24993</v>
      </c>
      <c r="L43" s="1070">
        <v>0.30501264197134487</v>
      </c>
      <c r="M43" s="1071">
        <v>105.28688179290592</v>
      </c>
      <c r="N43" s="1068">
        <v>27939.947022872242</v>
      </c>
      <c r="O43" s="1070">
        <v>1.8382721234129873</v>
      </c>
      <c r="P43" s="1071">
        <v>136.03687033656351</v>
      </c>
      <c r="Q43" s="1068">
        <v>67019.205377505699</v>
      </c>
      <c r="R43" s="1070">
        <v>2.0626561431801749</v>
      </c>
      <c r="S43" s="1071">
        <v>121.85898087525038</v>
      </c>
      <c r="T43" s="1070">
        <v>1.8382721234129873</v>
      </c>
      <c r="U43" s="1070">
        <v>1.8382721234129873</v>
      </c>
      <c r="V43" s="1072">
        <v>104.70702874015862</v>
      </c>
      <c r="W43" s="1073">
        <v>104.70702874015862</v>
      </c>
      <c r="Z43" s="621"/>
    </row>
    <row r="44" spans="1:26" ht="13.5" customHeight="1" x14ac:dyDescent="0.35">
      <c r="A44" s="618"/>
      <c r="B44" s="546">
        <v>2005</v>
      </c>
      <c r="C44" s="580"/>
      <c r="D44" s="1069">
        <v>89.326666455689534</v>
      </c>
      <c r="E44" s="1068">
        <v>1728273</v>
      </c>
      <c r="F44" s="1070">
        <v>3.1798000132536441</v>
      </c>
      <c r="G44" s="1071">
        <v>147.01537037682894</v>
      </c>
      <c r="H44" s="1068">
        <v>60413.3</v>
      </c>
      <c r="I44" s="1070">
        <v>0.77213830099549197</v>
      </c>
      <c r="J44" s="1071">
        <v>105.54846036252461</v>
      </c>
      <c r="K44" s="1068">
        <v>25217</v>
      </c>
      <c r="L44" s="1070">
        <v>0.89625095026607449</v>
      </c>
      <c r="M44" s="1071">
        <v>106.23051647148036</v>
      </c>
      <c r="N44" s="1068">
        <v>28607.492058867832</v>
      </c>
      <c r="O44" s="1070">
        <v>2.38921367835494</v>
      </c>
      <c r="P44" s="1071">
        <v>139.28708185025064</v>
      </c>
      <c r="Q44" s="1068">
        <v>68536.027283181975</v>
      </c>
      <c r="R44" s="1070">
        <v>2.2632645331025936</v>
      </c>
      <c r="S44" s="1071">
        <v>124.6169719698002</v>
      </c>
      <c r="T44" s="1070">
        <v>2.38921367835494</v>
      </c>
      <c r="U44" s="1070">
        <v>2.38921367835494</v>
      </c>
      <c r="V44" s="1072">
        <v>107.20870339301753</v>
      </c>
      <c r="W44" s="1073">
        <v>107.20870339301753</v>
      </c>
      <c r="Z44" s="621"/>
    </row>
    <row r="45" spans="1:26" ht="13.5" customHeight="1" x14ac:dyDescent="0.35">
      <c r="A45" s="618"/>
      <c r="B45" s="546">
        <v>2006</v>
      </c>
      <c r="C45" s="580"/>
      <c r="D45" s="1069">
        <v>91.804475762828872</v>
      </c>
      <c r="E45" s="1068">
        <v>1776462</v>
      </c>
      <c r="F45" s="1070">
        <v>2.7882747690903003</v>
      </c>
      <c r="G45" s="1071">
        <v>151.1145628557307</v>
      </c>
      <c r="H45" s="1068">
        <v>60827.1</v>
      </c>
      <c r="I45" s="1070">
        <v>0.68494851299299264</v>
      </c>
      <c r="J45" s="1071">
        <v>106.27141297226471</v>
      </c>
      <c r="K45" s="1068">
        <v>25379</v>
      </c>
      <c r="L45" s="1070">
        <v>0.64242376174802707</v>
      </c>
      <c r="M45" s="1071">
        <v>106.91296655152078</v>
      </c>
      <c r="N45" s="1068">
        <v>29205.107591846398</v>
      </c>
      <c r="O45" s="1070">
        <v>2.0890175613744955</v>
      </c>
      <c r="P45" s="1071">
        <v>142.19681345082844</v>
      </c>
      <c r="Q45" s="1068">
        <v>69997.320619409744</v>
      </c>
      <c r="R45" s="1070">
        <v>2.1321535463237451</v>
      </c>
      <c r="S45" s="1071">
        <v>127.27399715697557</v>
      </c>
      <c r="T45" s="1070">
        <v>2.0890175613744955</v>
      </c>
      <c r="U45" s="1070">
        <v>2.0890175613744955</v>
      </c>
      <c r="V45" s="1072">
        <v>109.44831203421955</v>
      </c>
      <c r="W45" s="1073">
        <v>109.44831203421955</v>
      </c>
      <c r="Z45" s="621"/>
    </row>
    <row r="46" spans="1:26" ht="13.5" customHeight="1" x14ac:dyDescent="0.35">
      <c r="A46" s="618"/>
      <c r="B46" s="546">
        <v>2007</v>
      </c>
      <c r="C46" s="580"/>
      <c r="D46" s="1069">
        <v>94.173983471113118</v>
      </c>
      <c r="E46" s="1068">
        <v>1819641</v>
      </c>
      <c r="F46" s="1070">
        <v>2.4306177109333045</v>
      </c>
      <c r="G46" s="1071">
        <v>154.78758018430153</v>
      </c>
      <c r="H46" s="1068">
        <v>61319.1</v>
      </c>
      <c r="I46" s="1070">
        <v>0.80885000271260676</v>
      </c>
      <c r="J46" s="1071">
        <v>107.1309892989736</v>
      </c>
      <c r="K46" s="1068">
        <v>25609</v>
      </c>
      <c r="L46" s="1070">
        <v>0.90626108199692668</v>
      </c>
      <c r="M46" s="1071">
        <v>107.8818771589856</v>
      </c>
      <c r="N46" s="1068">
        <v>29674.94630547415</v>
      </c>
      <c r="O46" s="1070">
        <v>1.6087552910057479</v>
      </c>
      <c r="P46" s="1071">
        <v>144.48441221086023</v>
      </c>
      <c r="Q46" s="1068">
        <v>71054.746378226409</v>
      </c>
      <c r="R46" s="1070">
        <v>1.5106660504422775</v>
      </c>
      <c r="S46" s="1071">
        <v>129.19668222306689</v>
      </c>
      <c r="T46" s="1070">
        <v>1.6087552910057479</v>
      </c>
      <c r="U46" s="1070">
        <v>1.6087552910057479</v>
      </c>
      <c r="V46" s="1072">
        <v>111.20906754498654</v>
      </c>
      <c r="W46" s="1073">
        <v>111.20906754498654</v>
      </c>
      <c r="Z46" s="621"/>
    </row>
    <row r="47" spans="1:26" ht="13.5" customHeight="1" x14ac:dyDescent="0.35">
      <c r="A47" s="618"/>
      <c r="B47" s="546">
        <v>2008</v>
      </c>
      <c r="C47" s="580"/>
      <c r="D47" s="1069">
        <v>96.901800689895254</v>
      </c>
      <c r="E47" s="1068">
        <v>1814526</v>
      </c>
      <c r="F47" s="1070">
        <v>-0.28109940367358177</v>
      </c>
      <c r="G47" s="1071">
        <v>154.35247321944269</v>
      </c>
      <c r="H47" s="1068">
        <v>61823.8</v>
      </c>
      <c r="I47" s="1070">
        <v>0.82307144103550833</v>
      </c>
      <c r="J47" s="1071">
        <v>108.01275387639225</v>
      </c>
      <c r="K47" s="1068">
        <v>25875</v>
      </c>
      <c r="L47" s="1070">
        <v>1.038697332968878</v>
      </c>
      <c r="M47" s="1071">
        <v>109.00244333979275</v>
      </c>
      <c r="N47" s="1068">
        <v>29349.959077248568</v>
      </c>
      <c r="O47" s="1070">
        <v>-1.095156920858964</v>
      </c>
      <c r="P47" s="1071">
        <v>142.9020811709706</v>
      </c>
      <c r="Q47" s="1068">
        <v>70126.608695652176</v>
      </c>
      <c r="R47" s="1070">
        <v>-1.3062289711565866</v>
      </c>
      <c r="S47" s="1071">
        <v>127.50907773009607</v>
      </c>
      <c r="T47" s="1070">
        <v>-1.095156920858964</v>
      </c>
      <c r="U47" s="1070">
        <v>-1.095156920858964</v>
      </c>
      <c r="V47" s="1072">
        <v>109.9911537451449</v>
      </c>
      <c r="W47" s="1073">
        <v>109.9911537451449</v>
      </c>
      <c r="Z47" s="621"/>
    </row>
    <row r="48" spans="1:26" ht="13.5" customHeight="1" x14ac:dyDescent="0.35">
      <c r="A48" s="618"/>
      <c r="B48" s="546">
        <v>2009</v>
      </c>
      <c r="C48" s="580"/>
      <c r="D48" s="1069">
        <v>98.491161815950562</v>
      </c>
      <c r="E48" s="1068">
        <v>1737448</v>
      </c>
      <c r="F48" s="1070">
        <v>-4.2478311140209621</v>
      </c>
      <c r="G48" s="1071">
        <v>147.7958408367663</v>
      </c>
      <c r="H48" s="1068">
        <v>62260.5</v>
      </c>
      <c r="I48" s="1070">
        <v>0.70636227472267488</v>
      </c>
      <c r="J48" s="1071">
        <v>108.77571522166414</v>
      </c>
      <c r="K48" s="1068">
        <v>26042</v>
      </c>
      <c r="L48" s="1070">
        <v>0.6454106280193237</v>
      </c>
      <c r="M48" s="1071">
        <v>109.7059566939085</v>
      </c>
      <c r="N48" s="1068">
        <v>27906.104191260911</v>
      </c>
      <c r="O48" s="1070">
        <v>-4.9194442901520086</v>
      </c>
      <c r="P48" s="1071">
        <v>135.8720928982969</v>
      </c>
      <c r="Q48" s="1068">
        <v>66717.149220489984</v>
      </c>
      <c r="R48" s="1070">
        <v>-4.8618627630478635</v>
      </c>
      <c r="S48" s="1071">
        <v>121.30976136043077</v>
      </c>
      <c r="T48" s="1070">
        <v>-4.9194442901520086</v>
      </c>
      <c r="U48" s="1070">
        <v>-4.9194442901520086</v>
      </c>
      <c r="V48" s="1072">
        <v>104.58020021255705</v>
      </c>
      <c r="W48" s="1073">
        <v>104.58020021255705</v>
      </c>
      <c r="Z48" s="621"/>
    </row>
    <row r="49" spans="1:26" ht="13.5" customHeight="1" x14ac:dyDescent="0.35">
      <c r="A49" s="618"/>
      <c r="B49" s="546">
        <v>2010</v>
      </c>
      <c r="C49" s="580"/>
      <c r="D49" s="1069">
        <v>100</v>
      </c>
      <c r="E49" s="1068">
        <v>1771321</v>
      </c>
      <c r="F49" s="1070">
        <v>1.9495835271041206</v>
      </c>
      <c r="G49" s="1071">
        <v>150.67724420346494</v>
      </c>
      <c r="H49" s="1068">
        <v>62759.5</v>
      </c>
      <c r="I49" s="1070">
        <v>0.80147123778318508</v>
      </c>
      <c r="J49" s="1071">
        <v>109.64752129285873</v>
      </c>
      <c r="K49" s="1068">
        <v>26240</v>
      </c>
      <c r="L49" s="1070">
        <v>0.76031026802856916</v>
      </c>
      <c r="M49" s="1071">
        <v>110.54006234729128</v>
      </c>
      <c r="N49" s="1068">
        <v>28223.950158940082</v>
      </c>
      <c r="O49" s="1070">
        <v>1.1389836628600714</v>
      </c>
      <c r="P49" s="1071">
        <v>137.41965383879457</v>
      </c>
      <c r="Q49" s="1068">
        <v>67504.611280487807</v>
      </c>
      <c r="R49" s="1070">
        <v>1.1802993221358804</v>
      </c>
      <c r="S49" s="1071">
        <v>122.7415796514526</v>
      </c>
      <c r="T49" s="1070">
        <v>1.1389836628600714</v>
      </c>
      <c r="U49" s="1070">
        <v>1.1389836628600714</v>
      </c>
      <c r="V49" s="1072">
        <v>105.77135160756443</v>
      </c>
      <c r="W49" s="1073">
        <v>105.77135160756443</v>
      </c>
      <c r="Z49" s="621"/>
    </row>
    <row r="50" spans="1:26" ht="13.5" customHeight="1" x14ac:dyDescent="0.35">
      <c r="A50" s="618"/>
      <c r="B50" s="546">
        <v>2011</v>
      </c>
      <c r="C50" s="580"/>
      <c r="D50" s="1069">
        <v>102.0408522069967</v>
      </c>
      <c r="E50" s="1068">
        <v>1798603</v>
      </c>
      <c r="F50" s="1070">
        <v>1.540206433503583</v>
      </c>
      <c r="G50" s="1071">
        <v>152.99798481251261</v>
      </c>
      <c r="H50" s="1068">
        <v>63285.1</v>
      </c>
      <c r="I50" s="1070">
        <v>0.83748277153259443</v>
      </c>
      <c r="J50" s="1071">
        <v>110.56580039309894</v>
      </c>
      <c r="K50" s="1068">
        <v>26409</v>
      </c>
      <c r="L50" s="1070">
        <v>0.64405487804878048</v>
      </c>
      <c r="M50" s="1071">
        <v>111.25200101103718</v>
      </c>
      <c r="N50" s="1068">
        <v>28420.639297401758</v>
      </c>
      <c r="O50" s="1070">
        <v>0.69688735047377381</v>
      </c>
      <c r="P50" s="1071">
        <v>138.37731402346199</v>
      </c>
      <c r="Q50" s="1068">
        <v>68105.683668446363</v>
      </c>
      <c r="R50" s="1070">
        <v>0.89041678273067415</v>
      </c>
      <c r="S50" s="1071">
        <v>123.83449127605788</v>
      </c>
      <c r="T50" s="1070">
        <v>0.69688735047377381</v>
      </c>
      <c r="U50" s="1070">
        <v>0.69688735047377381</v>
      </c>
      <c r="V50" s="1072">
        <v>106.50845877734268</v>
      </c>
      <c r="W50" s="1073">
        <v>106.50845877734268</v>
      </c>
    </row>
    <row r="51" spans="1:26" ht="13.5" customHeight="1" x14ac:dyDescent="0.35">
      <c r="A51" s="618"/>
      <c r="B51" s="546">
        <v>2012</v>
      </c>
      <c r="C51" s="580"/>
      <c r="D51" s="1069">
        <v>103.73300608434633</v>
      </c>
      <c r="E51" s="1068">
        <v>1825204</v>
      </c>
      <c r="F51" s="1070">
        <v>1.4789811870657394</v>
      </c>
      <c r="G51" s="1071">
        <v>155.26079622447938</v>
      </c>
      <c r="H51" s="1068">
        <v>63705</v>
      </c>
      <c r="I51" s="1070">
        <v>0.66350531167684246</v>
      </c>
      <c r="J51" s="1071">
        <v>111.29941035160516</v>
      </c>
      <c r="K51" s="1068">
        <v>26620</v>
      </c>
      <c r="L51" s="1070">
        <v>0.79897004808966632</v>
      </c>
      <c r="M51" s="1071">
        <v>112.14087117701578</v>
      </c>
      <c r="N51" s="1068">
        <v>28650.87512754101</v>
      </c>
      <c r="O51" s="1070">
        <v>0.81010081346164498</v>
      </c>
      <c r="P51" s="1071">
        <v>139.49830977001244</v>
      </c>
      <c r="Q51" s="1068">
        <v>68565.138993238172</v>
      </c>
      <c r="R51" s="1070">
        <v>0.67462111830274285</v>
      </c>
      <c r="S51" s="1071">
        <v>124.66990490594891</v>
      </c>
      <c r="T51" s="1070">
        <v>0.81010081346164498</v>
      </c>
      <c r="U51" s="1070">
        <v>0.81010081346164498</v>
      </c>
      <c r="V51" s="1072">
        <v>107.37128466830339</v>
      </c>
      <c r="W51" s="1073">
        <v>107.37128466830339</v>
      </c>
    </row>
    <row r="52" spans="1:26" ht="13.5" customHeight="1" x14ac:dyDescent="0.35">
      <c r="A52" s="618"/>
      <c r="B52" s="546">
        <v>2013</v>
      </c>
      <c r="C52" s="580"/>
      <c r="D52" s="1069">
        <v>105.6977893111948</v>
      </c>
      <c r="E52" s="1068">
        <v>1864255</v>
      </c>
      <c r="F52" s="1070">
        <v>2.1395416621922809</v>
      </c>
      <c r="G52" s="1071">
        <v>158.58266564475358</v>
      </c>
      <c r="H52" s="1068">
        <v>64105.7</v>
      </c>
      <c r="I52" s="1070">
        <v>0.6289930146770224</v>
      </c>
      <c r="J52" s="1071">
        <v>111.99947586809347</v>
      </c>
      <c r="K52" s="1068">
        <v>26663</v>
      </c>
      <c r="L52" s="1070">
        <v>0.16153268219383921</v>
      </c>
      <c r="M52" s="1071">
        <v>112.32201533406355</v>
      </c>
      <c r="N52" s="1068">
        <v>29080.955359663807</v>
      </c>
      <c r="O52" s="1070">
        <v>1.5011067906591569</v>
      </c>
      <c r="P52" s="1071">
        <v>141.59232837082484</v>
      </c>
      <c r="Q52" s="1068">
        <v>69919.176386753184</v>
      </c>
      <c r="R52" s="1070">
        <v>1.9748190018962219</v>
      </c>
      <c r="S52" s="1071">
        <v>127.13190987767753</v>
      </c>
      <c r="T52" s="1070">
        <v>1.5011067906591569</v>
      </c>
      <c r="U52" s="1070">
        <v>1.5011067906591569</v>
      </c>
      <c r="V52" s="1072">
        <v>108.98304231367726</v>
      </c>
      <c r="W52" s="1073">
        <v>108.98304231367726</v>
      </c>
    </row>
    <row r="53" spans="1:26" ht="13.5" customHeight="1" x14ac:dyDescent="0.35">
      <c r="A53" s="618"/>
      <c r="B53" s="546">
        <v>2014</v>
      </c>
      <c r="C53" s="580"/>
      <c r="D53" s="1069">
        <v>107.63198085265238</v>
      </c>
      <c r="E53" s="1068">
        <v>1912866</v>
      </c>
      <c r="F53" s="1070">
        <v>2.6075295493374027</v>
      </c>
      <c r="G53" s="1071">
        <v>162.71775551156745</v>
      </c>
      <c r="H53" s="1068">
        <v>64596.800000000003</v>
      </c>
      <c r="I53" s="1070">
        <v>0.76607852343864247</v>
      </c>
      <c r="J53" s="1071">
        <v>112.85747979908278</v>
      </c>
      <c r="K53" s="1068">
        <v>26734</v>
      </c>
      <c r="L53" s="1070">
        <v>0.26628661440948131</v>
      </c>
      <c r="M53" s="1071">
        <v>112.62111382593314</v>
      </c>
      <c r="N53" s="1068">
        <v>29612.395660466151</v>
      </c>
      <c r="O53" s="1070">
        <v>1.8274513138569981</v>
      </c>
      <c r="P53" s="1071">
        <v>144.17985923595819</v>
      </c>
      <c r="Q53" s="1068">
        <v>71551.806688112512</v>
      </c>
      <c r="R53" s="1070">
        <v>2.335025075708197</v>
      </c>
      <c r="S53" s="1071">
        <v>130.10047185254805</v>
      </c>
      <c r="T53" s="1070">
        <v>1.8274513138569981</v>
      </c>
      <c r="U53" s="1070">
        <v>1.8274513138569981</v>
      </c>
      <c r="V53" s="1072">
        <v>110.97465435231989</v>
      </c>
      <c r="W53" s="1073">
        <v>110.97465435231989</v>
      </c>
    </row>
    <row r="54" spans="1:26" ht="13.5" customHeight="1" x14ac:dyDescent="0.35">
      <c r="A54" s="618"/>
      <c r="B54" s="546">
        <v>2015</v>
      </c>
      <c r="C54" s="580"/>
      <c r="D54" s="1069">
        <v>108.25764528413346</v>
      </c>
      <c r="E54" s="1068">
        <v>1957920</v>
      </c>
      <c r="F54" s="1070">
        <v>2.3553139634454268</v>
      </c>
      <c r="G54" s="1071">
        <v>166.55026952813637</v>
      </c>
      <c r="H54" s="1068">
        <v>65110</v>
      </c>
      <c r="I54" s="1070">
        <v>0.79446659896464999</v>
      </c>
      <c r="J54" s="1071">
        <v>113.75409478051978</v>
      </c>
      <c r="K54" s="1068">
        <v>27046</v>
      </c>
      <c r="L54" s="1070">
        <v>1.1670531906934989</v>
      </c>
      <c r="M54" s="1071">
        <v>113.93546212823325</v>
      </c>
      <c r="N54" s="1068">
        <v>30070.956842266933</v>
      </c>
      <c r="O54" s="1070">
        <v>1.5485446941159831</v>
      </c>
      <c r="P54" s="1071">
        <v>146.41254879614053</v>
      </c>
      <c r="Q54" s="1068">
        <v>72392.220661095911</v>
      </c>
      <c r="R54" s="1070">
        <v>1.1745531131683196</v>
      </c>
      <c r="S54" s="1071">
        <v>131.62857099493883</v>
      </c>
      <c r="T54" s="1070">
        <v>1.5485446941159831</v>
      </c>
      <c r="U54" s="1070">
        <v>1.5485446941159831</v>
      </c>
      <c r="V54" s="1072">
        <v>112.69314647410629</v>
      </c>
      <c r="W54" s="1073">
        <v>112.69314647410629</v>
      </c>
    </row>
    <row r="55" spans="1:26" ht="13.5" customHeight="1" x14ac:dyDescent="0.35">
      <c r="A55" s="618"/>
      <c r="B55" s="546">
        <v>2016</v>
      </c>
      <c r="C55" s="580"/>
      <c r="D55" s="1069">
        <v>110.57171288824188</v>
      </c>
      <c r="E55" s="1068">
        <v>1995478</v>
      </c>
      <c r="F55" s="1070">
        <v>1.9182601944921143</v>
      </c>
      <c r="G55" s="1071">
        <v>169.74513705231394</v>
      </c>
      <c r="H55" s="1068">
        <v>65648.100000000006</v>
      </c>
      <c r="I55" s="1070">
        <v>0.82644755029950212</v>
      </c>
      <c r="J55" s="1071">
        <v>114.69421271019876</v>
      </c>
      <c r="K55" s="1068">
        <v>27109</v>
      </c>
      <c r="L55" s="1070">
        <v>0.23293647859202843</v>
      </c>
      <c r="M55" s="1071">
        <v>114.2008593815823</v>
      </c>
      <c r="N55" s="1068">
        <v>30396.584211881225</v>
      </c>
      <c r="O55" s="1070">
        <v>1.0828633465916226</v>
      </c>
      <c r="P55" s="1071">
        <v>147.9979966218645</v>
      </c>
      <c r="Q55" s="1068">
        <v>73609.428603046952</v>
      </c>
      <c r="R55" s="1070">
        <v>1.6814071053979918</v>
      </c>
      <c r="S55" s="1071">
        <v>133.84178314038158</v>
      </c>
      <c r="T55" s="1070">
        <v>1.0828633465916226</v>
      </c>
      <c r="U55" s="1070">
        <v>1.0828633465916226</v>
      </c>
      <c r="V55" s="1072">
        <v>113.9134592513952</v>
      </c>
      <c r="W55" s="1073">
        <v>113.9134592513952</v>
      </c>
    </row>
    <row r="56" spans="1:26" ht="13.5" customHeight="1" x14ac:dyDescent="0.35">
      <c r="A56" s="618"/>
      <c r="B56" s="546">
        <v>2017</v>
      </c>
      <c r="C56" s="580"/>
      <c r="D56" s="1069">
        <v>112.66437170421474</v>
      </c>
      <c r="E56" s="1068">
        <v>2033234</v>
      </c>
      <c r="F56" s="1070">
        <v>1.8920779883316179</v>
      </c>
      <c r="G56" s="1071">
        <v>172.9568474267441</v>
      </c>
      <c r="H56" s="1068">
        <v>66040.2</v>
      </c>
      <c r="I56" s="1070">
        <v>0.59727547331909259</v>
      </c>
      <c r="J56" s="1071">
        <v>115.3792531120332</v>
      </c>
      <c r="K56" s="1068">
        <v>27226</v>
      </c>
      <c r="L56" s="1070">
        <v>0.4315909845438784</v>
      </c>
      <c r="M56" s="1071">
        <v>114.69373999494485</v>
      </c>
      <c r="N56" s="1068">
        <v>30787.823174369551</v>
      </c>
      <c r="O56" s="1070">
        <v>1.2871148934405552</v>
      </c>
      <c r="P56" s="1071">
        <v>149.90290087837818</v>
      </c>
      <c r="Q56" s="1068">
        <v>74679.86483508411</v>
      </c>
      <c r="R56" s="1070">
        <v>1.4542107612459443</v>
      </c>
      <c r="S56" s="1071">
        <v>135.78812475385246</v>
      </c>
      <c r="T56" s="1070">
        <v>1.2871148934405552</v>
      </c>
      <c r="U56" s="1070">
        <v>1.2871148934405552</v>
      </c>
      <c r="V56" s="1072">
        <v>115.37965635105324</v>
      </c>
      <c r="W56" s="1073">
        <v>115.37965635105324</v>
      </c>
    </row>
    <row r="57" spans="1:26" ht="13.5" customHeight="1" x14ac:dyDescent="0.35">
      <c r="A57" s="618"/>
      <c r="B57" s="546">
        <v>2018</v>
      </c>
      <c r="C57" s="580"/>
      <c r="D57" s="1069">
        <v>115.07091762163124</v>
      </c>
      <c r="E57" s="1068">
        <v>2060494</v>
      </c>
      <c r="F57" s="1070">
        <v>1.3407212352341147</v>
      </c>
      <c r="G57" s="1071">
        <v>175.27571660798591</v>
      </c>
      <c r="H57" s="1068">
        <v>66435.600000000006</v>
      </c>
      <c r="I57" s="1070">
        <v>0.59872623038695938</v>
      </c>
      <c r="J57" s="1071">
        <v>116.0700589648395</v>
      </c>
      <c r="K57" s="1068">
        <v>27576</v>
      </c>
      <c r="L57" s="1070">
        <v>1.2855358848159848</v>
      </c>
      <c r="M57" s="1071">
        <v>116.1681691802174</v>
      </c>
      <c r="N57" s="1068">
        <v>31014.907669984161</v>
      </c>
      <c r="O57" s="1070">
        <v>0.73757892634531697</v>
      </c>
      <c r="P57" s="1071">
        <v>151.00855308523742</v>
      </c>
      <c r="Q57" s="1068">
        <v>74720.554105018862</v>
      </c>
      <c r="R57" s="1070">
        <v>5.4484927128073402E-2</v>
      </c>
      <c r="S57" s="1071">
        <v>135.86210881467318</v>
      </c>
      <c r="T57" s="1070">
        <v>0.73757892634531697</v>
      </c>
      <c r="U57" s="1070">
        <v>0.73757892634531697</v>
      </c>
      <c r="V57" s="1072">
        <v>116.23067238158826</v>
      </c>
      <c r="W57" s="1073">
        <v>116.23067238158826</v>
      </c>
    </row>
    <row r="58" spans="1:26" ht="13.5" customHeight="1" x14ac:dyDescent="0.35">
      <c r="A58" s="618"/>
      <c r="B58" s="546">
        <v>2019</v>
      </c>
      <c r="C58" s="580"/>
      <c r="D58" s="1069">
        <v>117.20952257045172</v>
      </c>
      <c r="E58" s="1068">
        <v>2089519</v>
      </c>
      <c r="F58" s="1070">
        <v>1.4086427817795149</v>
      </c>
      <c r="G58" s="1071">
        <v>177.74472533819662</v>
      </c>
      <c r="H58" s="1068" t="s">
        <v>473</v>
      </c>
      <c r="I58" s="1070">
        <v>0.60449277999999995</v>
      </c>
      <c r="J58" s="1071">
        <v>116.7716940910237</v>
      </c>
      <c r="K58" s="1068">
        <v>27824</v>
      </c>
      <c r="L58" s="1070">
        <v>0.89933275311865402</v>
      </c>
      <c r="M58" s="1071">
        <v>117.21290757435339</v>
      </c>
      <c r="N58" s="1068" t="s">
        <v>473</v>
      </c>
      <c r="O58" s="1070">
        <v>0.79931818108562869</v>
      </c>
      <c r="P58" s="1071">
        <v>152.21559190504206</v>
      </c>
      <c r="Q58" s="1068">
        <v>75097.721391604369</v>
      </c>
      <c r="R58" s="1070">
        <v>0.50477046256296454</v>
      </c>
      <c r="S58" s="1071">
        <v>136.54790060978479</v>
      </c>
      <c r="T58" s="1070">
        <v>0.79931818108562869</v>
      </c>
      <c r="U58" s="1070">
        <v>0.79931818108562869</v>
      </c>
      <c r="V58" s="1072">
        <v>117.15972527793237</v>
      </c>
      <c r="W58" s="1073">
        <v>117.15972527793237</v>
      </c>
    </row>
    <row r="59" spans="1:26" ht="13.5" customHeight="1" x14ac:dyDescent="0.35">
      <c r="A59" s="618"/>
      <c r="B59" s="546">
        <v>2020</v>
      </c>
      <c r="C59" s="580"/>
      <c r="D59" s="1069">
        <v>119.36634912740116</v>
      </c>
      <c r="E59" s="1068" t="s">
        <v>473</v>
      </c>
      <c r="F59" s="1070">
        <v>1.4465348219833487</v>
      </c>
      <c r="G59" s="1071">
        <v>180.31586468445229</v>
      </c>
      <c r="H59" s="1068" t="s">
        <v>473</v>
      </c>
      <c r="I59" s="1070">
        <v>0.57893214999999998</v>
      </c>
      <c r="J59" s="1071">
        <v>117.44772297021629</v>
      </c>
      <c r="K59" s="1068" t="s">
        <v>473</v>
      </c>
      <c r="L59" s="1070">
        <v>0.65392174379130807</v>
      </c>
      <c r="M59" s="1071">
        <v>117.97938826351211</v>
      </c>
      <c r="N59" s="1068" t="s">
        <v>473</v>
      </c>
      <c r="O59" s="1070">
        <v>0.86260875258592495</v>
      </c>
      <c r="P59" s="1071">
        <v>153.52861692361543</v>
      </c>
      <c r="Q59" s="1068" t="s">
        <v>473</v>
      </c>
      <c r="R59" s="1070">
        <v>0.78746368195130589</v>
      </c>
      <c r="S59" s="1071">
        <v>137.62316573555381</v>
      </c>
      <c r="T59" s="1070">
        <v>0.86260875258592495</v>
      </c>
      <c r="U59" s="1070">
        <v>0.86260875258592495</v>
      </c>
      <c r="V59" s="1072">
        <v>118.17035532268544</v>
      </c>
      <c r="W59" s="1073">
        <v>118.17035532268544</v>
      </c>
    </row>
    <row r="60" spans="1:26" ht="13.5" customHeight="1" x14ac:dyDescent="0.35">
      <c r="A60" s="618"/>
      <c r="B60" s="546">
        <v>2021</v>
      </c>
      <c r="C60" s="580"/>
      <c r="D60" s="1069">
        <v>121.66244449669242</v>
      </c>
      <c r="E60" s="1068" t="s">
        <v>473</v>
      </c>
      <c r="F60" s="1070">
        <v>1.5957543402172405</v>
      </c>
      <c r="G60" s="1071">
        <v>183.19326292125467</v>
      </c>
      <c r="H60" s="1068" t="s">
        <v>473</v>
      </c>
      <c r="I60" s="1070">
        <v>0.53797262000000001</v>
      </c>
      <c r="J60" s="1071">
        <v>118.0795595626095</v>
      </c>
      <c r="K60" s="1068" t="s">
        <v>473</v>
      </c>
      <c r="L60" s="1070">
        <v>0.60707185458677149</v>
      </c>
      <c r="M60" s="1071">
        <v>118.69560792387354</v>
      </c>
      <c r="N60" s="1068" t="s">
        <v>473</v>
      </c>
      <c r="O60" s="1070">
        <v>1.0521215941118101</v>
      </c>
      <c r="P60" s="1071">
        <v>155.14392465540999</v>
      </c>
      <c r="Q60" s="1068" t="s">
        <v>473</v>
      </c>
      <c r="R60" s="1070">
        <v>0.98271668920000277</v>
      </c>
      <c r="S60" s="1071">
        <v>138.97561155344249</v>
      </c>
      <c r="T60" s="1070">
        <v>1.0521215941118101</v>
      </c>
      <c r="U60" s="1070">
        <v>1.0521215941118101</v>
      </c>
      <c r="V60" s="1072">
        <v>119.41365114887407</v>
      </c>
      <c r="W60" s="1073">
        <v>119.41365114887407</v>
      </c>
    </row>
    <row r="61" spans="1:26" ht="13.5" customHeight="1" x14ac:dyDescent="0.35">
      <c r="A61" s="618"/>
      <c r="B61" s="546">
        <v>2022</v>
      </c>
      <c r="C61" s="580"/>
      <c r="D61" s="1069">
        <v>124.03834365755242</v>
      </c>
      <c r="E61" s="1068" t="s">
        <v>473</v>
      </c>
      <c r="F61" s="1070">
        <v>1.6011433857681112</v>
      </c>
      <c r="G61" s="1071">
        <v>186.12644973369112</v>
      </c>
      <c r="H61" s="1068" t="s">
        <v>473</v>
      </c>
      <c r="I61" s="1070">
        <v>0.51027748000000006</v>
      </c>
      <c r="J61" s="1071">
        <v>118.6820929635407</v>
      </c>
      <c r="K61" s="1068" t="s">
        <v>473</v>
      </c>
      <c r="L61" s="1070">
        <v>0.72691344084123699</v>
      </c>
      <c r="M61" s="1071">
        <v>119.55842225156039</v>
      </c>
      <c r="N61" s="1068" t="s">
        <v>473</v>
      </c>
      <c r="O61" s="1070">
        <v>1.0853277228143998</v>
      </c>
      <c r="P61" s="1071">
        <v>156.82774467995742</v>
      </c>
      <c r="Q61" s="1068" t="s">
        <v>473</v>
      </c>
      <c r="R61" s="1070">
        <v>0.86792091116774106</v>
      </c>
      <c r="S61" s="1071">
        <v>140.18180994753808</v>
      </c>
      <c r="T61" s="1070">
        <v>1.0853277228143998</v>
      </c>
      <c r="U61" s="1070">
        <v>1.0853277228143998</v>
      </c>
      <c r="V61" s="1072">
        <v>120.70968060961768</v>
      </c>
      <c r="W61" s="1073">
        <v>120.70968060961768</v>
      </c>
    </row>
    <row r="62" spans="1:26" ht="13.5" customHeight="1" x14ac:dyDescent="0.35">
      <c r="A62" s="618"/>
      <c r="B62" s="546">
        <v>2023</v>
      </c>
      <c r="C62" s="580"/>
      <c r="D62" s="1069">
        <v>126.50156693492134</v>
      </c>
      <c r="E62" s="1068" t="s">
        <v>473</v>
      </c>
      <c r="F62" s="1070">
        <v>1.5953474484729071</v>
      </c>
      <c r="G62" s="1071">
        <v>189.09581330045074</v>
      </c>
      <c r="H62" s="1068" t="s">
        <v>473</v>
      </c>
      <c r="I62" s="1070">
        <v>0.48295369999999999</v>
      </c>
      <c r="J62" s="1071">
        <v>119.25527252274554</v>
      </c>
      <c r="K62" s="1068" t="s">
        <v>473</v>
      </c>
      <c r="L62" s="1070">
        <v>0.69714485899456946</v>
      </c>
      <c r="M62" s="1071">
        <v>120.39191764578216</v>
      </c>
      <c r="N62" s="1068" t="s">
        <v>473</v>
      </c>
      <c r="O62" s="1070">
        <v>1.1070472229489425</v>
      </c>
      <c r="P62" s="1071">
        <v>158.56390187225034</v>
      </c>
      <c r="Q62" s="1068" t="s">
        <v>473</v>
      </c>
      <c r="R62" s="1070">
        <v>0.89198416771010258</v>
      </c>
      <c r="S62" s="1071">
        <v>141.43220949827958</v>
      </c>
      <c r="T62" s="1070">
        <v>1.1070472229489425</v>
      </c>
      <c r="U62" s="1070">
        <v>1.1070472229489425</v>
      </c>
      <c r="V62" s="1072">
        <v>122.04599377663699</v>
      </c>
      <c r="W62" s="1073">
        <v>122.04599377663699</v>
      </c>
    </row>
    <row r="63" spans="1:26" ht="13.5" customHeight="1" x14ac:dyDescent="0.35">
      <c r="A63" s="618"/>
      <c r="B63" s="546">
        <v>2024</v>
      </c>
      <c r="C63" s="580"/>
      <c r="D63" s="1069">
        <v>129.41110297442449</v>
      </c>
      <c r="E63" s="1068" t="s">
        <v>473</v>
      </c>
      <c r="F63" s="1070">
        <v>1.7524672646814343</v>
      </c>
      <c r="G63" s="1071">
        <v>192.40965552742426</v>
      </c>
      <c r="H63" s="1068" t="s">
        <v>473</v>
      </c>
      <c r="I63" s="1070">
        <v>0.47216265999999996</v>
      </c>
      <c r="J63" s="1071">
        <v>119.81835138967918</v>
      </c>
      <c r="K63" s="1068" t="s">
        <v>473</v>
      </c>
      <c r="L63" s="1070">
        <v>0.68536042304481182</v>
      </c>
      <c r="M63" s="1071">
        <v>121.21703620187105</v>
      </c>
      <c r="N63" s="1068" t="s">
        <v>473</v>
      </c>
      <c r="O63" s="1070">
        <v>1.2742878930694479</v>
      </c>
      <c r="P63" s="1071">
        <v>160.58446247658694</v>
      </c>
      <c r="Q63" s="1068" t="s">
        <v>473</v>
      </c>
      <c r="R63" s="1070">
        <v>1.0598430965067962</v>
      </c>
      <c r="S63" s="1071">
        <v>142.93116900688412</v>
      </c>
      <c r="T63" s="1070">
        <v>1.2742878930694479</v>
      </c>
      <c r="U63" s="1070">
        <v>1.2742878930694479</v>
      </c>
      <c r="V63" s="1072">
        <v>123.60121109930897</v>
      </c>
      <c r="W63" s="1073">
        <v>123.60121109930897</v>
      </c>
    </row>
    <row r="64" spans="1:26" ht="13.5" customHeight="1" x14ac:dyDescent="0.35">
      <c r="A64" s="618"/>
      <c r="B64" s="546">
        <v>2025</v>
      </c>
      <c r="C64" s="580"/>
      <c r="D64" s="1069">
        <v>132.38755834283626</v>
      </c>
      <c r="E64" s="1068" t="s">
        <v>473</v>
      </c>
      <c r="F64" s="1070">
        <v>1.8885439459211728</v>
      </c>
      <c r="G64" s="1071">
        <v>196.04339642825522</v>
      </c>
      <c r="H64" s="1068" t="s">
        <v>473</v>
      </c>
      <c r="I64" s="1070">
        <v>0.45980559999999998</v>
      </c>
      <c r="J64" s="1071">
        <v>120.3692828791966</v>
      </c>
      <c r="K64" s="1068" t="s">
        <v>473</v>
      </c>
      <c r="L64" s="1070">
        <v>0.65650806813861706</v>
      </c>
      <c r="M64" s="1071">
        <v>122.01283582449486</v>
      </c>
      <c r="N64" s="1068" t="s">
        <v>473</v>
      </c>
      <c r="O64" s="1070">
        <v>1.4221989952976521</v>
      </c>
      <c r="P64" s="1071">
        <v>162.86829308853308</v>
      </c>
      <c r="Q64" s="1068" t="s">
        <v>473</v>
      </c>
      <c r="R64" s="1070">
        <v>1.2240002175999631</v>
      </c>
      <c r="S64" s="1071">
        <v>144.68064682654656</v>
      </c>
      <c r="T64" s="1070">
        <v>1.4221989952976521</v>
      </c>
      <c r="U64" s="1070">
        <v>1.4221989952976521</v>
      </c>
      <c r="V64" s="1072">
        <v>125.35906628173908</v>
      </c>
      <c r="W64" s="1073">
        <v>125.35906628173908</v>
      </c>
    </row>
    <row r="65" spans="1:23" ht="13.5" customHeight="1" x14ac:dyDescent="0.35">
      <c r="A65" s="618"/>
      <c r="B65" s="546">
        <v>2026</v>
      </c>
      <c r="C65" s="580"/>
      <c r="D65" s="1069">
        <v>135.43247218472146</v>
      </c>
      <c r="E65" s="1068" t="s">
        <v>473</v>
      </c>
      <c r="F65" s="1070">
        <v>1.9977861128138708</v>
      </c>
      <c r="G65" s="1071">
        <v>199.95992417718753</v>
      </c>
      <c r="H65" s="1068" t="s">
        <v>473</v>
      </c>
      <c r="I65" s="1070">
        <v>0.44605840000000002</v>
      </c>
      <c r="J65" s="1071">
        <v>120.90620017649903</v>
      </c>
      <c r="K65" s="1068" t="s">
        <v>473</v>
      </c>
      <c r="L65" s="1070">
        <v>0.64536061240603182</v>
      </c>
      <c r="M65" s="1071">
        <v>122.80025860898579</v>
      </c>
      <c r="N65" s="1068" t="s">
        <v>473</v>
      </c>
      <c r="O65" s="1070">
        <v>1.5448368383301991</v>
      </c>
      <c r="P65" s="1071">
        <v>165.38434247812435</v>
      </c>
      <c r="Q65" s="1068" t="s">
        <v>473</v>
      </c>
      <c r="R65" s="1070">
        <v>1.3437534449463051</v>
      </c>
      <c r="S65" s="1071">
        <v>146.62479800244887</v>
      </c>
      <c r="T65" s="1070">
        <v>1.5448368383301991</v>
      </c>
      <c r="U65" s="1070">
        <v>1.5448368383301991</v>
      </c>
      <c r="V65" s="1072">
        <v>127.29565931784614</v>
      </c>
      <c r="W65" s="1073">
        <v>127.29565931784614</v>
      </c>
    </row>
    <row r="66" spans="1:23" ht="13.5" customHeight="1" x14ac:dyDescent="0.35">
      <c r="A66" s="618"/>
      <c r="B66" s="546">
        <v>2027</v>
      </c>
      <c r="C66" s="580"/>
      <c r="D66" s="1069">
        <v>138.54741904497004</v>
      </c>
      <c r="E66" s="1068" t="s">
        <v>473</v>
      </c>
      <c r="F66" s="1070">
        <v>2.0939757825622074</v>
      </c>
      <c r="G66" s="1071">
        <v>204.14703656428759</v>
      </c>
      <c r="H66" s="1068" t="s">
        <v>473</v>
      </c>
      <c r="I66" s="1070">
        <v>0.43102056999999999</v>
      </c>
      <c r="J66" s="1071">
        <v>121.42733076966512</v>
      </c>
      <c r="K66" s="1068" t="s">
        <v>473</v>
      </c>
      <c r="L66" s="1070">
        <v>0.65827620314471424</v>
      </c>
      <c r="M66" s="1071">
        <v>123.6086234888089</v>
      </c>
      <c r="N66" s="1068" t="s">
        <v>473</v>
      </c>
      <c r="O66" s="1070">
        <v>1.6558182951084799</v>
      </c>
      <c r="P66" s="1071">
        <v>168.122806678122</v>
      </c>
      <c r="Q66" s="1068" t="s">
        <v>473</v>
      </c>
      <c r="R66" s="1070">
        <v>1.4263105167030998</v>
      </c>
      <c r="S66" s="1071">
        <v>148.71612291645249</v>
      </c>
      <c r="T66" s="1070">
        <v>1.6558182951084799</v>
      </c>
      <c r="U66" s="1070">
        <v>1.6558182951084799</v>
      </c>
      <c r="V66" s="1072">
        <v>129.40344413371</v>
      </c>
      <c r="W66" s="1073">
        <v>129.40344413371</v>
      </c>
    </row>
    <row r="67" spans="1:23" ht="13.5" customHeight="1" x14ac:dyDescent="0.35">
      <c r="A67" s="618"/>
      <c r="B67" s="546">
        <v>2028</v>
      </c>
      <c r="C67" s="580"/>
      <c r="D67" s="1069">
        <v>141.73400968300433</v>
      </c>
      <c r="E67" s="1068" t="s">
        <v>473</v>
      </c>
      <c r="F67" s="1070">
        <v>2.1807319135951797</v>
      </c>
      <c r="G67" s="1071">
        <v>208.59893614130382</v>
      </c>
      <c r="H67" s="1068" t="s">
        <v>473</v>
      </c>
      <c r="I67" s="1070">
        <v>0.41517029</v>
      </c>
      <c r="J67" s="1071">
        <v>121.9314609709608</v>
      </c>
      <c r="K67" s="1068" t="s">
        <v>473</v>
      </c>
      <c r="L67" s="1070">
        <v>0.64041745730549771</v>
      </c>
      <c r="M67" s="1071">
        <v>124.40023469236627</v>
      </c>
      <c r="N67" s="1068" t="s">
        <v>473</v>
      </c>
      <c r="O67" s="1070">
        <v>1.7582618428034547</v>
      </c>
      <c r="P67" s="1071">
        <v>171.07884583699365</v>
      </c>
      <c r="Q67" s="1068" t="s">
        <v>473</v>
      </c>
      <c r="R67" s="1070">
        <v>1.5305127852268008</v>
      </c>
      <c r="S67" s="1071">
        <v>150.99224219138242</v>
      </c>
      <c r="T67" s="1070">
        <v>1.7582618428034547</v>
      </c>
      <c r="U67" s="1070">
        <v>1.7582618428034547</v>
      </c>
      <c r="V67" s="1072">
        <v>131.67869551518652</v>
      </c>
      <c r="W67" s="1073">
        <v>131.67869551518652</v>
      </c>
    </row>
    <row r="68" spans="1:23" ht="13.5" customHeight="1" x14ac:dyDescent="0.35">
      <c r="A68" s="618"/>
      <c r="B68" s="546">
        <v>2029</v>
      </c>
      <c r="C68" s="580"/>
      <c r="D68" s="1069">
        <v>144.99389190571344</v>
      </c>
      <c r="E68" s="1068" t="s">
        <v>473</v>
      </c>
      <c r="F68" s="1070">
        <v>2.2114208708839511</v>
      </c>
      <c r="G68" s="1071">
        <v>213.2119365515745</v>
      </c>
      <c r="H68" s="1068" t="s">
        <v>473</v>
      </c>
      <c r="I68" s="1070">
        <v>0.39928774</v>
      </c>
      <c r="J68" s="1071">
        <v>122.41831834582074</v>
      </c>
      <c r="K68" s="1068" t="s">
        <v>473</v>
      </c>
      <c r="L68" s="1070">
        <v>0.61614087067776158</v>
      </c>
      <c r="M68" s="1071">
        <v>125.16671538152501</v>
      </c>
      <c r="N68" s="1068" t="s">
        <v>473</v>
      </c>
      <c r="O68" s="1070">
        <v>1.8049262815257761</v>
      </c>
      <c r="P68" s="1071">
        <v>174.16669288763651</v>
      </c>
      <c r="Q68" s="1068" t="s">
        <v>473</v>
      </c>
      <c r="R68" s="1070">
        <v>1.5855110188101929</v>
      </c>
      <c r="S68" s="1071">
        <v>153.38624082887537</v>
      </c>
      <c r="T68" s="1070">
        <v>1.8049262815257761</v>
      </c>
      <c r="U68" s="1070">
        <v>1.8049262815257761</v>
      </c>
      <c r="V68" s="1072">
        <v>134.05539889771043</v>
      </c>
      <c r="W68" s="1073">
        <v>134.05539889771043</v>
      </c>
    </row>
    <row r="69" spans="1:23" ht="13.5" customHeight="1" x14ac:dyDescent="0.35">
      <c r="A69" s="618"/>
      <c r="B69" s="546">
        <v>2030</v>
      </c>
      <c r="C69" s="580"/>
      <c r="D69" s="1069">
        <v>148.32875141954483</v>
      </c>
      <c r="E69" s="1068" t="s">
        <v>473</v>
      </c>
      <c r="F69" s="1070">
        <v>2.2905548740240533</v>
      </c>
      <c r="G69" s="1071">
        <v>218.09567295625766</v>
      </c>
      <c r="H69" s="1068" t="s">
        <v>473</v>
      </c>
      <c r="I69" s="1070">
        <v>0.38384973999999999</v>
      </c>
      <c r="J69" s="1071">
        <v>122.88822074250355</v>
      </c>
      <c r="K69" s="1068" t="s">
        <v>473</v>
      </c>
      <c r="L69" s="1070">
        <v>0.59898273323517603</v>
      </c>
      <c r="M69" s="1071">
        <v>125.91644239441796</v>
      </c>
      <c r="N69" s="1068" t="s">
        <v>473</v>
      </c>
      <c r="O69" s="1070">
        <v>1.8994142374122225</v>
      </c>
      <c r="P69" s="1071">
        <v>177.47483984917429</v>
      </c>
      <c r="Q69" s="1068" t="s">
        <v>473</v>
      </c>
      <c r="R69" s="1070">
        <v>1.6815002446640248</v>
      </c>
      <c r="S69" s="1071">
        <v>155.96543084369387</v>
      </c>
      <c r="T69" s="1070">
        <v>1.8994142374122225</v>
      </c>
      <c r="U69" s="1070">
        <v>1.8994142374122225</v>
      </c>
      <c r="V69" s="1072">
        <v>136.60166623039331</v>
      </c>
      <c r="W69" s="1073">
        <v>136.60166623039331</v>
      </c>
    </row>
    <row r="70" spans="1:23" ht="13.5" customHeight="1" x14ac:dyDescent="0.35">
      <c r="A70" s="618"/>
      <c r="B70" s="546">
        <v>2031</v>
      </c>
      <c r="C70" s="580"/>
      <c r="D70" s="1069">
        <v>151.74031270219436</v>
      </c>
      <c r="E70" s="1068" t="s">
        <v>473</v>
      </c>
      <c r="F70" s="1070">
        <v>2.2702156641901006</v>
      </c>
      <c r="G70" s="1071">
        <v>223.04691508663146</v>
      </c>
      <c r="H70" s="1068" t="s">
        <v>473</v>
      </c>
      <c r="I70" s="1070">
        <v>0.36905241</v>
      </c>
      <c r="J70" s="1071">
        <v>123.34174268275987</v>
      </c>
      <c r="K70" s="1068" t="s">
        <v>473</v>
      </c>
      <c r="L70" s="1070">
        <v>0.6020689884575825</v>
      </c>
      <c r="M70" s="1071">
        <v>126.67454624544382</v>
      </c>
      <c r="N70" s="1068" t="s">
        <v>473</v>
      </c>
      <c r="O70" s="1070">
        <v>1.8941727639551598</v>
      </c>
      <c r="P70" s="1071">
        <v>180.83651992847038</v>
      </c>
      <c r="Q70" s="1068" t="s">
        <v>473</v>
      </c>
      <c r="R70" s="1070">
        <v>1.6581633881942448</v>
      </c>
      <c r="S70" s="1071">
        <v>158.5515925161834</v>
      </c>
      <c r="T70" s="1070">
        <v>1.8941727639551598</v>
      </c>
      <c r="U70" s="1070">
        <v>1.8941727639551598</v>
      </c>
      <c r="V70" s="1072">
        <v>139.18913778723834</v>
      </c>
      <c r="W70" s="1073">
        <v>139.18913778723834</v>
      </c>
    </row>
    <row r="71" spans="1:23" ht="13.5" customHeight="1" x14ac:dyDescent="0.35">
      <c r="A71" s="618"/>
      <c r="B71" s="546">
        <v>2032</v>
      </c>
      <c r="C71" s="580"/>
      <c r="D71" s="1069">
        <v>155.23033989434481</v>
      </c>
      <c r="E71" s="1068" t="s">
        <v>473</v>
      </c>
      <c r="F71" s="1070">
        <v>2.2472264881572057</v>
      </c>
      <c r="G71" s="1071">
        <v>228.05928444347578</v>
      </c>
      <c r="H71" s="1068" t="s">
        <v>473</v>
      </c>
      <c r="I71" s="1070">
        <v>0.35518225999999997</v>
      </c>
      <c r="J71" s="1071">
        <v>123.7798306719439</v>
      </c>
      <c r="K71" s="1068" t="s">
        <v>473</v>
      </c>
      <c r="L71" s="1070">
        <v>0.59185292950667545</v>
      </c>
      <c r="M71" s="1071">
        <v>127.42427325833677</v>
      </c>
      <c r="N71" s="1068" t="s">
        <v>473</v>
      </c>
      <c r="O71" s="1070">
        <v>1.8853478072067054</v>
      </c>
      <c r="P71" s="1071">
        <v>184.24591729157069</v>
      </c>
      <c r="Q71" s="1068" t="s">
        <v>473</v>
      </c>
      <c r="R71" s="1070">
        <v>1.6456338266386261</v>
      </c>
      <c r="S71" s="1071">
        <v>161.16077115530396</v>
      </c>
      <c r="T71" s="1070">
        <v>1.8853478072067054</v>
      </c>
      <c r="U71" s="1070">
        <v>1.8853478072067054</v>
      </c>
      <c r="V71" s="1072">
        <v>141.81333714437994</v>
      </c>
      <c r="W71" s="1073">
        <v>141.81333714437994</v>
      </c>
    </row>
    <row r="72" spans="1:23" ht="13.5" customHeight="1" x14ac:dyDescent="0.35">
      <c r="A72" s="618"/>
      <c r="B72" s="546">
        <v>2033</v>
      </c>
      <c r="C72" s="580"/>
      <c r="D72" s="1069">
        <v>158.80063771191473</v>
      </c>
      <c r="E72" s="1068" t="s">
        <v>473</v>
      </c>
      <c r="F72" s="1070">
        <v>2.2183604988560868</v>
      </c>
      <c r="G72" s="1071">
        <v>233.11846152354371</v>
      </c>
      <c r="H72" s="1068" t="s">
        <v>473</v>
      </c>
      <c r="I72" s="1070">
        <v>0.34255393000000001</v>
      </c>
      <c r="J72" s="1071">
        <v>124.20384334645797</v>
      </c>
      <c r="K72" s="1068" t="s">
        <v>473</v>
      </c>
      <c r="L72" s="1070">
        <v>0.58179666699536003</v>
      </c>
      <c r="M72" s="1071">
        <v>128.16562343309681</v>
      </c>
      <c r="N72" s="1068" t="s">
        <v>473</v>
      </c>
      <c r="O72" s="1070">
        <v>1.8694028559056441</v>
      </c>
      <c r="P72" s="1071">
        <v>187.69021573130885</v>
      </c>
      <c r="Q72" s="1068" t="s">
        <v>473</v>
      </c>
      <c r="R72" s="1070">
        <v>1.627097433225444</v>
      </c>
      <c r="S72" s="1071">
        <v>163.78301392613824</v>
      </c>
      <c r="T72" s="1070">
        <v>1.8694028559056441</v>
      </c>
      <c r="U72" s="1070">
        <v>1.8694028559056441</v>
      </c>
      <c r="V72" s="1072">
        <v>144.46439971901208</v>
      </c>
      <c r="W72" s="1073">
        <v>144.46439971901208</v>
      </c>
    </row>
    <row r="73" spans="1:23" ht="13.5" customHeight="1" x14ac:dyDescent="0.35">
      <c r="A73" s="618"/>
      <c r="B73" s="546">
        <v>2034</v>
      </c>
      <c r="C73" s="580"/>
      <c r="D73" s="1069">
        <v>162.45305237928875</v>
      </c>
      <c r="E73" s="1068" t="s">
        <v>473</v>
      </c>
      <c r="F73" s="1070">
        <v>2.2174098995324742</v>
      </c>
      <c r="G73" s="1071">
        <v>238.28765336700457</v>
      </c>
      <c r="H73" s="1068" t="s">
        <v>473</v>
      </c>
      <c r="I73" s="1070">
        <v>0.33138637999999998</v>
      </c>
      <c r="J73" s="1071">
        <v>124.61543796674466</v>
      </c>
      <c r="K73" s="1068" t="s">
        <v>473</v>
      </c>
      <c r="L73" s="1070">
        <v>0.56209150326798074</v>
      </c>
      <c r="M73" s="1071">
        <v>128.88603151252468</v>
      </c>
      <c r="N73" s="1068" t="s">
        <v>473</v>
      </c>
      <c r="O73" s="1070">
        <v>1.8797941377878047</v>
      </c>
      <c r="P73" s="1071">
        <v>191.21840540382726</v>
      </c>
      <c r="Q73" s="1068" t="s">
        <v>473</v>
      </c>
      <c r="R73" s="1070">
        <v>1.6460659991451188</v>
      </c>
      <c r="S73" s="1071">
        <v>166.47899043075151</v>
      </c>
      <c r="T73" s="1070">
        <v>1.8797941377878047</v>
      </c>
      <c r="U73" s="1070">
        <v>1.8797941377878047</v>
      </c>
      <c r="V73" s="1072">
        <v>147.18003303612042</v>
      </c>
      <c r="W73" s="1073">
        <v>147.18003303612042</v>
      </c>
    </row>
    <row r="74" spans="1:23" ht="13.5" customHeight="1" x14ac:dyDescent="0.35">
      <c r="A74" s="618"/>
      <c r="B74" s="546">
        <v>2035</v>
      </c>
      <c r="C74" s="580"/>
      <c r="D74" s="1069">
        <v>166.18947258401238</v>
      </c>
      <c r="E74" s="1068" t="s">
        <v>473</v>
      </c>
      <c r="F74" s="1070">
        <v>2.2376296827773423</v>
      </c>
      <c r="G74" s="1071">
        <v>243.61964862913825</v>
      </c>
      <c r="H74" s="1068" t="s">
        <v>473</v>
      </c>
      <c r="I74" s="1070">
        <v>0.32191728000000003</v>
      </c>
      <c r="J74" s="1071">
        <v>125.01659659510729</v>
      </c>
      <c r="K74" s="1068" t="s">
        <v>473</v>
      </c>
      <c r="L74" s="1070">
        <v>0.54595086442219554</v>
      </c>
      <c r="M74" s="1071">
        <v>129.58968591568677</v>
      </c>
      <c r="N74" s="1068" t="s">
        <v>473</v>
      </c>
      <c r="O74" s="1070">
        <v>1.9095651824820647</v>
      </c>
      <c r="P74" s="1071">
        <v>194.86984549591617</v>
      </c>
      <c r="Q74" s="1068" t="s">
        <v>473</v>
      </c>
      <c r="R74" s="1070">
        <v>1.6824932320111285</v>
      </c>
      <c r="S74" s="1071">
        <v>169.27998817746936</v>
      </c>
      <c r="T74" s="1070">
        <v>1.9095651824820647</v>
      </c>
      <c r="U74" s="1070">
        <v>1.9095651824820647</v>
      </c>
      <c r="V74" s="1072">
        <v>149.99053170254376</v>
      </c>
      <c r="W74" s="1073">
        <v>149.99053170254376</v>
      </c>
    </row>
    <row r="75" spans="1:23" ht="13.5" customHeight="1" x14ac:dyDescent="0.35">
      <c r="A75" s="618"/>
      <c r="B75" s="546">
        <v>2036</v>
      </c>
      <c r="C75" s="580"/>
      <c r="D75" s="1069">
        <v>170.01183045344465</v>
      </c>
      <c r="E75" s="1068" t="s">
        <v>473</v>
      </c>
      <c r="F75" s="1070">
        <v>2.2903148503356618</v>
      </c>
      <c r="G75" s="1071">
        <v>249.19930562002696</v>
      </c>
      <c r="H75" s="1068" t="s">
        <v>473</v>
      </c>
      <c r="I75" s="1070">
        <v>0.31420168999999998</v>
      </c>
      <c r="J75" s="1071">
        <v>125.4094008543896</v>
      </c>
      <c r="K75" s="1068" t="s">
        <v>473</v>
      </c>
      <c r="L75" s="1070">
        <v>0.54621848739495604</v>
      </c>
      <c r="M75" s="1071">
        <v>130.29752873791531</v>
      </c>
      <c r="N75" s="1068" t="s">
        <v>473</v>
      </c>
      <c r="O75" s="1070">
        <v>1.9699236270078968</v>
      </c>
      <c r="P75" s="1071">
        <v>198.70863262425402</v>
      </c>
      <c r="Q75" s="1068" t="s">
        <v>473</v>
      </c>
      <c r="R75" s="1070">
        <v>1.7346215394061337</v>
      </c>
      <c r="S75" s="1071">
        <v>172.2163553142999</v>
      </c>
      <c r="T75" s="1070">
        <v>1.9699236270078968</v>
      </c>
      <c r="U75" s="1070">
        <v>1.9699236270078968</v>
      </c>
      <c r="V75" s="1072">
        <v>152.94523062482693</v>
      </c>
      <c r="W75" s="1073">
        <v>152.94523062482693</v>
      </c>
    </row>
    <row r="76" spans="1:23" ht="13.5" customHeight="1" x14ac:dyDescent="0.35">
      <c r="A76" s="618"/>
      <c r="B76" s="546">
        <v>2037</v>
      </c>
      <c r="C76" s="580"/>
      <c r="D76" s="1069">
        <v>173.92210255387386</v>
      </c>
      <c r="E76" s="1068" t="s">
        <v>473</v>
      </c>
      <c r="F76" s="1070">
        <v>2.2970265296322845</v>
      </c>
      <c r="G76" s="1071">
        <v>254.92347978177844</v>
      </c>
      <c r="H76" s="1068" t="s">
        <v>473</v>
      </c>
      <c r="I76" s="1070">
        <v>0.30808342999999999</v>
      </c>
      <c r="J76" s="1071">
        <v>125.79576643808424</v>
      </c>
      <c r="K76" s="1068" t="s">
        <v>473</v>
      </c>
      <c r="L76" s="1070">
        <v>0.52717862997846421</v>
      </c>
      <c r="M76" s="1071">
        <v>130.98442946481165</v>
      </c>
      <c r="N76" s="1068" t="s">
        <v>473</v>
      </c>
      <c r="O76" s="1070">
        <v>1.982834315661397</v>
      </c>
      <c r="P76" s="1071">
        <v>202.64869558010926</v>
      </c>
      <c r="Q76" s="1068" t="s">
        <v>473</v>
      </c>
      <c r="R76" s="1070">
        <v>1.7605665689358396</v>
      </c>
      <c r="S76" s="1071">
        <v>175.24833889220324</v>
      </c>
      <c r="T76" s="1070">
        <v>1.982834315661397</v>
      </c>
      <c r="U76" s="1070">
        <v>1.982834315661397</v>
      </c>
      <c r="V76" s="1072">
        <v>155.97788114182347</v>
      </c>
      <c r="W76" s="1073">
        <v>155.97788114182347</v>
      </c>
    </row>
    <row r="77" spans="1:23" ht="13.5" customHeight="1" x14ac:dyDescent="0.35">
      <c r="A77" s="618"/>
      <c r="B77" s="546">
        <v>2038</v>
      </c>
      <c r="C77" s="580"/>
      <c r="D77" s="1069">
        <v>177.92231091261294</v>
      </c>
      <c r="E77" s="1068" t="s">
        <v>473</v>
      </c>
      <c r="F77" s="1070">
        <v>2.2949512247480097</v>
      </c>
      <c r="G77" s="1071">
        <v>260.77384930320056</v>
      </c>
      <c r="H77" s="1068" t="s">
        <v>473</v>
      </c>
      <c r="I77" s="1070">
        <v>0.30387349999999996</v>
      </c>
      <c r="J77" s="1071">
        <v>126.17802643641147</v>
      </c>
      <c r="K77" s="1068" t="s">
        <v>473</v>
      </c>
      <c r="L77" s="1070">
        <v>0.51801873820866984</v>
      </c>
      <c r="M77" s="1071">
        <v>131.66295335357509</v>
      </c>
      <c r="N77" s="1068" t="s">
        <v>473</v>
      </c>
      <c r="O77" s="1070">
        <v>1.9850456969122021</v>
      </c>
      <c r="P77" s="1071">
        <v>206.67136479157097</v>
      </c>
      <c r="Q77" s="1068" t="s">
        <v>473</v>
      </c>
      <c r="R77" s="1070">
        <v>1.7677750803736236</v>
      </c>
      <c r="S77" s="1071">
        <v>178.34633535590834</v>
      </c>
      <c r="T77" s="1070">
        <v>1.9850456969122021</v>
      </c>
      <c r="U77" s="1070">
        <v>1.9850456969122021</v>
      </c>
      <c r="V77" s="1072">
        <v>159.07411335956408</v>
      </c>
      <c r="W77" s="1073">
        <v>159.07411335956408</v>
      </c>
    </row>
    <row r="78" spans="1:23" ht="13.5" customHeight="1" x14ac:dyDescent="0.35">
      <c r="A78" s="618"/>
      <c r="B78" s="546">
        <v>2039</v>
      </c>
      <c r="C78" s="580"/>
      <c r="D78" s="1069">
        <v>182.01452406360301</v>
      </c>
      <c r="E78" s="1068" t="s">
        <v>473</v>
      </c>
      <c r="F78" s="1070">
        <v>2.2764754522735409</v>
      </c>
      <c r="G78" s="1071">
        <v>266.71030196853673</v>
      </c>
      <c r="H78" s="1068" t="s">
        <v>473</v>
      </c>
      <c r="I78" s="1070">
        <v>0.30093225000000001</v>
      </c>
      <c r="J78" s="1071">
        <v>126.55773681037218</v>
      </c>
      <c r="K78" s="1068" t="s">
        <v>473</v>
      </c>
      <c r="L78" s="1070">
        <v>0.50580563066644491</v>
      </c>
      <c r="M78" s="1071">
        <v>132.3289119851392</v>
      </c>
      <c r="N78" s="1068" t="s">
        <v>473</v>
      </c>
      <c r="O78" s="1070">
        <v>1.9696159925507883</v>
      </c>
      <c r="P78" s="1071">
        <v>210.74199704452872</v>
      </c>
      <c r="Q78" s="1068" t="s">
        <v>473</v>
      </c>
      <c r="R78" s="1070">
        <v>1.7617587466677076</v>
      </c>
      <c r="S78" s="1071">
        <v>181.48836751840238</v>
      </c>
      <c r="T78" s="1070">
        <v>1.9696159925507883</v>
      </c>
      <c r="U78" s="1070">
        <v>1.9696159925507883</v>
      </c>
      <c r="V78" s="1072">
        <v>162.20726253630244</v>
      </c>
      <c r="W78" s="1073">
        <v>162.20726253630244</v>
      </c>
    </row>
    <row r="79" spans="1:23" ht="13.5" customHeight="1" x14ac:dyDescent="0.35">
      <c r="A79" s="618"/>
      <c r="B79" s="546">
        <v>2040</v>
      </c>
      <c r="C79" s="580"/>
      <c r="D79" s="1069">
        <v>186.20085811706585</v>
      </c>
      <c r="E79" s="1068" t="s">
        <v>473</v>
      </c>
      <c r="F79" s="1070">
        <v>2.2513385252745932</v>
      </c>
      <c r="G79" s="1071">
        <v>272.71485374763057</v>
      </c>
      <c r="H79" s="1068" t="s">
        <v>473</v>
      </c>
      <c r="I79" s="1070">
        <v>0.29944843999999998</v>
      </c>
      <c r="J79" s="1071">
        <v>126.93671197895016</v>
      </c>
      <c r="K79" s="1068" t="s">
        <v>473</v>
      </c>
      <c r="L79" s="1070">
        <v>0.29944843999999998</v>
      </c>
      <c r="M79" s="1071">
        <v>132.72516884774768</v>
      </c>
      <c r="N79" s="1068" t="s">
        <v>473</v>
      </c>
      <c r="O79" s="1070">
        <v>1.9460626310843887</v>
      </c>
      <c r="P79" s="1071">
        <v>214.84316829701325</v>
      </c>
      <c r="Q79" s="1068" t="s">
        <v>473</v>
      </c>
      <c r="R79" s="1070">
        <v>1.9460626310843887</v>
      </c>
      <c r="S79" s="1071">
        <v>185.0202448184431</v>
      </c>
      <c r="T79" s="1070">
        <v>1.9460626310843887</v>
      </c>
      <c r="U79" s="1070">
        <v>1.9460626310843887</v>
      </c>
      <c r="V79" s="1072">
        <v>165.36391745742637</v>
      </c>
      <c r="W79" s="1073">
        <v>165.36391745742637</v>
      </c>
    </row>
    <row r="80" spans="1:23" ht="13.5" customHeight="1" x14ac:dyDescent="0.35">
      <c r="A80" s="618"/>
      <c r="B80" s="546">
        <v>2041</v>
      </c>
      <c r="C80" s="580"/>
      <c r="D80" s="1069">
        <v>190.48347785375833</v>
      </c>
      <c r="E80" s="1068" t="s">
        <v>473</v>
      </c>
      <c r="F80" s="1070">
        <v>2.2543327776548328</v>
      </c>
      <c r="G80" s="1071">
        <v>278.86275408519685</v>
      </c>
      <c r="H80" s="1068" t="s">
        <v>473</v>
      </c>
      <c r="I80" s="1070">
        <v>0.29756114</v>
      </c>
      <c r="J80" s="1071">
        <v>127.31442630619324</v>
      </c>
      <c r="K80" s="1068" t="s">
        <v>473</v>
      </c>
      <c r="L80" s="1070">
        <v>0.29756114</v>
      </c>
      <c r="M80" s="1071">
        <v>133.12010737323797</v>
      </c>
      <c r="N80" s="1068" t="s">
        <v>473</v>
      </c>
      <c r="O80" s="1070">
        <v>1.9509663200319327</v>
      </c>
      <c r="P80" s="1071">
        <v>219.03468615137751</v>
      </c>
      <c r="Q80" s="1068" t="s">
        <v>473</v>
      </c>
      <c r="R80" s="1070">
        <v>1.9509663200319327</v>
      </c>
      <c r="S80" s="1071">
        <v>188.62992748009157</v>
      </c>
      <c r="T80" s="1070">
        <v>1.9509663200319327</v>
      </c>
      <c r="U80" s="1070">
        <v>1.9509663200319327</v>
      </c>
      <c r="V80" s="1072">
        <v>168.59011179250615</v>
      </c>
      <c r="W80" s="1073">
        <v>168.59011179250615</v>
      </c>
    </row>
    <row r="81" spans="1:23" ht="13.5" customHeight="1" x14ac:dyDescent="0.35">
      <c r="A81" s="618"/>
      <c r="B81" s="546">
        <v>2042</v>
      </c>
      <c r="C81" s="580"/>
      <c r="D81" s="1069">
        <v>194.86459784439475</v>
      </c>
      <c r="E81" s="1068" t="s">
        <v>473</v>
      </c>
      <c r="F81" s="1070">
        <v>2.2511667357483889</v>
      </c>
      <c r="G81" s="1071">
        <v>285.14041964355465</v>
      </c>
      <c r="H81" s="1068" t="s">
        <v>473</v>
      </c>
      <c r="I81" s="1070">
        <v>0.29397618000000003</v>
      </c>
      <c r="J81" s="1071">
        <v>127.6887003932371</v>
      </c>
      <c r="K81" s="1068" t="s">
        <v>473</v>
      </c>
      <c r="L81" s="1070">
        <v>0.29397618000000003</v>
      </c>
      <c r="M81" s="1071">
        <v>133.51144877970572</v>
      </c>
      <c r="N81" s="1068" t="s">
        <v>473</v>
      </c>
      <c r="O81" s="1070">
        <v>1.9514537465697535</v>
      </c>
      <c r="P81" s="1071">
        <v>223.30904674056586</v>
      </c>
      <c r="Q81" s="1068" t="s">
        <v>473</v>
      </c>
      <c r="R81" s="1070">
        <v>1.9514537465697535</v>
      </c>
      <c r="S81" s="1071">
        <v>192.31095326705363</v>
      </c>
      <c r="T81" s="1070">
        <v>1.9514537465697535</v>
      </c>
      <c r="U81" s="1070">
        <v>1.9514537465697535</v>
      </c>
      <c r="V81" s="1072">
        <v>171.88006984542716</v>
      </c>
      <c r="W81" s="1073">
        <v>171.88006984542716</v>
      </c>
    </row>
    <row r="82" spans="1:23" ht="13.5" customHeight="1" x14ac:dyDescent="0.35">
      <c r="A82" s="618"/>
      <c r="B82" s="546">
        <v>2043</v>
      </c>
      <c r="C82" s="580"/>
      <c r="D82" s="1069">
        <v>199.34648359481585</v>
      </c>
      <c r="E82" s="1068" t="s">
        <v>473</v>
      </c>
      <c r="F82" s="1070">
        <v>2.2340721783753237</v>
      </c>
      <c r="G82" s="1071">
        <v>291.51066242811396</v>
      </c>
      <c r="H82" s="1068" t="s">
        <v>473</v>
      </c>
      <c r="I82" s="1070">
        <v>0.29006739999999998</v>
      </c>
      <c r="J82" s="1071">
        <v>128.05908368656156</v>
      </c>
      <c r="K82" s="1068" t="s">
        <v>473</v>
      </c>
      <c r="L82" s="1070">
        <v>0.29006739999999998</v>
      </c>
      <c r="M82" s="1071">
        <v>133.89872196788335</v>
      </c>
      <c r="N82" s="1068" t="s">
        <v>473</v>
      </c>
      <c r="O82" s="1070">
        <v>1.9383821636312248</v>
      </c>
      <c r="P82" s="1071">
        <v>227.63762947235989</v>
      </c>
      <c r="Q82" s="1068" t="s">
        <v>473</v>
      </c>
      <c r="R82" s="1070">
        <v>1.9383821636312248</v>
      </c>
      <c r="S82" s="1071">
        <v>196.03867448389138</v>
      </c>
      <c r="T82" s="1070">
        <v>1.9383821636312248</v>
      </c>
      <c r="U82" s="1070">
        <v>1.9383821636312248</v>
      </c>
      <c r="V82" s="1072">
        <v>175.21176246214782</v>
      </c>
      <c r="W82" s="1073">
        <v>175.21176246214782</v>
      </c>
    </row>
    <row r="83" spans="1:23" ht="13.5" customHeight="1" x14ac:dyDescent="0.35">
      <c r="A83" s="618"/>
      <c r="B83" s="546">
        <v>2044</v>
      </c>
      <c r="C83" s="580"/>
      <c r="D83" s="1069">
        <v>203.9314527174966</v>
      </c>
      <c r="E83" s="1068" t="s">
        <v>473</v>
      </c>
      <c r="F83" s="1070">
        <v>2.2075240996059842</v>
      </c>
      <c r="G83" s="1071">
        <v>297.94583055413563</v>
      </c>
      <c r="H83" s="1068" t="s">
        <v>473</v>
      </c>
      <c r="I83" s="1070">
        <v>0.28540877000000003</v>
      </c>
      <c r="J83" s="1071">
        <v>128.42457554218464</v>
      </c>
      <c r="K83" s="1068" t="s">
        <v>473</v>
      </c>
      <c r="L83" s="1070">
        <v>0.28540877000000003</v>
      </c>
      <c r="M83" s="1071">
        <v>134.28088066329761</v>
      </c>
      <c r="N83" s="1068" t="s">
        <v>473</v>
      </c>
      <c r="O83" s="1070">
        <v>1.9166450565248905</v>
      </c>
      <c r="P83" s="1071">
        <v>232.00063484443231</v>
      </c>
      <c r="Q83" s="1068" t="s">
        <v>473</v>
      </c>
      <c r="R83" s="1070">
        <v>1.9166450565248905</v>
      </c>
      <c r="S83" s="1071">
        <v>199.7960400472638</v>
      </c>
      <c r="T83" s="1070">
        <v>1.9166450565248905</v>
      </c>
      <c r="U83" s="1070">
        <v>1.9166450565248905</v>
      </c>
      <c r="V83" s="1072">
        <v>178.5699500458287</v>
      </c>
      <c r="W83" s="1073">
        <v>178.5699500458287</v>
      </c>
    </row>
    <row r="84" spans="1:23" ht="13.5" customHeight="1" x14ac:dyDescent="0.35">
      <c r="A84" s="618"/>
      <c r="B84" s="546">
        <v>2045</v>
      </c>
      <c r="C84" s="580"/>
      <c r="D84" s="1069">
        <v>208.62187612999898</v>
      </c>
      <c r="E84" s="1068" t="s">
        <v>473</v>
      </c>
      <c r="F84" s="1070">
        <v>2.1916829969087281</v>
      </c>
      <c r="G84" s="1071">
        <v>304.4758586623891</v>
      </c>
      <c r="H84" s="1068" t="s">
        <v>473</v>
      </c>
      <c r="I84" s="1070">
        <v>0.27990248000000001</v>
      </c>
      <c r="J84" s="1071">
        <v>128.7840391140567</v>
      </c>
      <c r="K84" s="1068" t="s">
        <v>473</v>
      </c>
      <c r="L84" s="1070">
        <v>0.27990248000000001</v>
      </c>
      <c r="M84" s="1071">
        <v>134.65673617844001</v>
      </c>
      <c r="N84" s="1068" t="s">
        <v>473</v>
      </c>
      <c r="O84" s="1070">
        <v>1.9064443319437796</v>
      </c>
      <c r="P84" s="1071">
        <v>236.42359779749756</v>
      </c>
      <c r="Q84" s="1068" t="s">
        <v>473</v>
      </c>
      <c r="R84" s="1070">
        <v>1.9064443319437796</v>
      </c>
      <c r="S84" s="1071">
        <v>203.60504032819298</v>
      </c>
      <c r="T84" s="1070">
        <v>1.9064443319437796</v>
      </c>
      <c r="U84" s="1070">
        <v>1.9064443319437796</v>
      </c>
      <c r="V84" s="1072">
        <v>181.97428673703226</v>
      </c>
      <c r="W84" s="1073">
        <v>181.97428673703226</v>
      </c>
    </row>
    <row r="85" spans="1:23" ht="13.5" customHeight="1" x14ac:dyDescent="0.35">
      <c r="A85" s="618"/>
      <c r="B85" s="546">
        <v>2046</v>
      </c>
      <c r="C85" s="580"/>
      <c r="D85" s="1069">
        <v>213.42017928098898</v>
      </c>
      <c r="E85" s="1068" t="s">
        <v>473</v>
      </c>
      <c r="F85" s="1070">
        <v>2.1791510624797228</v>
      </c>
      <c r="G85" s="1071">
        <v>311.11084757142476</v>
      </c>
      <c r="H85" s="1068" t="s">
        <v>473</v>
      </c>
      <c r="I85" s="1070">
        <v>0.27356160000000002</v>
      </c>
      <c r="J85" s="1071">
        <v>129.13634279200173</v>
      </c>
      <c r="K85" s="1068" t="s">
        <v>473</v>
      </c>
      <c r="L85" s="1070">
        <v>0.27356160000000002</v>
      </c>
      <c r="M85" s="1071">
        <v>135.02510530043753</v>
      </c>
      <c r="N85" s="1068" t="s">
        <v>473</v>
      </c>
      <c r="O85" s="1070">
        <v>1.9003907232110651</v>
      </c>
      <c r="P85" s="1071">
        <v>240.91656991752305</v>
      </c>
      <c r="Q85" s="1068" t="s">
        <v>473</v>
      </c>
      <c r="R85" s="1070">
        <v>1.9003907232110651</v>
      </c>
      <c r="S85" s="1071">
        <v>207.4743316265801</v>
      </c>
      <c r="T85" s="1070">
        <v>1.9003907232110651</v>
      </c>
      <c r="U85" s="1070">
        <v>1.9003907232110651</v>
      </c>
      <c r="V85" s="1072">
        <v>185.43250920081232</v>
      </c>
      <c r="W85" s="1073">
        <v>185.43250920081232</v>
      </c>
    </row>
    <row r="86" spans="1:23" ht="13.5" customHeight="1" x14ac:dyDescent="0.35">
      <c r="A86" s="618"/>
      <c r="B86" s="546">
        <v>2047</v>
      </c>
      <c r="C86" s="580"/>
      <c r="D86" s="1069">
        <v>218.32884340445167</v>
      </c>
      <c r="E86" s="1068" t="s">
        <v>473</v>
      </c>
      <c r="F86" s="1070">
        <v>2.1520377868463392</v>
      </c>
      <c r="G86" s="1071">
        <v>317.8060705701397</v>
      </c>
      <c r="H86" s="1068" t="s">
        <v>473</v>
      </c>
      <c r="I86" s="1070">
        <v>0.26636072999999999</v>
      </c>
      <c r="J86" s="1071">
        <v>129.48031129735782</v>
      </c>
      <c r="K86" s="1068" t="s">
        <v>473</v>
      </c>
      <c r="L86" s="1070">
        <v>0.26636072999999999</v>
      </c>
      <c r="M86" s="1071">
        <v>135.38475915659905</v>
      </c>
      <c r="N86" s="1068" t="s">
        <v>473</v>
      </c>
      <c r="O86" s="1070">
        <v>1.880667696640681</v>
      </c>
      <c r="P86" s="1071">
        <v>245.44741002381667</v>
      </c>
      <c r="Q86" s="1068" t="s">
        <v>473</v>
      </c>
      <c r="R86" s="1070">
        <v>1.880667696640681</v>
      </c>
      <c r="S86" s="1071">
        <v>211.37623436030236</v>
      </c>
      <c r="T86" s="1070">
        <v>1.880667696640681</v>
      </c>
      <c r="U86" s="1070">
        <v>1.880667696640681</v>
      </c>
      <c r="V86" s="1072">
        <v>188.91987850042224</v>
      </c>
      <c r="W86" s="1073">
        <v>188.91987850042224</v>
      </c>
    </row>
    <row r="87" spans="1:23" ht="13.5" customHeight="1" x14ac:dyDescent="0.35">
      <c r="A87" s="618"/>
      <c r="B87" s="546">
        <v>2048</v>
      </c>
      <c r="C87" s="580"/>
      <c r="D87" s="1069">
        <v>223.35040680275404</v>
      </c>
      <c r="E87" s="1068" t="s">
        <v>473</v>
      </c>
      <c r="F87" s="1070">
        <v>2.1332531705853475</v>
      </c>
      <c r="G87" s="1071">
        <v>324.5856786468899</v>
      </c>
      <c r="H87" s="1068" t="s">
        <v>473</v>
      </c>
      <c r="I87" s="1070">
        <v>0.25831479000000002</v>
      </c>
      <c r="J87" s="1071">
        <v>129.81477809157693</v>
      </c>
      <c r="K87" s="1068" t="s">
        <v>473</v>
      </c>
      <c r="L87" s="1070">
        <v>0.25831479000000002</v>
      </c>
      <c r="M87" s="1071">
        <v>135.73447801290641</v>
      </c>
      <c r="N87" s="1068" t="s">
        <v>473</v>
      </c>
      <c r="O87" s="1070">
        <v>1.8701076160242414</v>
      </c>
      <c r="P87" s="1071">
        <v>250.03754073200631</v>
      </c>
      <c r="Q87" s="1068" t="s">
        <v>473</v>
      </c>
      <c r="R87" s="1070">
        <v>1.8701076160242414</v>
      </c>
      <c r="S87" s="1071">
        <v>215.3291974175396</v>
      </c>
      <c r="T87" s="1070">
        <v>1.8701076160242414</v>
      </c>
      <c r="U87" s="1070">
        <v>1.8701076160242414</v>
      </c>
      <c r="V87" s="1072">
        <v>192.45288353644239</v>
      </c>
      <c r="W87" s="1073">
        <v>192.45288353644239</v>
      </c>
    </row>
    <row r="88" spans="1:23" ht="13.5" customHeight="1" x14ac:dyDescent="0.35">
      <c r="A88" s="618"/>
      <c r="B88" s="546">
        <v>2049</v>
      </c>
      <c r="C88" s="580"/>
      <c r="D88" s="1069">
        <v>228.48746615921732</v>
      </c>
      <c r="E88" s="1068" t="s">
        <v>473</v>
      </c>
      <c r="F88" s="1070">
        <v>2.1278970557458754</v>
      </c>
      <c r="G88" s="1071">
        <v>331.49252774618986</v>
      </c>
      <c r="H88" s="1068" t="s">
        <v>473</v>
      </c>
      <c r="I88" s="1070">
        <v>0.24966257</v>
      </c>
      <c r="J88" s="1071">
        <v>130.13887700280014</v>
      </c>
      <c r="K88" s="1068" t="s">
        <v>473</v>
      </c>
      <c r="L88" s="1070">
        <v>0.24966257</v>
      </c>
      <c r="M88" s="1071">
        <v>136.07335619908952</v>
      </c>
      <c r="N88" s="1068" t="s">
        <v>473</v>
      </c>
      <c r="O88" s="1070">
        <v>1.8735569154004761</v>
      </c>
      <c r="P88" s="1071">
        <v>254.7221363674881</v>
      </c>
      <c r="Q88" s="1068" t="s">
        <v>473</v>
      </c>
      <c r="R88" s="1070">
        <v>1.8735569154004761</v>
      </c>
      <c r="S88" s="1071">
        <v>219.36351248663223</v>
      </c>
      <c r="T88" s="1070">
        <v>1.8735569154004761</v>
      </c>
      <c r="U88" s="1070">
        <v>1.8735569154004761</v>
      </c>
      <c r="V88" s="1072">
        <v>196.05859784482703</v>
      </c>
      <c r="W88" s="1073">
        <v>196.05859784482703</v>
      </c>
    </row>
    <row r="89" spans="1:23" ht="13.5" customHeight="1" x14ac:dyDescent="0.35">
      <c r="A89" s="618"/>
      <c r="B89" s="546">
        <v>2050</v>
      </c>
      <c r="C89" s="580"/>
      <c r="D89" s="1069">
        <v>233.74267788087937</v>
      </c>
      <c r="E89" s="1068" t="s">
        <v>473</v>
      </c>
      <c r="F89" s="1070">
        <v>2.1393636390262039</v>
      </c>
      <c r="G89" s="1071">
        <v>338.58435835088073</v>
      </c>
      <c r="H89" s="1068" t="s">
        <v>473</v>
      </c>
      <c r="I89" s="1070">
        <v>0.24071171999999999</v>
      </c>
      <c r="J89" s="1071">
        <v>130.45213653202225</v>
      </c>
      <c r="K89" s="1068" t="s">
        <v>473</v>
      </c>
      <c r="L89" s="1070">
        <v>0.24071171999999999</v>
      </c>
      <c r="M89" s="1071">
        <v>136.40090071525808</v>
      </c>
      <c r="N89" s="1068" t="s">
        <v>473</v>
      </c>
      <c r="O89" s="1070">
        <v>1.8940926161115756</v>
      </c>
      <c r="P89" s="1071">
        <v>259.54680954402636</v>
      </c>
      <c r="Q89" s="1068" t="s">
        <v>473</v>
      </c>
      <c r="R89" s="1070">
        <v>1.8940926161115756</v>
      </c>
      <c r="S89" s="1071">
        <v>223.51846057908452</v>
      </c>
      <c r="T89" s="1070">
        <v>1.8940926161115756</v>
      </c>
      <c r="U89" s="1070">
        <v>1.8940926161115756</v>
      </c>
      <c r="V89" s="1072">
        <v>199.7721292698578</v>
      </c>
      <c r="W89" s="1073">
        <v>199.7721292698578</v>
      </c>
    </row>
    <row r="90" spans="1:23" ht="13.5" customHeight="1" x14ac:dyDescent="0.35">
      <c r="A90" s="618"/>
      <c r="B90" s="546">
        <v>2051</v>
      </c>
      <c r="C90" s="580"/>
      <c r="D90" s="1069">
        <v>239.11875947213957</v>
      </c>
      <c r="E90" s="1068" t="s">
        <v>473</v>
      </c>
      <c r="F90" s="1070">
        <v>2.2140926528068983</v>
      </c>
      <c r="G90" s="1071">
        <v>346.08092975268096</v>
      </c>
      <c r="H90" s="1068" t="s">
        <v>473</v>
      </c>
      <c r="I90" s="1070">
        <v>0.23157293000000001</v>
      </c>
      <c r="J90" s="1071">
        <v>130.75422836683705</v>
      </c>
      <c r="K90" s="1068" t="s">
        <v>473</v>
      </c>
      <c r="L90" s="1070">
        <v>0.23157293000000001</v>
      </c>
      <c r="M90" s="1071">
        <v>136.71676827759077</v>
      </c>
      <c r="N90" s="1068" t="s">
        <v>473</v>
      </c>
      <c r="O90" s="1070">
        <v>1.9779393506988541</v>
      </c>
      <c r="P90" s="1071">
        <v>264.68048802348108</v>
      </c>
      <c r="Q90" s="1068" t="s">
        <v>473</v>
      </c>
      <c r="R90" s="1070">
        <v>1.9779393506988541</v>
      </c>
      <c r="S90" s="1071">
        <v>227.93952016695454</v>
      </c>
      <c r="T90" s="1070">
        <v>1.9779393506988541</v>
      </c>
      <c r="U90" s="1070">
        <v>1.9779393506988541</v>
      </c>
      <c r="V90" s="1072">
        <v>203.72350082641529</v>
      </c>
      <c r="W90" s="1073">
        <v>203.72350082641529</v>
      </c>
    </row>
    <row r="91" spans="1:23" ht="13.5" customHeight="1" x14ac:dyDescent="0.35">
      <c r="A91" s="618"/>
      <c r="B91" s="546">
        <v>2052</v>
      </c>
      <c r="C91" s="580"/>
      <c r="D91" s="1069">
        <v>244.61849093999874</v>
      </c>
      <c r="E91" s="1068" t="s">
        <v>473</v>
      </c>
      <c r="F91" s="1070">
        <v>2.2140518885940708</v>
      </c>
      <c r="G91" s="1071">
        <v>353.74334111393409</v>
      </c>
      <c r="H91" s="1068" t="s">
        <v>473</v>
      </c>
      <c r="I91" s="1070">
        <v>0.22252230000000001</v>
      </c>
      <c r="J91" s="1071">
        <v>131.0451856831462</v>
      </c>
      <c r="K91" s="1068" t="s">
        <v>473</v>
      </c>
      <c r="L91" s="1070">
        <v>0.22252230000000001</v>
      </c>
      <c r="M91" s="1071">
        <v>137.02099357484772</v>
      </c>
      <c r="N91" s="1068" t="s">
        <v>473</v>
      </c>
      <c r="O91" s="1070">
        <v>1.9871078305460754</v>
      </c>
      <c r="P91" s="1071">
        <v>269.93997472692325</v>
      </c>
      <c r="Q91" s="1068" t="s">
        <v>473</v>
      </c>
      <c r="R91" s="1070">
        <v>1.9871078305460754</v>
      </c>
      <c r="S91" s="1071">
        <v>232.46892422110125</v>
      </c>
      <c r="T91" s="1070">
        <v>1.9871078305460754</v>
      </c>
      <c r="U91" s="1070">
        <v>1.9871078305460754</v>
      </c>
      <c r="V91" s="1072">
        <v>207.77170646399958</v>
      </c>
      <c r="W91" s="1073">
        <v>207.77170646399958</v>
      </c>
    </row>
    <row r="92" spans="1:23" ht="13.5" customHeight="1" x14ac:dyDescent="0.35">
      <c r="A92" s="618"/>
      <c r="B92" s="546">
        <v>2053</v>
      </c>
      <c r="C92" s="580"/>
      <c r="D92" s="1069">
        <v>250.24471623161867</v>
      </c>
      <c r="E92" s="1068" t="s">
        <v>473</v>
      </c>
      <c r="F92" s="1070">
        <v>2.2079299816428755</v>
      </c>
      <c r="G92" s="1071">
        <v>361.55374640045392</v>
      </c>
      <c r="H92" s="1068" t="s">
        <v>473</v>
      </c>
      <c r="I92" s="1070">
        <v>0.21379139999999999</v>
      </c>
      <c r="J92" s="1071">
        <v>131.32534902025083</v>
      </c>
      <c r="K92" s="1068" t="s">
        <v>473</v>
      </c>
      <c r="L92" s="1070">
        <v>0.21379139999999999</v>
      </c>
      <c r="M92" s="1071">
        <v>137.31393267530532</v>
      </c>
      <c r="N92" s="1068" t="s">
        <v>473</v>
      </c>
      <c r="O92" s="1070">
        <v>1.989884379968565</v>
      </c>
      <c r="P92" s="1071">
        <v>275.3114681193054</v>
      </c>
      <c r="Q92" s="1068" t="s">
        <v>473</v>
      </c>
      <c r="R92" s="1070">
        <v>1.989884379968565</v>
      </c>
      <c r="S92" s="1071">
        <v>237.09478703245793</v>
      </c>
      <c r="T92" s="1070">
        <v>1.989884379968565</v>
      </c>
      <c r="U92" s="1070">
        <v>1.989884379968565</v>
      </c>
      <c r="V92" s="1072">
        <v>211.90612319692084</v>
      </c>
      <c r="W92" s="1073">
        <v>211.90612319692084</v>
      </c>
    </row>
    <row r="93" spans="1:23" ht="13.5" customHeight="1" x14ac:dyDescent="0.35">
      <c r="A93" s="618"/>
      <c r="B93" s="546">
        <v>2054</v>
      </c>
      <c r="C93" s="580"/>
      <c r="D93" s="1069">
        <v>256.00034470494586</v>
      </c>
      <c r="E93" s="1068" t="s">
        <v>473</v>
      </c>
      <c r="F93" s="1070">
        <v>2.1849282109451806</v>
      </c>
      <c r="G93" s="1071">
        <v>369.45343620328663</v>
      </c>
      <c r="H93" s="1068" t="s">
        <v>473</v>
      </c>
      <c r="I93" s="1070">
        <v>0.20565591999999999</v>
      </c>
      <c r="J93" s="1071">
        <v>131.59542737497162</v>
      </c>
      <c r="K93" s="1068" t="s">
        <v>473</v>
      </c>
      <c r="L93" s="1070">
        <v>0.20565591999999999</v>
      </c>
      <c r="M93" s="1071">
        <v>137.59632690683691</v>
      </c>
      <c r="N93" s="1068" t="s">
        <v>473</v>
      </c>
      <c r="O93" s="1070">
        <v>1.9752101543303535</v>
      </c>
      <c r="P93" s="1071">
        <v>280.7494481936339</v>
      </c>
      <c r="Q93" s="1068" t="s">
        <v>473</v>
      </c>
      <c r="R93" s="1070">
        <v>1.9752101543303535</v>
      </c>
      <c r="S93" s="1071">
        <v>241.77790734131096</v>
      </c>
      <c r="T93" s="1070">
        <v>1.9752101543303535</v>
      </c>
      <c r="U93" s="1070">
        <v>1.9752101543303535</v>
      </c>
      <c r="V93" s="1072">
        <v>216.0917144599542</v>
      </c>
      <c r="W93" s="1073">
        <v>216.0917144599542</v>
      </c>
    </row>
    <row r="94" spans="1:23" ht="13.5" customHeight="1" x14ac:dyDescent="0.35">
      <c r="A94" s="618"/>
      <c r="B94" s="546">
        <v>2055</v>
      </c>
      <c r="C94" s="580"/>
      <c r="D94" s="1069">
        <v>261.88835263315963</v>
      </c>
      <c r="E94" s="1068" t="s">
        <v>473</v>
      </c>
      <c r="F94" s="1070">
        <v>2.150713988732722</v>
      </c>
      <c r="G94" s="1071">
        <v>377.39932293756442</v>
      </c>
      <c r="H94" s="1068" t="s">
        <v>473</v>
      </c>
      <c r="I94" s="1070">
        <v>0.19830672999999999</v>
      </c>
      <c r="J94" s="1071">
        <v>131.85638996382843</v>
      </c>
      <c r="K94" s="1068" t="s">
        <v>473</v>
      </c>
      <c r="L94" s="1070">
        <v>0.19830672999999999</v>
      </c>
      <c r="M94" s="1071">
        <v>137.86918968332597</v>
      </c>
      <c r="N94" s="1068" t="s">
        <v>473</v>
      </c>
      <c r="O94" s="1070">
        <v>1.9485431664965969</v>
      </c>
      <c r="P94" s="1071">
        <v>286.21997238138783</v>
      </c>
      <c r="Q94" s="1068" t="s">
        <v>473</v>
      </c>
      <c r="R94" s="1070">
        <v>1.9485431664965969</v>
      </c>
      <c r="S94" s="1071">
        <v>246.48905423290853</v>
      </c>
      <c r="T94" s="1070">
        <v>1.9485431664965969</v>
      </c>
      <c r="U94" s="1070">
        <v>1.9485431664965969</v>
      </c>
      <c r="V94" s="1072">
        <v>220.30235479542898</v>
      </c>
      <c r="W94" s="1073">
        <v>220.30235479542898</v>
      </c>
    </row>
    <row r="95" spans="1:23" ht="13.5" customHeight="1" x14ac:dyDescent="0.35">
      <c r="A95" s="618"/>
      <c r="B95" s="546">
        <v>2056</v>
      </c>
      <c r="C95" s="580"/>
      <c r="D95" s="1069">
        <v>267.91178474372231</v>
      </c>
      <c r="E95" s="1068" t="s">
        <v>473</v>
      </c>
      <c r="F95" s="1070">
        <v>2.1570723791289881</v>
      </c>
      <c r="G95" s="1071">
        <v>385.5400994916705</v>
      </c>
      <c r="H95" s="1068" t="s">
        <v>473</v>
      </c>
      <c r="I95" s="1070">
        <v>0.19190144000000001</v>
      </c>
      <c r="J95" s="1071">
        <v>132.10942427490102</v>
      </c>
      <c r="K95" s="1068" t="s">
        <v>473</v>
      </c>
      <c r="L95" s="1070">
        <v>0.19190144000000001</v>
      </c>
      <c r="M95" s="1071">
        <v>138.13376264364462</v>
      </c>
      <c r="N95" s="1068" t="s">
        <v>473</v>
      </c>
      <c r="O95" s="1070">
        <v>1.9614069709075643</v>
      </c>
      <c r="P95" s="1071">
        <v>291.8339108718061</v>
      </c>
      <c r="Q95" s="1068" t="s">
        <v>473</v>
      </c>
      <c r="R95" s="1070">
        <v>1.9614069709075643</v>
      </c>
      <c r="S95" s="1071">
        <v>251.32370772515694</v>
      </c>
      <c r="T95" s="1070">
        <v>1.9614069709075643</v>
      </c>
      <c r="U95" s="1070">
        <v>1.9614069709075643</v>
      </c>
      <c r="V95" s="1072">
        <v>224.62338053946004</v>
      </c>
      <c r="W95" s="1073">
        <v>224.62338053946004</v>
      </c>
    </row>
    <row r="96" spans="1:23" ht="13.5" customHeight="1" x14ac:dyDescent="0.35">
      <c r="A96" s="618"/>
      <c r="B96" s="546">
        <v>2057</v>
      </c>
      <c r="C96" s="580"/>
      <c r="D96" s="1069">
        <v>274.07375579282791</v>
      </c>
      <c r="E96" s="1068" t="s">
        <v>473</v>
      </c>
      <c r="F96" s="1070">
        <v>2.1548927751718683</v>
      </c>
      <c r="G96" s="1071">
        <v>393.84807524100694</v>
      </c>
      <c r="H96" s="1068" t="s">
        <v>473</v>
      </c>
      <c r="I96" s="1070">
        <v>0.18665882</v>
      </c>
      <c r="J96" s="1071">
        <v>132.35601816736136</v>
      </c>
      <c r="K96" s="1068" t="s">
        <v>473</v>
      </c>
      <c r="L96" s="1070">
        <v>0.18665882</v>
      </c>
      <c r="M96" s="1071">
        <v>138.39160149501686</v>
      </c>
      <c r="N96" s="1068" t="s">
        <v>473</v>
      </c>
      <c r="O96" s="1070">
        <v>1.964566917745092</v>
      </c>
      <c r="P96" s="1071">
        <v>297.5671833395553</v>
      </c>
      <c r="Q96" s="1068" t="s">
        <v>473</v>
      </c>
      <c r="R96" s="1070">
        <v>1.964566917745092</v>
      </c>
      <c r="S96" s="1071">
        <v>256.26113014357571</v>
      </c>
      <c r="T96" s="1070">
        <v>1.964566917745092</v>
      </c>
      <c r="U96" s="1070">
        <v>1.964566917745092</v>
      </c>
      <c r="V96" s="1072">
        <v>229.03625716305893</v>
      </c>
      <c r="W96" s="1073">
        <v>229.03625716305893</v>
      </c>
    </row>
    <row r="97" spans="1:23" ht="13.5" customHeight="1" x14ac:dyDescent="0.35">
      <c r="A97" s="618"/>
      <c r="B97" s="546">
        <v>2058</v>
      </c>
      <c r="C97" s="580"/>
      <c r="D97" s="1069">
        <v>280.37745217606289</v>
      </c>
      <c r="E97" s="1068" t="s">
        <v>473</v>
      </c>
      <c r="F97" s="1070">
        <v>2.1587640196319979</v>
      </c>
      <c r="G97" s="1071">
        <v>402.35032578132297</v>
      </c>
      <c r="H97" s="1068" t="s">
        <v>473</v>
      </c>
      <c r="I97" s="1070">
        <v>0.18262726000000001</v>
      </c>
      <c r="J97" s="1071">
        <v>132.59773633678552</v>
      </c>
      <c r="K97" s="1068" t="s">
        <v>473</v>
      </c>
      <c r="L97" s="1070">
        <v>0.18262726000000001</v>
      </c>
      <c r="M97" s="1071">
        <v>138.64434228489733</v>
      </c>
      <c r="N97" s="1068" t="s">
        <v>473</v>
      </c>
      <c r="O97" s="1070">
        <v>1.9725343741519241</v>
      </c>
      <c r="P97" s="1071">
        <v>303.4367983171237</v>
      </c>
      <c r="Q97" s="1068" t="s">
        <v>473</v>
      </c>
      <c r="R97" s="1070">
        <v>1.9725343741519241</v>
      </c>
      <c r="S97" s="1071">
        <v>261.31596902324793</v>
      </c>
      <c r="T97" s="1070">
        <v>1.9725343741519241</v>
      </c>
      <c r="U97" s="1070">
        <v>1.9725343741519241</v>
      </c>
      <c r="V97" s="1072">
        <v>233.55407606487128</v>
      </c>
      <c r="W97" s="1073">
        <v>233.55407606487128</v>
      </c>
    </row>
    <row r="98" spans="1:23" ht="13.5" customHeight="1" x14ac:dyDescent="0.35">
      <c r="A98" s="618"/>
      <c r="B98" s="546">
        <v>2059</v>
      </c>
      <c r="C98" s="580"/>
      <c r="D98" s="1069">
        <v>286.82613357611234</v>
      </c>
      <c r="E98" s="1068" t="s">
        <v>473</v>
      </c>
      <c r="F98" s="1070">
        <v>2.1553396773533073</v>
      </c>
      <c r="G98" s="1071">
        <v>411.02234199484809</v>
      </c>
      <c r="H98" s="1068" t="s">
        <v>473</v>
      </c>
      <c r="I98" s="1070">
        <v>0.17976306</v>
      </c>
      <c r="J98" s="1071">
        <v>132.83609808511525</v>
      </c>
      <c r="K98" s="1068" t="s">
        <v>473</v>
      </c>
      <c r="L98" s="1070">
        <v>0.17976306</v>
      </c>
      <c r="M98" s="1071">
        <v>138.89357359710553</v>
      </c>
      <c r="N98" s="1068" t="s">
        <v>473</v>
      </c>
      <c r="O98" s="1070">
        <v>1.9720316329457699</v>
      </c>
      <c r="P98" s="1071">
        <v>309.42066796593525</v>
      </c>
      <c r="Q98" s="1068" t="s">
        <v>473</v>
      </c>
      <c r="R98" s="1070">
        <v>1.9720316329457699</v>
      </c>
      <c r="S98" s="1071">
        <v>266.46920259432517</v>
      </c>
      <c r="T98" s="1070">
        <v>1.9720316329457699</v>
      </c>
      <c r="U98" s="1070">
        <v>1.9720316329457699</v>
      </c>
      <c r="V98" s="1072">
        <v>238.15983632490477</v>
      </c>
      <c r="W98" s="1073">
        <v>238.15983632490477</v>
      </c>
    </row>
    <row r="99" spans="1:23" ht="13.5" customHeight="1" x14ac:dyDescent="0.35">
      <c r="A99" s="618"/>
      <c r="B99" s="546">
        <v>2060</v>
      </c>
      <c r="C99" s="580"/>
      <c r="D99" s="1069">
        <v>293.42313464836292</v>
      </c>
      <c r="E99" s="1068" t="s">
        <v>473</v>
      </c>
      <c r="F99" s="1070">
        <v>2.1665787428213124</v>
      </c>
      <c r="G99" s="1071">
        <v>419.9274646847548</v>
      </c>
      <c r="H99" s="1068" t="s">
        <v>473</v>
      </c>
      <c r="I99" s="1070">
        <v>0.17820342</v>
      </c>
      <c r="J99" s="1071">
        <v>133.07281655489749</v>
      </c>
      <c r="K99" s="1068" t="s">
        <v>473</v>
      </c>
      <c r="L99" s="1070">
        <v>0.17820342</v>
      </c>
      <c r="M99" s="1071">
        <v>139.14108669541579</v>
      </c>
      <c r="N99" s="1068" t="s">
        <v>473</v>
      </c>
      <c r="O99" s="1070">
        <v>1.9848382731371128</v>
      </c>
      <c r="P99" s="1071">
        <v>315.56216780871966</v>
      </c>
      <c r="Q99" s="1068" t="s">
        <v>473</v>
      </c>
      <c r="R99" s="1070">
        <v>1.9848382731371128</v>
      </c>
      <c r="S99" s="1071">
        <v>271.75818531354059</v>
      </c>
      <c r="T99" s="1070">
        <v>1.9848382731371128</v>
      </c>
      <c r="U99" s="1070">
        <v>1.9848382731371128</v>
      </c>
      <c r="V99" s="1072">
        <v>242.88692390752217</v>
      </c>
      <c r="W99" s="1073">
        <v>242.88692390752217</v>
      </c>
    </row>
    <row r="100" spans="1:23" ht="13.5" customHeight="1" x14ac:dyDescent="0.35">
      <c r="A100" s="618"/>
      <c r="B100" s="546">
        <v>2061</v>
      </c>
      <c r="C100" s="580"/>
      <c r="D100" s="1069">
        <v>300.17186674527522</v>
      </c>
      <c r="E100" s="1068" t="s">
        <v>473</v>
      </c>
      <c r="F100" s="1070">
        <v>2.189901554630147</v>
      </c>
      <c r="G100" s="1071">
        <v>429.12346276220524</v>
      </c>
      <c r="H100" s="1068" t="s">
        <v>473</v>
      </c>
      <c r="I100" s="1070">
        <v>0.17786410999999999</v>
      </c>
      <c r="J100" s="1071">
        <v>133.30950533571479</v>
      </c>
      <c r="K100" s="1068" t="s">
        <v>473</v>
      </c>
      <c r="L100" s="1070">
        <v>0.17786410999999999</v>
      </c>
      <c r="M100" s="1071">
        <v>139.38856875091093</v>
      </c>
      <c r="N100" s="1068" t="s">
        <v>473</v>
      </c>
      <c r="O100" s="1070">
        <v>2.0084651060446213</v>
      </c>
      <c r="P100" s="1071">
        <v>321.90012383703578</v>
      </c>
      <c r="Q100" s="1068" t="s">
        <v>473</v>
      </c>
      <c r="R100" s="1070">
        <v>2.0084651060446213</v>
      </c>
      <c r="S100" s="1071">
        <v>277.21635363838317</v>
      </c>
      <c r="T100" s="1070">
        <v>2.0084651060446213</v>
      </c>
      <c r="U100" s="1070">
        <v>2.0084651060446213</v>
      </c>
      <c r="V100" s="1072">
        <v>247.7652230213499</v>
      </c>
      <c r="W100" s="1073">
        <v>247.7652230213499</v>
      </c>
    </row>
    <row r="101" spans="1:23" ht="13.5" customHeight="1" x14ac:dyDescent="0.35">
      <c r="A101" s="618"/>
      <c r="B101" s="546">
        <v>2062</v>
      </c>
      <c r="C101" s="580"/>
      <c r="D101" s="1069">
        <v>307.07581968041649</v>
      </c>
      <c r="E101" s="1068" t="s">
        <v>473</v>
      </c>
      <c r="F101" s="1070">
        <v>2.2046058559892945</v>
      </c>
      <c r="G101" s="1071">
        <v>438.58394375168484</v>
      </c>
      <c r="H101" s="1068" t="s">
        <v>473</v>
      </c>
      <c r="I101" s="1070">
        <v>0.17869584999999999</v>
      </c>
      <c r="J101" s="1071">
        <v>133.54772388940523</v>
      </c>
      <c r="K101" s="1068" t="s">
        <v>473</v>
      </c>
      <c r="L101" s="1070">
        <v>0.17869584999999999</v>
      </c>
      <c r="M101" s="1071">
        <v>139.6376503386432</v>
      </c>
      <c r="N101" s="1068" t="s">
        <v>473</v>
      </c>
      <c r="O101" s="1070">
        <v>2.0222962465220595</v>
      </c>
      <c r="P101" s="1071">
        <v>328.409897958942</v>
      </c>
      <c r="Q101" s="1068" t="s">
        <v>473</v>
      </c>
      <c r="R101" s="1070">
        <v>2.0222962465220595</v>
      </c>
      <c r="S101" s="1071">
        <v>282.82248955275753</v>
      </c>
      <c r="T101" s="1070">
        <v>2.0222962465220595</v>
      </c>
      <c r="U101" s="1070">
        <v>2.0222962465220595</v>
      </c>
      <c r="V101" s="1072">
        <v>252.77576982669765</v>
      </c>
      <c r="W101" s="1073">
        <v>252.77576982669765</v>
      </c>
    </row>
    <row r="102" spans="1:23" ht="13.5" customHeight="1" x14ac:dyDescent="0.35">
      <c r="A102" s="618"/>
      <c r="B102" s="546">
        <v>2063</v>
      </c>
      <c r="C102" s="580"/>
      <c r="D102" s="1069">
        <v>314.13856353306602</v>
      </c>
      <c r="E102" s="1068" t="s">
        <v>473</v>
      </c>
      <c r="F102" s="1070">
        <v>2.2224098144794979</v>
      </c>
      <c r="G102" s="1071">
        <v>448.33107636235354</v>
      </c>
      <c r="H102" s="1068" t="s">
        <v>473</v>
      </c>
      <c r="I102" s="1070">
        <v>0.18056607999999999</v>
      </c>
      <c r="J102" s="1071">
        <v>133.78886577936157</v>
      </c>
      <c r="K102" s="1068" t="s">
        <v>473</v>
      </c>
      <c r="L102" s="1070">
        <v>0.18056607999999999</v>
      </c>
      <c r="M102" s="1071">
        <v>139.88978857006379</v>
      </c>
      <c r="N102" s="1068" t="s">
        <v>473</v>
      </c>
      <c r="O102" s="1070">
        <v>2.038163502538981</v>
      </c>
      <c r="P102" s="1071">
        <v>335.10342863786667</v>
      </c>
      <c r="Q102" s="1068" t="s">
        <v>473</v>
      </c>
      <c r="R102" s="1070">
        <v>2.038163502538981</v>
      </c>
      <c r="S102" s="1071">
        <v>288.58687431179396</v>
      </c>
      <c r="T102" s="1070">
        <v>2.038163502538981</v>
      </c>
      <c r="U102" s="1070">
        <v>2.038163502538981</v>
      </c>
      <c r="V102" s="1072">
        <v>257.92775331056737</v>
      </c>
      <c r="W102" s="1073">
        <v>257.92775331056737</v>
      </c>
    </row>
    <row r="103" spans="1:23" ht="13.5" customHeight="1" x14ac:dyDescent="0.35">
      <c r="A103" s="618"/>
      <c r="B103" s="546">
        <v>2064</v>
      </c>
      <c r="C103" s="580"/>
      <c r="D103" s="1069">
        <v>321.36375049432655</v>
      </c>
      <c r="E103" s="1068" t="s">
        <v>473</v>
      </c>
      <c r="F103" s="1070">
        <v>2.2514545344155312</v>
      </c>
      <c r="G103" s="1071">
        <v>458.4250467103077</v>
      </c>
      <c r="H103" s="1068" t="s">
        <v>473</v>
      </c>
      <c r="I103" s="1070">
        <v>0.18337589999999998</v>
      </c>
      <c r="J103" s="1071">
        <v>134.03420231608428</v>
      </c>
      <c r="K103" s="1068" t="s">
        <v>473</v>
      </c>
      <c r="L103" s="1070">
        <v>0.18337589999999998</v>
      </c>
      <c r="M103" s="1071">
        <v>140.14631272886223</v>
      </c>
      <c r="N103" s="1068" t="s">
        <v>473</v>
      </c>
      <c r="O103" s="1070">
        <v>2.0642932181481166</v>
      </c>
      <c r="P103" s="1071">
        <v>342.02094598901999</v>
      </c>
      <c r="Q103" s="1068" t="s">
        <v>473</v>
      </c>
      <c r="R103" s="1070">
        <v>2.0642932181481166</v>
      </c>
      <c r="S103" s="1071">
        <v>294.54415358667796</v>
      </c>
      <c r="T103" s="1070">
        <v>2.0642932181481166</v>
      </c>
      <c r="U103" s="1070">
        <v>2.0642932181481166</v>
      </c>
      <c r="V103" s="1072">
        <v>263.25213842987921</v>
      </c>
      <c r="W103" s="1073">
        <v>263.25213842987921</v>
      </c>
    </row>
    <row r="104" spans="1:23" ht="13.5" customHeight="1" x14ac:dyDescent="0.35">
      <c r="A104" s="618"/>
      <c r="B104" s="546">
        <v>2065</v>
      </c>
      <c r="C104" s="580"/>
      <c r="D104" s="1069">
        <v>328.75511675569601</v>
      </c>
      <c r="E104" s="1068" t="s">
        <v>473</v>
      </c>
      <c r="F104" s="1070">
        <v>2.3240183285850424</v>
      </c>
      <c r="G104" s="1071">
        <v>469.0789288186798</v>
      </c>
      <c r="H104" s="1068" t="s">
        <v>473</v>
      </c>
      <c r="I104" s="1070">
        <v>0.18695934</v>
      </c>
      <c r="J104" s="1071">
        <v>134.28479177610868</v>
      </c>
      <c r="K104" s="1068" t="s">
        <v>473</v>
      </c>
      <c r="L104" s="1070">
        <v>0.18695934</v>
      </c>
      <c r="M104" s="1071">
        <v>140.40832935017445</v>
      </c>
      <c r="N104" s="1068" t="s">
        <v>473</v>
      </c>
      <c r="O104" s="1070">
        <v>2.1330710130972319</v>
      </c>
      <c r="P104" s="1071">
        <v>349.31649564663275</v>
      </c>
      <c r="Q104" s="1068" t="s">
        <v>473</v>
      </c>
      <c r="R104" s="1070">
        <v>2.1330710130972319</v>
      </c>
      <c r="S104" s="1071">
        <v>300.82698954760798</v>
      </c>
      <c r="T104" s="1070">
        <v>2.1330710130972319</v>
      </c>
      <c r="U104" s="1070">
        <v>2.1330710130972319</v>
      </c>
      <c r="V104" s="1072">
        <v>268.86749348608555</v>
      </c>
      <c r="W104" s="1073">
        <v>268.86749348608555</v>
      </c>
    </row>
    <row r="105" spans="1:23" ht="13.5" customHeight="1" x14ac:dyDescent="0.35">
      <c r="A105" s="618"/>
      <c r="B105" s="546">
        <v>2066</v>
      </c>
      <c r="C105" s="580"/>
      <c r="D105" s="1069">
        <v>336.31648444107697</v>
      </c>
      <c r="E105" s="1068" t="s">
        <v>473</v>
      </c>
      <c r="F105" s="1070">
        <v>2.3403572406861528</v>
      </c>
      <c r="G105" s="1071">
        <v>480.05705149382084</v>
      </c>
      <c r="H105" s="1068" t="s">
        <v>473</v>
      </c>
      <c r="I105" s="1070">
        <v>0.19110224000000001</v>
      </c>
      <c r="J105" s="1071">
        <v>134.54141302117216</v>
      </c>
      <c r="K105" s="1068" t="s">
        <v>473</v>
      </c>
      <c r="L105" s="1070">
        <v>0.19110224000000001</v>
      </c>
      <c r="M105" s="1071">
        <v>140.67665281270922</v>
      </c>
      <c r="N105" s="1068" t="s">
        <v>473</v>
      </c>
      <c r="O105" s="1070">
        <v>2.1451555603588135</v>
      </c>
      <c r="P105" s="1071">
        <v>356.80987787624707</v>
      </c>
      <c r="Q105" s="1068" t="s">
        <v>473</v>
      </c>
      <c r="R105" s="1070">
        <v>2.1451555603588135</v>
      </c>
      <c r="S105" s="1071">
        <v>307.28019644094854</v>
      </c>
      <c r="T105" s="1070">
        <v>2.1451555603588135</v>
      </c>
      <c r="U105" s="1070">
        <v>2.1451555603588135</v>
      </c>
      <c r="V105" s="1072">
        <v>274.63511947259968</v>
      </c>
      <c r="W105" s="1073">
        <v>274.63511947259968</v>
      </c>
    </row>
    <row r="106" spans="1:23" ht="13.5" customHeight="1" x14ac:dyDescent="0.35">
      <c r="A106" s="618"/>
      <c r="B106" s="546">
        <v>2067</v>
      </c>
      <c r="C106" s="580"/>
      <c r="D106" s="1069">
        <v>344.05176358322171</v>
      </c>
      <c r="E106" s="1068" t="s">
        <v>473</v>
      </c>
      <c r="F106" s="1070">
        <v>2.3370017624862793</v>
      </c>
      <c r="G106" s="1071">
        <v>491.27599324817106</v>
      </c>
      <c r="H106" s="1068" t="s">
        <v>473</v>
      </c>
      <c r="I106" s="1070">
        <v>0.19564538000000001</v>
      </c>
      <c r="J106" s="1071">
        <v>134.80463707993479</v>
      </c>
      <c r="K106" s="1068" t="s">
        <v>473</v>
      </c>
      <c r="L106" s="1070">
        <v>0.19564538000000001</v>
      </c>
      <c r="M106" s="1071">
        <v>140.95188018467593</v>
      </c>
      <c r="N106" s="1068" t="s">
        <v>473</v>
      </c>
      <c r="O106" s="1070">
        <v>2.1371750981442394</v>
      </c>
      <c r="P106" s="1071">
        <v>364.43552973393707</v>
      </c>
      <c r="Q106" s="1068" t="s">
        <v>473</v>
      </c>
      <c r="R106" s="1070">
        <v>2.1371750981442394</v>
      </c>
      <c r="S106" s="1071">
        <v>313.84731228081318</v>
      </c>
      <c r="T106" s="1070">
        <v>2.1371750981442394</v>
      </c>
      <c r="U106" s="1070">
        <v>2.1371750981442394</v>
      </c>
      <c r="V106" s="1072">
        <v>280.50455285672678</v>
      </c>
      <c r="W106" s="1073">
        <v>280.50455285672678</v>
      </c>
    </row>
    <row r="107" spans="1:23" ht="13.5" customHeight="1" x14ac:dyDescent="0.35">
      <c r="A107" s="618"/>
      <c r="B107" s="546">
        <v>2068</v>
      </c>
      <c r="C107" s="580"/>
      <c r="D107" s="1069">
        <v>351.96495414563572</v>
      </c>
      <c r="E107" s="1068" t="s">
        <v>473</v>
      </c>
      <c r="F107" s="1070">
        <v>2.3293400578637158</v>
      </c>
      <c r="G107" s="1071">
        <v>502.71948175356852</v>
      </c>
      <c r="H107" s="1068" t="s">
        <v>473</v>
      </c>
      <c r="I107" s="1070">
        <v>0.20032854000000003</v>
      </c>
      <c r="J107" s="1071">
        <v>135.07468924124933</v>
      </c>
      <c r="K107" s="1068" t="s">
        <v>473</v>
      </c>
      <c r="L107" s="1070">
        <v>0.20032854000000003</v>
      </c>
      <c r="M107" s="1071">
        <v>141.23424702835243</v>
      </c>
      <c r="N107" s="1068" t="s">
        <v>473</v>
      </c>
      <c r="O107" s="1070">
        <v>2.124755027139269</v>
      </c>
      <c r="P107" s="1071">
        <v>372.17889197264054</v>
      </c>
      <c r="Q107" s="1068" t="s">
        <v>473</v>
      </c>
      <c r="R107" s="1070">
        <v>2.124755027139269</v>
      </c>
      <c r="S107" s="1071">
        <v>320.51579882604125</v>
      </c>
      <c r="T107" s="1070">
        <v>2.124755027139269</v>
      </c>
      <c r="U107" s="1070">
        <v>2.124755027139269</v>
      </c>
      <c r="V107" s="1072">
        <v>286.46458744490462</v>
      </c>
      <c r="W107" s="1073">
        <v>286.46458744490462</v>
      </c>
    </row>
    <row r="108" spans="1:23" ht="13.5" customHeight="1" x14ac:dyDescent="0.35">
      <c r="A108" s="618"/>
      <c r="B108" s="546">
        <v>2069</v>
      </c>
      <c r="C108" s="580"/>
      <c r="D108" s="1069">
        <v>360.06014809098531</v>
      </c>
      <c r="E108" s="1068" t="s">
        <v>473</v>
      </c>
      <c r="F108" s="1070">
        <v>2.3293400578637158</v>
      </c>
      <c r="G108" s="1071">
        <v>514.42952802073921</v>
      </c>
      <c r="H108" s="1068" t="s">
        <v>473</v>
      </c>
      <c r="I108" s="1070">
        <v>0.20501022999999999</v>
      </c>
      <c r="J108" s="1071">
        <v>135.35160617233458</v>
      </c>
      <c r="K108" s="1068" t="s">
        <v>473</v>
      </c>
      <c r="L108" s="1070">
        <v>0.20501022999999999</v>
      </c>
      <c r="M108" s="1071">
        <v>141.52379168302403</v>
      </c>
      <c r="N108" s="1068" t="s">
        <v>473</v>
      </c>
      <c r="O108" s="1070">
        <v>2.1199836445181308</v>
      </c>
      <c r="P108" s="1071">
        <v>380.06902361080932</v>
      </c>
      <c r="Q108" s="1068" t="s">
        <v>473</v>
      </c>
      <c r="R108" s="1070">
        <v>2.1199836445181308</v>
      </c>
      <c r="S108" s="1071">
        <v>327.31068133924998</v>
      </c>
      <c r="T108" s="1070">
        <v>2.1199836445181308</v>
      </c>
      <c r="U108" s="1070">
        <v>2.1199836445181308</v>
      </c>
      <c r="V108" s="1072">
        <v>292.53758984607293</v>
      </c>
      <c r="W108" s="1073">
        <v>292.53758984607293</v>
      </c>
    </row>
    <row r="109" spans="1:23" ht="13.5" customHeight="1" x14ac:dyDescent="0.35">
      <c r="A109" s="618"/>
      <c r="B109" s="546">
        <v>2070</v>
      </c>
      <c r="C109" s="580"/>
      <c r="D109" s="1069">
        <v>368.34153149707788</v>
      </c>
      <c r="E109" s="1068" t="s">
        <v>473</v>
      </c>
      <c r="F109" s="1070">
        <v>2.3293400578637158</v>
      </c>
      <c r="G109" s="1071">
        <v>526.4123410864056</v>
      </c>
      <c r="H109" s="1068" t="s">
        <v>473</v>
      </c>
      <c r="I109" s="1070">
        <v>0.20944327000000001</v>
      </c>
      <c r="J109" s="1071">
        <v>135.63509100229942</v>
      </c>
      <c r="K109" s="1068" t="s">
        <v>473</v>
      </c>
      <c r="L109" s="1070">
        <v>0.20944327000000001</v>
      </c>
      <c r="M109" s="1071">
        <v>141.82020374015295</v>
      </c>
      <c r="N109" s="1068" t="s">
        <v>473</v>
      </c>
      <c r="O109" s="1070">
        <v>2.1154660865163821</v>
      </c>
      <c r="P109" s="1071">
        <v>388.1092549106499</v>
      </c>
      <c r="Q109" s="1068" t="s">
        <v>473</v>
      </c>
      <c r="R109" s="1070">
        <v>2.1154660865163821</v>
      </c>
      <c r="S109" s="1071">
        <v>334.23482780052751</v>
      </c>
      <c r="T109" s="1070">
        <v>2.1154660865163821</v>
      </c>
      <c r="U109" s="1070">
        <v>2.1154660865163821</v>
      </c>
      <c r="V109" s="1072">
        <v>298.72612334957898</v>
      </c>
      <c r="W109" s="1073">
        <v>298.72612334957898</v>
      </c>
    </row>
    <row r="110" spans="1:23" ht="13.5" customHeight="1" x14ac:dyDescent="0.35">
      <c r="A110" s="618"/>
      <c r="B110" s="546">
        <v>2071</v>
      </c>
      <c r="C110" s="580"/>
      <c r="D110" s="1069">
        <v>376.81338672151065</v>
      </c>
      <c r="E110" s="1068" t="s">
        <v>473</v>
      </c>
      <c r="F110" s="1070">
        <v>2.3293400578637158</v>
      </c>
      <c r="G110" s="1071">
        <v>538.67427461686941</v>
      </c>
      <c r="H110" s="1068" t="s">
        <v>473</v>
      </c>
      <c r="I110" s="1070">
        <v>0.21345001000000002</v>
      </c>
      <c r="J110" s="1071">
        <v>135.92460411760734</v>
      </c>
      <c r="K110" s="1068" t="s">
        <v>473</v>
      </c>
      <c r="L110" s="1070">
        <v>0.21345001000000002</v>
      </c>
      <c r="M110" s="1071">
        <v>142.12291897921833</v>
      </c>
      <c r="N110" s="1068" t="s">
        <v>473</v>
      </c>
      <c r="O110" s="1070">
        <v>2.111383299998737</v>
      </c>
      <c r="P110" s="1071">
        <v>396.3037289045829</v>
      </c>
      <c r="Q110" s="1068" t="s">
        <v>473</v>
      </c>
      <c r="R110" s="1070">
        <v>2.111383299998737</v>
      </c>
      <c r="S110" s="1071">
        <v>341.29180613748736</v>
      </c>
      <c r="T110" s="1070">
        <v>2.111383299998737</v>
      </c>
      <c r="U110" s="1070">
        <v>2.111383299998737</v>
      </c>
      <c r="V110" s="1072">
        <v>305.03337683071561</v>
      </c>
      <c r="W110" s="1073">
        <v>305.03337683071561</v>
      </c>
    </row>
    <row r="111" spans="1:23" ht="13.5" customHeight="1" x14ac:dyDescent="0.35">
      <c r="A111" s="618"/>
      <c r="B111" s="546">
        <v>2072</v>
      </c>
      <c r="C111" s="580"/>
      <c r="D111" s="1069">
        <v>385.48009461610542</v>
      </c>
      <c r="E111" s="1068" t="s">
        <v>473</v>
      </c>
      <c r="F111" s="1070">
        <v>2.3293400578637158</v>
      </c>
      <c r="G111" s="1071">
        <v>551.22183027692699</v>
      </c>
      <c r="H111" s="1068" t="s">
        <v>473</v>
      </c>
      <c r="I111" s="1070">
        <v>0.21689978000000001</v>
      </c>
      <c r="J111" s="1071">
        <v>136.21942428490431</v>
      </c>
      <c r="K111" s="1068" t="s">
        <v>473</v>
      </c>
      <c r="L111" s="1070">
        <v>0.21689978000000001</v>
      </c>
      <c r="M111" s="1071">
        <v>142.43118327781383</v>
      </c>
      <c r="N111" s="1068" t="s">
        <v>473</v>
      </c>
      <c r="O111" s="1070">
        <v>2.1078683161233513</v>
      </c>
      <c r="P111" s="1071">
        <v>404.65728964177805</v>
      </c>
      <c r="Q111" s="1068" t="s">
        <v>473</v>
      </c>
      <c r="R111" s="1070">
        <v>2.1078683161233513</v>
      </c>
      <c r="S111" s="1071">
        <v>348.48578798458459</v>
      </c>
      <c r="T111" s="1070">
        <v>2.1078683161233513</v>
      </c>
      <c r="U111" s="1070">
        <v>2.1078683161233513</v>
      </c>
      <c r="V111" s="1072">
        <v>311.46307873453139</v>
      </c>
      <c r="W111" s="1073">
        <v>311.46307873453139</v>
      </c>
    </row>
    <row r="112" spans="1:23" ht="13.5" customHeight="1" x14ac:dyDescent="0.35">
      <c r="A112" s="618"/>
      <c r="B112" s="546">
        <v>2073</v>
      </c>
      <c r="C112" s="580"/>
      <c r="D112" s="1069">
        <v>394.34613679227584</v>
      </c>
      <c r="E112" s="1068" t="s">
        <v>473</v>
      </c>
      <c r="F112" s="1070">
        <v>2.3293400578637158</v>
      </c>
      <c r="G112" s="1071">
        <v>564.06166117725695</v>
      </c>
      <c r="H112" s="1068" t="s">
        <v>473</v>
      </c>
      <c r="I112" s="1070">
        <v>0.21968530999999999</v>
      </c>
      <c r="J112" s="1071">
        <v>136.51867834942482</v>
      </c>
      <c r="K112" s="1068" t="s">
        <v>473</v>
      </c>
      <c r="L112" s="1070">
        <v>0.21968530999999999</v>
      </c>
      <c r="M112" s="1071">
        <v>142.74408366433437</v>
      </c>
      <c r="N112" s="1068" t="s">
        <v>473</v>
      </c>
      <c r="O112" s="1070">
        <v>2.1050303055114572</v>
      </c>
      <c r="P112" s="1071">
        <v>413.17544822219878</v>
      </c>
      <c r="Q112" s="1068" t="s">
        <v>473</v>
      </c>
      <c r="R112" s="1070">
        <v>2.1050303055114572</v>
      </c>
      <c r="S112" s="1071">
        <v>355.82151943206054</v>
      </c>
      <c r="T112" s="1070">
        <v>2.1050303055114572</v>
      </c>
      <c r="U112" s="1070">
        <v>2.1050303055114572</v>
      </c>
      <c r="V112" s="1072">
        <v>318.01947093237231</v>
      </c>
      <c r="W112" s="1073">
        <v>318.01947093237231</v>
      </c>
    </row>
    <row r="113" spans="1:23" ht="13.5" customHeight="1" x14ac:dyDescent="0.35">
      <c r="A113" s="618"/>
      <c r="B113" s="546">
        <v>2074</v>
      </c>
      <c r="C113" s="580"/>
      <c r="D113" s="1069">
        <v>403.41609793849813</v>
      </c>
      <c r="E113" s="1068" t="s">
        <v>473</v>
      </c>
      <c r="F113" s="1070">
        <v>2.3293400578637158</v>
      </c>
      <c r="G113" s="1071">
        <v>577.2005754021103</v>
      </c>
      <c r="H113" s="1068" t="s">
        <v>473</v>
      </c>
      <c r="I113" s="1070">
        <v>0.22174292000000001</v>
      </c>
      <c r="J113" s="1071">
        <v>136.82139885314223</v>
      </c>
      <c r="K113" s="1068" t="s">
        <v>473</v>
      </c>
      <c r="L113" s="1070">
        <v>0.22174292000000001</v>
      </c>
      <c r="M113" s="1071">
        <v>143.06060856357891</v>
      </c>
      <c r="N113" s="1068" t="s">
        <v>473</v>
      </c>
      <c r="O113" s="1070">
        <v>2.102934030538739</v>
      </c>
      <c r="P113" s="1071">
        <v>421.86425532869436</v>
      </c>
      <c r="Q113" s="1068" t="s">
        <v>473</v>
      </c>
      <c r="R113" s="1070">
        <v>2.102934030538739</v>
      </c>
      <c r="S113" s="1071">
        <v>363.30421125217731</v>
      </c>
      <c r="T113" s="1070">
        <v>2.102934030538739</v>
      </c>
      <c r="U113" s="1070">
        <v>2.102934030538739</v>
      </c>
      <c r="V113" s="1072">
        <v>324.7072106103484</v>
      </c>
      <c r="W113" s="1073">
        <v>324.7072106103484</v>
      </c>
    </row>
    <row r="114" spans="1:23" ht="13.5" customHeight="1" x14ac:dyDescent="0.35">
      <c r="A114" s="618"/>
      <c r="B114" s="546">
        <v>2075</v>
      </c>
      <c r="C114" s="580"/>
      <c r="D114" s="1069">
        <v>412.69466819108357</v>
      </c>
      <c r="E114" s="1068" t="s">
        <v>473</v>
      </c>
      <c r="F114" s="1070">
        <v>2.3293400578637158</v>
      </c>
      <c r="G114" s="1071">
        <v>590.64553961917159</v>
      </c>
      <c r="H114" s="1068" t="s">
        <v>473</v>
      </c>
      <c r="I114" s="1070">
        <v>0.22305451000000001</v>
      </c>
      <c r="J114" s="1071">
        <v>137.12658515392926</v>
      </c>
      <c r="K114" s="1068" t="s">
        <v>473</v>
      </c>
      <c r="L114" s="1070">
        <v>0.22305451000000001</v>
      </c>
      <c r="M114" s="1071">
        <v>143.37971170301341</v>
      </c>
      <c r="N114" s="1068" t="s">
        <v>473</v>
      </c>
      <c r="O114" s="1070">
        <v>2.1015978391015322</v>
      </c>
      <c r="P114" s="1071">
        <v>430.73014540262398</v>
      </c>
      <c r="Q114" s="1068" t="s">
        <v>473</v>
      </c>
      <c r="R114" s="1070">
        <v>2.1015978391015322</v>
      </c>
      <c r="S114" s="1071">
        <v>370.9394047052179</v>
      </c>
      <c r="T114" s="1070">
        <v>2.1015978391015322</v>
      </c>
      <c r="U114" s="1070">
        <v>2.1015978391015322</v>
      </c>
      <c r="V114" s="1072">
        <v>331.53125033194232</v>
      </c>
      <c r="W114" s="1073">
        <v>331.53125033194232</v>
      </c>
    </row>
    <row r="115" spans="1:23" ht="13.5" customHeight="1" x14ac:dyDescent="0.35">
      <c r="A115" s="618"/>
      <c r="B115" s="546">
        <v>2076</v>
      </c>
      <c r="C115" s="580"/>
      <c r="D115" s="1069">
        <v>422.18664555947845</v>
      </c>
      <c r="E115" s="1068" t="s">
        <v>473</v>
      </c>
      <c r="F115" s="1070">
        <v>2.3293400578637158</v>
      </c>
      <c r="G115" s="1071">
        <v>604.40368277350626</v>
      </c>
      <c r="H115" s="1068" t="s">
        <v>473</v>
      </c>
      <c r="I115" s="1070">
        <v>0.22365966999999998</v>
      </c>
      <c r="J115" s="1071">
        <v>137.43328202176681</v>
      </c>
      <c r="K115" s="1068" t="s">
        <v>473</v>
      </c>
      <c r="L115" s="1070">
        <v>0.22365966999999998</v>
      </c>
      <c r="M115" s="1071">
        <v>143.70039429305533</v>
      </c>
      <c r="N115" s="1068" t="s">
        <v>473</v>
      </c>
      <c r="O115" s="1070">
        <v>2.100981339932062</v>
      </c>
      <c r="P115" s="1071">
        <v>439.7797053829953</v>
      </c>
      <c r="Q115" s="1068" t="s">
        <v>473</v>
      </c>
      <c r="R115" s="1070">
        <v>2.100981339932062</v>
      </c>
      <c r="S115" s="1071">
        <v>378.73277238052958</v>
      </c>
      <c r="T115" s="1070">
        <v>2.100981339932062</v>
      </c>
      <c r="U115" s="1070">
        <v>2.100981339932062</v>
      </c>
      <c r="V115" s="1072">
        <v>338.49666003745989</v>
      </c>
      <c r="W115" s="1073">
        <v>338.49666003745989</v>
      </c>
    </row>
    <row r="116" spans="1:23" ht="13.5" customHeight="1" x14ac:dyDescent="0.35">
      <c r="A116" s="618"/>
      <c r="B116" s="546">
        <v>2077</v>
      </c>
      <c r="C116" s="580"/>
      <c r="D116" s="1069">
        <v>431.89693840734645</v>
      </c>
      <c r="E116" s="1068" t="s">
        <v>473</v>
      </c>
      <c r="F116" s="1070">
        <v>2.3293400578637158</v>
      </c>
      <c r="G116" s="1071">
        <v>618.48229986755314</v>
      </c>
      <c r="H116" s="1068" t="s">
        <v>473</v>
      </c>
      <c r="I116" s="1070">
        <v>0.22363450999999998</v>
      </c>
      <c r="J116" s="1071">
        <v>137.74063026859309</v>
      </c>
      <c r="K116" s="1068" t="s">
        <v>473</v>
      </c>
      <c r="L116" s="1070">
        <v>0.22363450999999998</v>
      </c>
      <c r="M116" s="1071">
        <v>144.02175796570066</v>
      </c>
      <c r="N116" s="1068" t="s">
        <v>473</v>
      </c>
      <c r="O116" s="1070">
        <v>2.1010069712185775</v>
      </c>
      <c r="P116" s="1071">
        <v>449.01950765109655</v>
      </c>
      <c r="Q116" s="1068" t="s">
        <v>473</v>
      </c>
      <c r="R116" s="1070">
        <v>2.1010069712185775</v>
      </c>
      <c r="S116" s="1071">
        <v>386.68997433053386</v>
      </c>
      <c r="T116" s="1070">
        <v>2.1010069712185775</v>
      </c>
      <c r="U116" s="1070">
        <v>2.1010069712185775</v>
      </c>
      <c r="V116" s="1072">
        <v>345.60849846218895</v>
      </c>
      <c r="W116" s="1073">
        <v>345.60849846218895</v>
      </c>
    </row>
    <row r="117" spans="1:23" ht="13.5" customHeight="1" x14ac:dyDescent="0.35">
      <c r="A117" s="618"/>
      <c r="B117" s="546">
        <v>2078</v>
      </c>
      <c r="C117" s="580"/>
      <c r="D117" s="1069">
        <v>441.83056799071539</v>
      </c>
      <c r="E117" s="1068" t="s">
        <v>473</v>
      </c>
      <c r="F117" s="1070">
        <v>2.3293400578637158</v>
      </c>
      <c r="G117" s="1071">
        <v>632.88885582916487</v>
      </c>
      <c r="H117" s="1068" t="s">
        <v>473</v>
      </c>
      <c r="I117" s="1070">
        <v>0.22308606</v>
      </c>
      <c r="J117" s="1071">
        <v>138.04791041367847</v>
      </c>
      <c r="K117" s="1068" t="s">
        <v>473</v>
      </c>
      <c r="L117" s="1070">
        <v>0.22308606</v>
      </c>
      <c r="M117" s="1071">
        <v>144.34305043108907</v>
      </c>
      <c r="N117" s="1068" t="s">
        <v>473</v>
      </c>
      <c r="O117" s="1070">
        <v>2.101565697750285</v>
      </c>
      <c r="P117" s="1071">
        <v>458.45594760009925</v>
      </c>
      <c r="Q117" s="1068" t="s">
        <v>473</v>
      </c>
      <c r="R117" s="1070">
        <v>2.101565697750285</v>
      </c>
      <c r="S117" s="1071">
        <v>394.81651818770376</v>
      </c>
      <c r="T117" s="1070">
        <v>2.101565697750285</v>
      </c>
      <c r="U117" s="1070">
        <v>2.101565697750285</v>
      </c>
      <c r="V117" s="1072">
        <v>352.87168811438011</v>
      </c>
      <c r="W117" s="1073">
        <v>352.87168811438011</v>
      </c>
    </row>
    <row r="118" spans="1:23" ht="13.5" customHeight="1" x14ac:dyDescent="0.35">
      <c r="A118" s="618"/>
      <c r="B118" s="546">
        <v>2079</v>
      </c>
      <c r="C118" s="580"/>
      <c r="D118" s="1069">
        <v>451.99267105450184</v>
      </c>
      <c r="E118" s="1068" t="s">
        <v>473</v>
      </c>
      <c r="F118" s="1070">
        <v>2.3293400578637158</v>
      </c>
      <c r="G118" s="1071">
        <v>647.63098946974901</v>
      </c>
      <c r="H118" s="1068" t="s">
        <v>473</v>
      </c>
      <c r="I118" s="1070">
        <v>0.22212017000000001</v>
      </c>
      <c r="J118" s="1071">
        <v>138.35454266697079</v>
      </c>
      <c r="K118" s="1068" t="s">
        <v>473</v>
      </c>
      <c r="L118" s="1070">
        <v>0.22212017000000001</v>
      </c>
      <c r="M118" s="1071">
        <v>144.66366546008979</v>
      </c>
      <c r="N118" s="1068" t="s">
        <v>473</v>
      </c>
      <c r="O118" s="1070">
        <v>2.1025497008937633</v>
      </c>
      <c r="P118" s="1071">
        <v>468.09521175509479</v>
      </c>
      <c r="Q118" s="1068" t="s">
        <v>473</v>
      </c>
      <c r="R118" s="1070">
        <v>2.1025497008937633</v>
      </c>
      <c r="S118" s="1071">
        <v>403.11773170993854</v>
      </c>
      <c r="T118" s="1070">
        <v>2.1025497008937633</v>
      </c>
      <c r="U118" s="1070">
        <v>2.1025497008937633</v>
      </c>
      <c r="V118" s="1072">
        <v>360.29099073736779</v>
      </c>
      <c r="W118" s="1073">
        <v>360.29099073736779</v>
      </c>
    </row>
    <row r="119" spans="1:23" ht="13.5" customHeight="1" x14ac:dyDescent="0.35">
      <c r="A119" s="618"/>
      <c r="B119" s="546">
        <v>2080</v>
      </c>
      <c r="C119" s="580"/>
      <c r="D119" s="1069">
        <v>462.38850248875531</v>
      </c>
      <c r="E119" s="1068" t="s">
        <v>473</v>
      </c>
      <c r="F119" s="1070">
        <v>2.3293400578637158</v>
      </c>
      <c r="G119" s="1071">
        <v>662.71651753460696</v>
      </c>
      <c r="H119" s="1068" t="s">
        <v>473</v>
      </c>
      <c r="I119" s="1070">
        <v>0.22094755999999999</v>
      </c>
      <c r="J119" s="1071">
        <v>138.66023365314263</v>
      </c>
      <c r="K119" s="1068" t="s">
        <v>473</v>
      </c>
      <c r="L119" s="1070">
        <v>0.22094755999999999</v>
      </c>
      <c r="M119" s="1071">
        <v>144.98329629913042</v>
      </c>
      <c r="N119" s="1068" t="s">
        <v>473</v>
      </c>
      <c r="O119" s="1070">
        <v>2.1037443261065381</v>
      </c>
      <c r="P119" s="1071">
        <v>477.94273821316898</v>
      </c>
      <c r="Q119" s="1068" t="s">
        <v>473</v>
      </c>
      <c r="R119" s="1070">
        <v>2.1037443261065381</v>
      </c>
      <c r="S119" s="1071">
        <v>411.59829811831571</v>
      </c>
      <c r="T119" s="1070">
        <v>2.1037443261065381</v>
      </c>
      <c r="U119" s="1070">
        <v>2.1037443261065381</v>
      </c>
      <c r="V119" s="1072">
        <v>367.8705920124782</v>
      </c>
      <c r="W119" s="1073">
        <v>367.8705920124782</v>
      </c>
    </row>
    <row r="120" spans="1:23" ht="13.5" customHeight="1" x14ac:dyDescent="0.35">
      <c r="A120" s="618"/>
      <c r="B120" s="546">
        <v>2081</v>
      </c>
      <c r="C120" s="580"/>
      <c r="D120" s="1069">
        <v>473.02343804599661</v>
      </c>
      <c r="E120" s="1068" t="s">
        <v>473</v>
      </c>
      <c r="F120" s="1070">
        <v>2.3293400578637158</v>
      </c>
      <c r="G120" s="1071">
        <v>678.15343884762001</v>
      </c>
      <c r="H120" s="1068" t="s">
        <v>473</v>
      </c>
      <c r="I120" s="1070">
        <v>0.21962673000000002</v>
      </c>
      <c r="J120" s="1071">
        <v>138.96476859012537</v>
      </c>
      <c r="K120" s="1068" t="s">
        <v>473</v>
      </c>
      <c r="L120" s="1070">
        <v>0.21962673000000002</v>
      </c>
      <c r="M120" s="1071">
        <v>145.3017183718384</v>
      </c>
      <c r="N120" s="1068" t="s">
        <v>473</v>
      </c>
      <c r="O120" s="1070">
        <v>2.1050899875604712</v>
      </c>
      <c r="P120" s="1071">
        <v>488.00386294156675</v>
      </c>
      <c r="Q120" s="1068" t="s">
        <v>473</v>
      </c>
      <c r="R120" s="1070">
        <v>2.1050899875604712</v>
      </c>
      <c r="S120" s="1071">
        <v>420.26281268097364</v>
      </c>
      <c r="T120" s="1070">
        <v>2.1050899875604712</v>
      </c>
      <c r="U120" s="1070">
        <v>2.1050899875604712</v>
      </c>
      <c r="V120" s="1072">
        <v>375.61459901211231</v>
      </c>
      <c r="W120" s="1073">
        <v>375.61459901211231</v>
      </c>
    </row>
    <row r="121" spans="1:23" ht="13.5" customHeight="1" x14ac:dyDescent="0.35">
      <c r="A121" s="618"/>
      <c r="B121" s="546">
        <v>2082</v>
      </c>
      <c r="C121" s="580"/>
      <c r="D121" s="1069">
        <v>483.90297712105451</v>
      </c>
      <c r="E121" s="1068" t="s">
        <v>473</v>
      </c>
      <c r="F121" s="1070">
        <v>2.3293400578637158</v>
      </c>
      <c r="G121" s="1071">
        <v>693.94993855247799</v>
      </c>
      <c r="H121" s="1068" t="s">
        <v>473</v>
      </c>
      <c r="I121" s="1070">
        <v>0.21839268000000001</v>
      </c>
      <c r="J121" s="1071">
        <v>139.26825747250513</v>
      </c>
      <c r="K121" s="1068" t="s">
        <v>473</v>
      </c>
      <c r="L121" s="1070">
        <v>0.21839268000000001</v>
      </c>
      <c r="M121" s="1071">
        <v>145.61904668867669</v>
      </c>
      <c r="N121" s="1068" t="s">
        <v>473</v>
      </c>
      <c r="O121" s="1070">
        <v>2.1063472696115193</v>
      </c>
      <c r="P121" s="1071">
        <v>498.28291898423515</v>
      </c>
      <c r="Q121" s="1068" t="s">
        <v>473</v>
      </c>
      <c r="R121" s="1070">
        <v>2.1063472696115193</v>
      </c>
      <c r="S121" s="1071">
        <v>429.11500696107191</v>
      </c>
      <c r="T121" s="1070">
        <v>2.1063472696115193</v>
      </c>
      <c r="U121" s="1070">
        <v>2.1063472696115193</v>
      </c>
      <c r="V121" s="1072">
        <v>383.52634686266617</v>
      </c>
      <c r="W121" s="1073">
        <v>383.52634686266617</v>
      </c>
    </row>
    <row r="122" spans="1:23" ht="13.5" customHeight="1" x14ac:dyDescent="0.35">
      <c r="A122" s="618"/>
      <c r="B122" s="546">
        <v>2083</v>
      </c>
      <c r="C122" s="580"/>
      <c r="D122" s="1069">
        <v>495.03274559483873</v>
      </c>
      <c r="E122" s="1068" t="s">
        <v>473</v>
      </c>
      <c r="F122" s="1070">
        <v>2.3293400578637158</v>
      </c>
      <c r="G122" s="1071">
        <v>710.11439245270162</v>
      </c>
      <c r="H122" s="1068" t="s">
        <v>473</v>
      </c>
      <c r="I122" s="1070">
        <v>0.21725971000000002</v>
      </c>
      <c r="J122" s="1071">
        <v>139.57083128481193</v>
      </c>
      <c r="K122" s="1068" t="s">
        <v>473</v>
      </c>
      <c r="L122" s="1070">
        <v>0.21725971000000002</v>
      </c>
      <c r="M122" s="1071">
        <v>145.93541820721725</v>
      </c>
      <c r="N122" s="1068" t="s">
        <v>473</v>
      </c>
      <c r="O122" s="1070">
        <v>2.1075015960079879</v>
      </c>
      <c r="P122" s="1071">
        <v>508.78423945446309</v>
      </c>
      <c r="Q122" s="1068" t="s">
        <v>473</v>
      </c>
      <c r="R122" s="1070">
        <v>2.1075015960079879</v>
      </c>
      <c r="S122" s="1071">
        <v>438.1586125814863</v>
      </c>
      <c r="T122" s="1070">
        <v>2.1075015960079879</v>
      </c>
      <c r="U122" s="1070">
        <v>2.1075015960079879</v>
      </c>
      <c r="V122" s="1072">
        <v>391.60917074390801</v>
      </c>
      <c r="W122" s="1073">
        <v>391.60917074390801</v>
      </c>
    </row>
    <row r="123" spans="1:23" ht="13.5" customHeight="1" x14ac:dyDescent="0.35">
      <c r="A123" s="618"/>
      <c r="B123" s="546">
        <v>2084</v>
      </c>
      <c r="C123" s="580"/>
      <c r="D123" s="1069">
        <v>506.41849874351993</v>
      </c>
      <c r="E123" s="1068" t="s">
        <v>473</v>
      </c>
      <c r="F123" s="1070">
        <v>2.3293400578637158</v>
      </c>
      <c r="G123" s="1071">
        <v>726.655371452758</v>
      </c>
      <c r="H123" s="1068" t="s">
        <v>473</v>
      </c>
      <c r="I123" s="1070">
        <v>0.21637582</v>
      </c>
      <c r="J123" s="1071">
        <v>139.87282881548524</v>
      </c>
      <c r="K123" s="1068" t="s">
        <v>473</v>
      </c>
      <c r="L123" s="1070">
        <v>0.21637582</v>
      </c>
      <c r="M123" s="1071">
        <v>146.25118716503354</v>
      </c>
      <c r="N123" s="1068" t="s">
        <v>473</v>
      </c>
      <c r="O123" s="1070">
        <v>2.1084021653894558</v>
      </c>
      <c r="P123" s="1071">
        <v>519.51145737628121</v>
      </c>
      <c r="Q123" s="1068" t="s">
        <v>473</v>
      </c>
      <c r="R123" s="1070">
        <v>2.1084021653894558</v>
      </c>
      <c r="S123" s="1071">
        <v>447.3967582569947</v>
      </c>
      <c r="T123" s="1070">
        <v>2.1084021653894558</v>
      </c>
      <c r="U123" s="1070">
        <v>2.1084021653894558</v>
      </c>
      <c r="V123" s="1072">
        <v>399.86586697973627</v>
      </c>
      <c r="W123" s="1073">
        <v>399.86586697973627</v>
      </c>
    </row>
    <row r="124" spans="1:23" ht="13.5" customHeight="1" x14ac:dyDescent="0.35">
      <c r="A124" s="618"/>
      <c r="B124" s="546">
        <v>2085</v>
      </c>
      <c r="C124" s="580"/>
      <c r="D124" s="1069">
        <v>518.06612421462091</v>
      </c>
      <c r="E124" s="1068" t="s">
        <v>473</v>
      </c>
      <c r="F124" s="1070">
        <v>2.3293400578637158</v>
      </c>
      <c r="G124" s="1071">
        <v>743.58164610262554</v>
      </c>
      <c r="H124" s="1068" t="s">
        <v>473</v>
      </c>
      <c r="I124" s="1070">
        <v>0.21580751999999997</v>
      </c>
      <c r="J124" s="1071">
        <v>140.17468489850577</v>
      </c>
      <c r="K124" s="1068" t="s">
        <v>473</v>
      </c>
      <c r="L124" s="1070">
        <v>0.21580751999999997</v>
      </c>
      <c r="M124" s="1071">
        <v>146.56680822502497</v>
      </c>
      <c r="N124" s="1068" t="s">
        <v>473</v>
      </c>
      <c r="O124" s="1070">
        <v>2.1089811978433959</v>
      </c>
      <c r="P124" s="1071">
        <v>530.46785633298919</v>
      </c>
      <c r="Q124" s="1068" t="s">
        <v>473</v>
      </c>
      <c r="R124" s="1070">
        <v>2.1089811978433959</v>
      </c>
      <c r="S124" s="1071">
        <v>456.83227176839557</v>
      </c>
      <c r="T124" s="1070">
        <v>2.1089811978433959</v>
      </c>
      <c r="U124" s="1070">
        <v>2.1089811978433959</v>
      </c>
      <c r="V124" s="1072">
        <v>408.29896293093236</v>
      </c>
      <c r="W124" s="1073">
        <v>408.29896293093236</v>
      </c>
    </row>
    <row r="125" spans="1:23" ht="13.5" customHeight="1" x14ac:dyDescent="0.35">
      <c r="A125" s="618"/>
      <c r="B125" s="546">
        <v>2086</v>
      </c>
      <c r="C125" s="580"/>
      <c r="D125" s="1069">
        <v>529.98164507155718</v>
      </c>
      <c r="E125" s="1068" t="s">
        <v>473</v>
      </c>
      <c r="F125" s="1070">
        <v>2.3293400578637158</v>
      </c>
      <c r="G125" s="1071">
        <v>760.90219124821635</v>
      </c>
      <c r="H125" s="1068" t="s">
        <v>473</v>
      </c>
      <c r="I125" s="1070">
        <v>0.21558572999999998</v>
      </c>
      <c r="J125" s="1071">
        <v>140.47688151621941</v>
      </c>
      <c r="K125" s="1068" t="s">
        <v>473</v>
      </c>
      <c r="L125" s="1070">
        <v>0.21558572999999998</v>
      </c>
      <c r="M125" s="1071">
        <v>146.88278534847458</v>
      </c>
      <c r="N125" s="1068" t="s">
        <v>473</v>
      </c>
      <c r="O125" s="1070">
        <v>2.1092071781714461</v>
      </c>
      <c r="P125" s="1071">
        <v>541.65652243665681</v>
      </c>
      <c r="Q125" s="1068" t="s">
        <v>473</v>
      </c>
      <c r="R125" s="1070">
        <v>2.1092071781714461</v>
      </c>
      <c r="S125" s="1071">
        <v>466.46781083673829</v>
      </c>
      <c r="T125" s="1070">
        <v>2.1092071781714461</v>
      </c>
      <c r="U125" s="1070">
        <v>2.1092071781714461</v>
      </c>
      <c r="V125" s="1072">
        <v>416.91083396547117</v>
      </c>
      <c r="W125" s="1073">
        <v>416.91083396547117</v>
      </c>
    </row>
    <row r="126" spans="1:23" ht="13.5" customHeight="1" x14ac:dyDescent="0.35">
      <c r="A126" s="618"/>
      <c r="B126" s="546">
        <v>2087</v>
      </c>
      <c r="C126" s="580"/>
      <c r="D126" s="1069">
        <v>542.17122290820294</v>
      </c>
      <c r="E126" s="1068" t="s">
        <v>473</v>
      </c>
      <c r="F126" s="1070">
        <v>2.3293400578637158</v>
      </c>
      <c r="G126" s="1071">
        <v>778.62619079012381</v>
      </c>
      <c r="H126" s="1068" t="s">
        <v>473</v>
      </c>
      <c r="I126" s="1070">
        <v>0.21575098000000001</v>
      </c>
      <c r="J126" s="1071">
        <v>140.7799617647641</v>
      </c>
      <c r="K126" s="1068" t="s">
        <v>473</v>
      </c>
      <c r="L126" s="1070">
        <v>0.21575098000000001</v>
      </c>
      <c r="M126" s="1071">
        <v>147.19968639731519</v>
      </c>
      <c r="N126" s="1068" t="s">
        <v>473</v>
      </c>
      <c r="O126" s="1070">
        <v>2.1090388059712639</v>
      </c>
      <c r="P126" s="1071">
        <v>553.08026868992033</v>
      </c>
      <c r="Q126" s="1068" t="s">
        <v>473</v>
      </c>
      <c r="R126" s="1070">
        <v>2.1090388059712639</v>
      </c>
      <c r="S126" s="1071">
        <v>476.30579798464976</v>
      </c>
      <c r="T126" s="1070">
        <v>2.1090388059712639</v>
      </c>
      <c r="U126" s="1070">
        <v>2.1090388059712639</v>
      </c>
      <c r="V126" s="1072">
        <v>425.70364524010137</v>
      </c>
      <c r="W126" s="1073">
        <v>425.70364524010137</v>
      </c>
    </row>
    <row r="127" spans="1:23" ht="13.5" customHeight="1" x14ac:dyDescent="0.35">
      <c r="A127" s="618"/>
      <c r="B127" s="546">
        <v>2088</v>
      </c>
      <c r="C127" s="580"/>
      <c r="D127" s="1069">
        <v>554.6411610350915</v>
      </c>
      <c r="E127" s="1068" t="s">
        <v>473</v>
      </c>
      <c r="F127" s="1070">
        <v>2.3293400578637158</v>
      </c>
      <c r="G127" s="1071">
        <v>796.76304255321656</v>
      </c>
      <c r="H127" s="1068" t="s">
        <v>473</v>
      </c>
      <c r="I127" s="1070">
        <v>0.21624661000000001</v>
      </c>
      <c r="J127" s="1071">
        <v>141.08439365963969</v>
      </c>
      <c r="K127" s="1068" t="s">
        <v>473</v>
      </c>
      <c r="L127" s="1070">
        <v>0.21624661000000001</v>
      </c>
      <c r="M127" s="1071">
        <v>147.51800072908</v>
      </c>
      <c r="N127" s="1068" t="s">
        <v>473</v>
      </c>
      <c r="O127" s="1070">
        <v>2.1085338149681387</v>
      </c>
      <c r="P127" s="1071">
        <v>564.74215317916389</v>
      </c>
      <c r="Q127" s="1068" t="s">
        <v>473</v>
      </c>
      <c r="R127" s="1070">
        <v>2.1085338149681387</v>
      </c>
      <c r="S127" s="1071">
        <v>486.34886679780999</v>
      </c>
      <c r="T127" s="1070">
        <v>2.1085338149681387</v>
      </c>
      <c r="U127" s="1070">
        <v>2.1085338149681387</v>
      </c>
      <c r="V127" s="1072">
        <v>434.67975055154091</v>
      </c>
      <c r="W127" s="1073">
        <v>434.67975055154091</v>
      </c>
    </row>
    <row r="128" spans="1:23" ht="13.5" customHeight="1" x14ac:dyDescent="0.35">
      <c r="A128" s="618"/>
      <c r="B128" s="546">
        <v>2089</v>
      </c>
      <c r="C128" s="580"/>
      <c r="D128" s="1069">
        <v>567.39790773889854</v>
      </c>
      <c r="E128" s="1068" t="s">
        <v>473</v>
      </c>
      <c r="F128" s="1070">
        <v>2.3293400578637158</v>
      </c>
      <c r="G128" s="1071">
        <v>815.32236326966233</v>
      </c>
      <c r="H128" s="1068" t="s">
        <v>473</v>
      </c>
      <c r="I128" s="1070">
        <v>0.21710689999999999</v>
      </c>
      <c r="J128" s="1071">
        <v>141.39069761309793</v>
      </c>
      <c r="K128" s="1068" t="s">
        <v>473</v>
      </c>
      <c r="L128" s="1070">
        <v>0.21710689999999999</v>
      </c>
      <c r="M128" s="1071">
        <v>147.83827248740488</v>
      </c>
      <c r="N128" s="1068" t="s">
        <v>473</v>
      </c>
      <c r="O128" s="1070">
        <v>2.107657288462117</v>
      </c>
      <c r="P128" s="1071">
        <v>576.6449823316625</v>
      </c>
      <c r="Q128" s="1068" t="s">
        <v>473</v>
      </c>
      <c r="R128" s="1070">
        <v>2.107657288462117</v>
      </c>
      <c r="S128" s="1071">
        <v>496.59943413622699</v>
      </c>
      <c r="T128" s="1070">
        <v>2.107657288462117</v>
      </c>
      <c r="U128" s="1070">
        <v>2.107657288462117</v>
      </c>
      <c r="V128" s="1072">
        <v>443.84130999550939</v>
      </c>
      <c r="W128" s="1073">
        <v>443.84130999550939</v>
      </c>
    </row>
    <row r="129" spans="1:24" ht="13.5" customHeight="1" x14ac:dyDescent="0.35">
      <c r="A129" s="618"/>
      <c r="B129" s="546">
        <v>2090</v>
      </c>
      <c r="C129" s="580"/>
      <c r="D129" s="1069">
        <v>580.44805961689315</v>
      </c>
      <c r="E129" s="1068" t="s">
        <v>473</v>
      </c>
      <c r="F129" s="1070">
        <v>2.3293400578637158</v>
      </c>
      <c r="G129" s="1071">
        <v>834.31399367802373</v>
      </c>
      <c r="H129" s="1068" t="s">
        <v>473</v>
      </c>
      <c r="I129" s="1070">
        <v>0.21818291000000001</v>
      </c>
      <c r="J129" s="1071">
        <v>141.69918795161948</v>
      </c>
      <c r="K129" s="1068" t="s">
        <v>473</v>
      </c>
      <c r="L129" s="1070">
        <v>0.21818291000000001</v>
      </c>
      <c r="M129" s="1071">
        <v>148.16083033241162</v>
      </c>
      <c r="N129" s="1068" t="s">
        <v>473</v>
      </c>
      <c r="O129" s="1070">
        <v>2.1065609917909178</v>
      </c>
      <c r="P129" s="1071">
        <v>588.79236059058098</v>
      </c>
      <c r="Q129" s="1068" t="s">
        <v>473</v>
      </c>
      <c r="R129" s="1070">
        <v>2.1065609917909178</v>
      </c>
      <c r="S129" s="1071">
        <v>507.06060410119511</v>
      </c>
      <c r="T129" s="1070">
        <v>2.1065609917909178</v>
      </c>
      <c r="U129" s="1070">
        <v>2.1065609917909178</v>
      </c>
      <c r="V129" s="1072">
        <v>453.19109789732858</v>
      </c>
      <c r="W129" s="1073">
        <v>453.19109789732858</v>
      </c>
    </row>
    <row r="130" spans="1:24" ht="13.5" customHeight="1" x14ac:dyDescent="0.35">
      <c r="A130" s="618"/>
      <c r="B130" s="546">
        <v>2091</v>
      </c>
      <c r="C130" s="580"/>
      <c r="D130" s="1069">
        <v>593.79836498808163</v>
      </c>
      <c r="E130" s="1068" t="s">
        <v>473</v>
      </c>
      <c r="F130" s="1070">
        <v>2.3293400578637158</v>
      </c>
      <c r="G130" s="1071">
        <v>853.74800374112851</v>
      </c>
      <c r="H130" s="1068" t="s">
        <v>473</v>
      </c>
      <c r="I130" s="1070">
        <v>0.21949489999999999</v>
      </c>
      <c r="J130" s="1071">
        <v>142.01021044251468</v>
      </c>
      <c r="K130" s="1068" t="s">
        <v>473</v>
      </c>
      <c r="L130" s="1070">
        <v>0.21949489999999999</v>
      </c>
      <c r="M130" s="1071">
        <v>148.48603579878892</v>
      </c>
      <c r="N130" s="1068" t="s">
        <v>473</v>
      </c>
      <c r="O130" s="1070">
        <v>2.1052242978962799</v>
      </c>
      <c r="P130" s="1071">
        <v>601.187760429891</v>
      </c>
      <c r="Q130" s="1068" t="s">
        <v>473</v>
      </c>
      <c r="R130" s="1070">
        <v>2.1052242978962799</v>
      </c>
      <c r="S130" s="1071">
        <v>517.73536714379316</v>
      </c>
      <c r="T130" s="1070">
        <v>2.1052242978962799</v>
      </c>
      <c r="U130" s="1070">
        <v>2.1052242978962799</v>
      </c>
      <c r="V130" s="1072">
        <v>462.73178700616603</v>
      </c>
      <c r="W130" s="1073">
        <v>462.73178700616603</v>
      </c>
    </row>
    <row r="131" spans="1:24" ht="13.5" customHeight="1" x14ac:dyDescent="0.35">
      <c r="A131" s="618"/>
      <c r="B131" s="546">
        <v>2092</v>
      </c>
      <c r="C131" s="580"/>
      <c r="D131" s="1069">
        <v>607.45572738280748</v>
      </c>
      <c r="E131" s="1068" t="s">
        <v>473</v>
      </c>
      <c r="F131" s="1070">
        <v>2.3293400578637158</v>
      </c>
      <c r="G131" s="1071">
        <v>873.63469798548249</v>
      </c>
      <c r="H131" s="1068" t="s">
        <v>473</v>
      </c>
      <c r="I131" s="1070">
        <v>0.22097188000000001</v>
      </c>
      <c r="J131" s="1071">
        <v>142.32401307432144</v>
      </c>
      <c r="K131" s="1068" t="s">
        <v>473</v>
      </c>
      <c r="L131" s="1070">
        <v>0.22097188000000001</v>
      </c>
      <c r="M131" s="1071">
        <v>148.81414818363098</v>
      </c>
      <c r="N131" s="1068" t="s">
        <v>473</v>
      </c>
      <c r="O131" s="1070">
        <v>2.1037195492258798</v>
      </c>
      <c r="P131" s="1071">
        <v>613.83506487360796</v>
      </c>
      <c r="Q131" s="1068" t="s">
        <v>473</v>
      </c>
      <c r="R131" s="1070">
        <v>2.1037195492258798</v>
      </c>
      <c r="S131" s="1071">
        <v>528.62706727565353</v>
      </c>
      <c r="T131" s="1070">
        <v>2.1037195492258798</v>
      </c>
      <c r="U131" s="1070">
        <v>2.1037195492258798</v>
      </c>
      <c r="V131" s="1072">
        <v>472.46636606989699</v>
      </c>
      <c r="W131" s="1073">
        <v>472.46636606989699</v>
      </c>
    </row>
    <row r="132" spans="1:24" ht="13.5" customHeight="1" x14ac:dyDescent="0.35">
      <c r="A132" s="618"/>
      <c r="B132" s="546">
        <v>2093</v>
      </c>
      <c r="C132" s="580"/>
      <c r="D132" s="1069">
        <v>621.42720911261199</v>
      </c>
      <c r="E132" s="1068" t="s">
        <v>473</v>
      </c>
      <c r="F132" s="1070">
        <v>2.3293400578637158</v>
      </c>
      <c r="G132" s="1071">
        <v>893.98462096505511</v>
      </c>
      <c r="H132" s="1068" t="s">
        <v>473</v>
      </c>
      <c r="I132" s="1070">
        <v>0.22248223</v>
      </c>
      <c r="J132" s="1071">
        <v>142.64065871243469</v>
      </c>
      <c r="K132" s="1068" t="s">
        <v>473</v>
      </c>
      <c r="L132" s="1070">
        <v>0.22248223</v>
      </c>
      <c r="M132" s="1071">
        <v>149.1452332190654</v>
      </c>
      <c r="N132" s="1068" t="s">
        <v>473</v>
      </c>
      <c r="O132" s="1070">
        <v>2.1021808490321536</v>
      </c>
      <c r="P132" s="1071">
        <v>626.73898805202498</v>
      </c>
      <c r="Q132" s="1068" t="s">
        <v>473</v>
      </c>
      <c r="R132" s="1070">
        <v>2.1021808490321536</v>
      </c>
      <c r="S132" s="1071">
        <v>539.73976424672264</v>
      </c>
      <c r="T132" s="1070">
        <v>2.1021808490321536</v>
      </c>
      <c r="U132" s="1070">
        <v>2.1021808490321536</v>
      </c>
      <c r="V132" s="1072">
        <v>482.39846353553651</v>
      </c>
      <c r="W132" s="1073">
        <v>482.39846353553651</v>
      </c>
    </row>
    <row r="133" spans="1:24" ht="13.5" customHeight="1" x14ac:dyDescent="0.35">
      <c r="A133" s="618"/>
      <c r="B133" s="546">
        <v>2094</v>
      </c>
      <c r="C133" s="580"/>
      <c r="D133" s="1069">
        <v>635.72003492220188</v>
      </c>
      <c r="E133" s="1068" t="s">
        <v>473</v>
      </c>
      <c r="F133" s="1070">
        <v>2.3293400578637158</v>
      </c>
      <c r="G133" s="1071">
        <v>914.80856285233529</v>
      </c>
      <c r="H133" s="1068" t="s">
        <v>473</v>
      </c>
      <c r="I133" s="1070">
        <v>0.22394719000000002</v>
      </c>
      <c r="J133" s="1071">
        <v>142.96009845941867</v>
      </c>
      <c r="K133" s="1068" t="s">
        <v>473</v>
      </c>
      <c r="L133" s="1070">
        <v>0.22394719000000002</v>
      </c>
      <c r="M133" s="1071">
        <v>149.47923977787843</v>
      </c>
      <c r="N133" s="1068" t="s">
        <v>473</v>
      </c>
      <c r="O133" s="1070">
        <v>2.1006884351425503</v>
      </c>
      <c r="P133" s="1071">
        <v>639.90482149256331</v>
      </c>
      <c r="Q133" s="1068" t="s">
        <v>473</v>
      </c>
      <c r="R133" s="1070">
        <v>2.1006884351425503</v>
      </c>
      <c r="S133" s="1071">
        <v>551.07801505411919</v>
      </c>
      <c r="T133" s="1070">
        <v>2.1006884351425503</v>
      </c>
      <c r="U133" s="1070">
        <v>2.1006884351425503</v>
      </c>
      <c r="V133" s="1072">
        <v>492.53215227033286</v>
      </c>
      <c r="W133" s="1073">
        <v>492.53215227033286</v>
      </c>
    </row>
    <row r="134" spans="1:24" ht="13.5" customHeight="1" x14ac:dyDescent="0.35">
      <c r="A134" s="618"/>
      <c r="B134" s="546">
        <v>2095</v>
      </c>
      <c r="C134" s="580"/>
      <c r="D134" s="1069">
        <v>650.3415957254125</v>
      </c>
      <c r="E134" s="1068" t="s">
        <v>473</v>
      </c>
      <c r="F134" s="1070">
        <v>2.3293400578637158</v>
      </c>
      <c r="G134" s="1071">
        <v>936.11756515962213</v>
      </c>
      <c r="H134" s="1068" t="s">
        <v>473</v>
      </c>
      <c r="I134" s="1070">
        <v>0.22525833000000001</v>
      </c>
      <c r="J134" s="1071">
        <v>143.28212798977472</v>
      </c>
      <c r="K134" s="1068" t="s">
        <v>473</v>
      </c>
      <c r="L134" s="1070">
        <v>0.22525833000000001</v>
      </c>
      <c r="M134" s="1071">
        <v>149.81595421709878</v>
      </c>
      <c r="N134" s="1068" t="s">
        <v>473</v>
      </c>
      <c r="O134" s="1070">
        <v>2.0993527608937246</v>
      </c>
      <c r="P134" s="1071">
        <v>653.33868102965948</v>
      </c>
      <c r="Q134" s="1068" t="s">
        <v>473</v>
      </c>
      <c r="R134" s="1070">
        <v>2.0993527608937246</v>
      </c>
      <c r="S134" s="1071">
        <v>562.64708657783615</v>
      </c>
      <c r="T134" s="1070">
        <v>2.0993527608937246</v>
      </c>
      <c r="U134" s="1070">
        <v>2.0993527608937246</v>
      </c>
      <c r="V134" s="1072">
        <v>502.87213960730935</v>
      </c>
      <c r="W134" s="1073">
        <v>502.87213960730935</v>
      </c>
    </row>
    <row r="135" spans="1:24" ht="13.5" customHeight="1" x14ac:dyDescent="0.35">
      <c r="A135" s="618"/>
      <c r="B135" s="546">
        <v>2096</v>
      </c>
      <c r="C135" s="580"/>
      <c r="D135" s="1069">
        <v>665.29945242709687</v>
      </c>
      <c r="E135" s="1068" t="s">
        <v>473</v>
      </c>
      <c r="F135" s="1070">
        <v>2.3293400578637158</v>
      </c>
      <c r="G135" s="1071">
        <v>957.92292659358372</v>
      </c>
      <c r="H135" s="1068" t="s">
        <v>473</v>
      </c>
      <c r="I135" s="1070">
        <v>0.22639987</v>
      </c>
      <c r="J135" s="1071">
        <v>143.60651854127681</v>
      </c>
      <c r="K135" s="1068" t="s">
        <v>473</v>
      </c>
      <c r="L135" s="1070">
        <v>0.22639987</v>
      </c>
      <c r="M135" s="1071">
        <v>150.15513734268555</v>
      </c>
      <c r="N135" s="1068" t="s">
        <v>473</v>
      </c>
      <c r="O135" s="1070">
        <v>2.0981898886833994</v>
      </c>
      <c r="P135" s="1071">
        <v>667.04696717388128</v>
      </c>
      <c r="Q135" s="1068" t="s">
        <v>473</v>
      </c>
      <c r="R135" s="1070">
        <v>2.0981898886833994</v>
      </c>
      <c r="S135" s="1071">
        <v>574.45249085738408</v>
      </c>
      <c r="T135" s="1070">
        <v>2.0981898886833994</v>
      </c>
      <c r="U135" s="1070">
        <v>2.0981898886833994</v>
      </c>
      <c r="V135" s="1072">
        <v>513.4233519935558</v>
      </c>
      <c r="W135" s="1073">
        <v>513.4233519935558</v>
      </c>
    </row>
    <row r="136" spans="1:24" ht="13.5" customHeight="1" x14ac:dyDescent="0.35">
      <c r="A136" s="618"/>
      <c r="B136" s="546">
        <v>2097</v>
      </c>
      <c r="C136" s="580"/>
      <c r="D136" s="1069">
        <v>680.60133983292008</v>
      </c>
      <c r="E136" s="1068" t="s">
        <v>473</v>
      </c>
      <c r="F136" s="1070">
        <v>2.3293400578637158</v>
      </c>
      <c r="G136" s="1071">
        <v>980.23620904618861</v>
      </c>
      <c r="H136" s="1068" t="s">
        <v>473</v>
      </c>
      <c r="I136" s="1070">
        <v>0.22724555999999999</v>
      </c>
      <c r="J136" s="1071">
        <v>143.93285797853244</v>
      </c>
      <c r="K136" s="1068" t="s">
        <v>473</v>
      </c>
      <c r="L136" s="1070">
        <v>0.22724555999999999</v>
      </c>
      <c r="M136" s="1071">
        <v>150.4963582254087</v>
      </c>
      <c r="N136" s="1068" t="s">
        <v>473</v>
      </c>
      <c r="O136" s="1070">
        <v>2.0973284121684532</v>
      </c>
      <c r="P136" s="1071">
        <v>681.03713273892708</v>
      </c>
      <c r="Q136" s="1068" t="s">
        <v>473</v>
      </c>
      <c r="R136" s="1070">
        <v>2.0973284121684532</v>
      </c>
      <c r="S136" s="1071">
        <v>586.50064616254542</v>
      </c>
      <c r="T136" s="1070">
        <v>2.0973284121684532</v>
      </c>
      <c r="U136" s="1070">
        <v>2.0973284121684532</v>
      </c>
      <c r="V136" s="1072">
        <v>524.19152582962431</v>
      </c>
      <c r="W136" s="1073">
        <v>524.19152582962431</v>
      </c>
    </row>
    <row r="137" spans="1:24" ht="13.5" customHeight="1" x14ac:dyDescent="0.35">
      <c r="A137" s="618"/>
      <c r="B137" s="546">
        <v>2098</v>
      </c>
      <c r="C137" s="580"/>
      <c r="D137" s="1069">
        <v>696.25517064907717</v>
      </c>
      <c r="E137" s="1068" t="s">
        <v>473</v>
      </c>
      <c r="F137" s="1070">
        <v>2.3293400578637158</v>
      </c>
      <c r="G137" s="1071">
        <v>1003.0692437251862</v>
      </c>
      <c r="H137" s="1068" t="s">
        <v>473</v>
      </c>
      <c r="I137" s="1070">
        <v>0.22773857</v>
      </c>
      <c r="J137" s="1071">
        <v>144.26064861105289</v>
      </c>
      <c r="K137" s="1068" t="s">
        <v>473</v>
      </c>
      <c r="L137" s="1070">
        <v>0.22773857</v>
      </c>
      <c r="M137" s="1071">
        <v>150.83909647953334</v>
      </c>
      <c r="N137" s="1068" t="s">
        <v>473</v>
      </c>
      <c r="O137" s="1070">
        <v>2.0968262058471465</v>
      </c>
      <c r="P137" s="1071">
        <v>695.31729780974695</v>
      </c>
      <c r="Q137" s="1068" t="s">
        <v>473</v>
      </c>
      <c r="R137" s="1070">
        <v>2.0968262058471465</v>
      </c>
      <c r="S137" s="1071">
        <v>598.79854540874453</v>
      </c>
      <c r="T137" s="1070">
        <v>2.0968262058471465</v>
      </c>
      <c r="U137" s="1070">
        <v>2.0968262058471465</v>
      </c>
      <c r="V137" s="1072">
        <v>535.18291111204985</v>
      </c>
      <c r="W137" s="1073">
        <v>535.18291111204985</v>
      </c>
    </row>
    <row r="138" spans="1:24" ht="13.5" customHeight="1" x14ac:dyDescent="0.35">
      <c r="A138" s="618"/>
      <c r="B138" s="546">
        <v>2099</v>
      </c>
      <c r="C138" s="580"/>
      <c r="D138" s="1069">
        <v>712.26903957400577</v>
      </c>
      <c r="E138" s="1068" t="s">
        <v>473</v>
      </c>
      <c r="F138" s="1070">
        <v>2.3293400578637158</v>
      </c>
      <c r="G138" s="1071">
        <v>1026.4341374273877</v>
      </c>
      <c r="H138" s="1068" t="s">
        <v>473</v>
      </c>
      <c r="I138" s="1070">
        <v>0.22792077999999999</v>
      </c>
      <c r="J138" s="1071">
        <v>144.58944860660029</v>
      </c>
      <c r="K138" s="1068" t="s">
        <v>473</v>
      </c>
      <c r="L138" s="1070">
        <v>0.22792077999999999</v>
      </c>
      <c r="M138" s="1071">
        <v>151.18289012477445</v>
      </c>
      <c r="N138" s="1068" t="s">
        <v>473</v>
      </c>
      <c r="O138" s="1070">
        <v>2.0966405982583591</v>
      </c>
      <c r="P138" s="1071">
        <v>709.89560256233904</v>
      </c>
      <c r="Q138" s="1068" t="s">
        <v>473</v>
      </c>
      <c r="R138" s="1070">
        <v>2.0966405982583591</v>
      </c>
      <c r="S138" s="1071">
        <v>611.35319881356486</v>
      </c>
      <c r="T138" s="1070">
        <v>2.0966405982583591</v>
      </c>
      <c r="U138" s="1070">
        <v>2.0966405982583591</v>
      </c>
      <c r="V138" s="1072">
        <v>546.40377330136607</v>
      </c>
      <c r="W138" s="1073">
        <v>546.40377330136607</v>
      </c>
    </row>
    <row r="139" spans="1:24" ht="13.5" customHeight="1" x14ac:dyDescent="0.35">
      <c r="A139" s="618"/>
      <c r="B139" s="546">
        <v>2100</v>
      </c>
      <c r="C139" s="580"/>
      <c r="D139" s="1069">
        <v>728.65122748420788</v>
      </c>
      <c r="E139" s="1068" t="s">
        <v>473</v>
      </c>
      <c r="F139" s="1070">
        <v>2.3293400578637158</v>
      </c>
      <c r="G139" s="1071">
        <v>1050.3432789580718</v>
      </c>
      <c r="H139" s="1068" t="s">
        <v>473</v>
      </c>
      <c r="I139" s="1070">
        <v>0.22768993999999998</v>
      </c>
      <c r="J139" s="1071">
        <v>144.91866423537897</v>
      </c>
      <c r="K139" s="1068" t="s">
        <v>473</v>
      </c>
      <c r="L139" s="1070">
        <v>0.22768993999999998</v>
      </c>
      <c r="M139" s="1071">
        <v>151.52711835658982</v>
      </c>
      <c r="N139" s="1068" t="s">
        <v>473</v>
      </c>
      <c r="O139" s="1070">
        <v>2.0968757427431761</v>
      </c>
      <c r="P139" s="1071">
        <v>724.78123125126922</v>
      </c>
      <c r="Q139" s="1068" t="s">
        <v>473</v>
      </c>
      <c r="R139" s="1070">
        <v>2.0968757427431761</v>
      </c>
      <c r="S139" s="1071">
        <v>624.17251574197098</v>
      </c>
      <c r="T139" s="1070">
        <v>2.0968757427431761</v>
      </c>
      <c r="U139" s="1070">
        <v>2.0968757427431761</v>
      </c>
      <c r="V139" s="1072">
        <v>557.86118148115588</v>
      </c>
      <c r="W139" s="1073">
        <v>557.86118148115588</v>
      </c>
    </row>
    <row r="140" spans="1:24" ht="13.5" customHeight="1" thickBot="1" x14ac:dyDescent="0.4">
      <c r="A140" s="622"/>
      <c r="B140" s="584"/>
      <c r="C140" s="585"/>
      <c r="D140" s="623"/>
      <c r="E140" s="624"/>
      <c r="F140" s="624"/>
      <c r="G140" s="625"/>
      <c r="H140" s="624"/>
      <c r="I140" s="624"/>
      <c r="J140" s="625"/>
      <c r="K140" s="624"/>
      <c r="L140" s="624"/>
      <c r="M140" s="625"/>
      <c r="N140" s="624"/>
      <c r="O140" s="624"/>
      <c r="P140" s="625"/>
      <c r="Q140" s="624"/>
      <c r="R140" s="624"/>
      <c r="S140" s="625"/>
      <c r="T140" s="624"/>
      <c r="U140" s="624"/>
      <c r="V140" s="564"/>
      <c r="W140" s="626"/>
      <c r="X140" s="627"/>
    </row>
    <row r="141" spans="1:24" ht="13.5" customHeight="1" thickTop="1" thickBot="1" x14ac:dyDescent="0.4">
      <c r="A141" s="546"/>
      <c r="B141" s="546"/>
      <c r="D141" s="627"/>
      <c r="E141" s="619"/>
      <c r="F141" s="619"/>
      <c r="G141" s="620"/>
      <c r="H141" s="619"/>
      <c r="I141" s="619"/>
      <c r="J141" s="620"/>
      <c r="K141" s="619"/>
      <c r="L141" s="619"/>
      <c r="M141" s="620"/>
      <c r="N141" s="619"/>
      <c r="O141" s="619"/>
      <c r="P141" s="620"/>
      <c r="Q141" s="619"/>
      <c r="R141" s="619"/>
      <c r="S141" s="620"/>
      <c r="T141" s="619"/>
      <c r="U141" s="619"/>
      <c r="V141" s="545"/>
      <c r="W141" s="546"/>
      <c r="X141" s="627"/>
    </row>
    <row r="142" spans="1:24" ht="13.5" customHeight="1" thickBot="1" x14ac:dyDescent="0.4">
      <c r="D142" s="628" t="s">
        <v>474</v>
      </c>
    </row>
  </sheetData>
  <mergeCells count="9">
    <mergeCell ref="A13:B13"/>
    <mergeCell ref="A18:B18"/>
    <mergeCell ref="A19:B19"/>
    <mergeCell ref="E6:S6"/>
    <mergeCell ref="A7:B7"/>
    <mergeCell ref="A8:B8"/>
    <mergeCell ref="A10:B10"/>
    <mergeCell ref="A11:B11"/>
    <mergeCell ref="A12:B12"/>
  </mergeCells>
  <hyperlinks>
    <hyperlink ref="A11" location="Contents!A1" display="Contents" xr:uid="{00000000-0004-0000-1000-000000000000}"/>
    <hyperlink ref="D142" location="'Annual Parameters'!D29" tooltip="Top of Annual Parameters" display="Top" xr:uid="{00000000-0004-0000-1000-000001000000}"/>
    <hyperlink ref="A12:B12" r:id="rId1" tooltip="Unit A1.3 User &amp; Provider Impacts" display="WebTAG Unit A 1.3" xr:uid="{00000000-0004-0000-1000-000002000000}"/>
    <hyperlink ref="A10" location="Contents!A1" display="Contents" xr:uid="{00000000-0004-0000-1000-000003000000}"/>
    <hyperlink ref="F12" r:id="rId2" display="2018-2022 from EFO Mar 2018 table T1.1, published 13/03/2018" xr:uid="{00000000-0004-0000-1000-000004000000}"/>
    <hyperlink ref="F11" r:id="rId3" display="1990-2015 from ONS ABMI series, published 30/06/2016 (£m, 2012 prices)" xr:uid="{00000000-0004-0000-1000-000005000000}"/>
    <hyperlink ref="F16" r:id="rId4" display="1996-2016 from Labour Force Survey (UK households, '000s) published 04/11/2016" xr:uid="{00000000-0004-0000-1000-000006000000}"/>
    <hyperlink ref="F17" r:id="rId5" display="2017-2036 use 2014-based projections of UK households, published by DCLG in live table 401" xr:uid="{00000000-0004-0000-1000-000007000000}"/>
    <hyperlink ref="F14" r:id="rId6" display="1990-2015 from mid-year population estimates (all ages, '000s), published 23/06/16" xr:uid="{00000000-0004-0000-1000-000008000000}"/>
    <hyperlink ref="F15" r:id="rId7" display="Projections from 2016-2022 based on ONS 2016 based principal population projection, published 26/10/2017" xr:uid="{00000000-0004-0000-1000-000009000000}"/>
    <hyperlink ref="F9" r:id="rId8" display="2018-2023 from EFO Nov 2018 supplementary economy table 1.7, published 29/10/2018" xr:uid="{00000000-0004-0000-1000-00000A000000}"/>
    <hyperlink ref="F8" r:id="rId9" display="1990-2015 from ONS Quarterly National Accounts Q3 2015 (series MNF2), released 30/06/2016" xr:uid="{00000000-0004-0000-1000-00000B000000}"/>
    <hyperlink ref="F10" r:id="rId10" display="2023 onwards: based on March 2018 OBR Long-term economic determinants published 13/03/2018" xr:uid="{00000000-0004-0000-1000-00000C000000}"/>
    <hyperlink ref="F13" r:id="rId11" display="2023 onwards: based on March 2018 OBR Long-term economic determinants published 13/03/2018" xr:uid="{00000000-0004-0000-1000-00000D000000}"/>
  </hyperlinks>
  <pageMargins left="0.7" right="0.7" top="0.75" bottom="0.75" header="0.3" footer="0.3"/>
  <drawing r:id="rId1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sheetPr>
  <dimension ref="B1:V87"/>
  <sheetViews>
    <sheetView topLeftCell="D1" workbookViewId="0">
      <selection activeCell="I3" sqref="I3"/>
    </sheetView>
  </sheetViews>
  <sheetFormatPr defaultRowHeight="14.5" x14ac:dyDescent="0.35"/>
  <cols>
    <col min="2" max="2" width="13.7265625" customWidth="1"/>
    <col min="3" max="3" width="17.54296875" customWidth="1"/>
    <col min="4" max="4" width="8.81640625" style="1127"/>
    <col min="13" max="13" width="23" customWidth="1"/>
    <col min="14" max="14" width="19.7265625" customWidth="1"/>
  </cols>
  <sheetData>
    <row r="1" spans="2:22" ht="19.5" x14ac:dyDescent="0.45">
      <c r="B1" s="632" t="s">
        <v>475</v>
      </c>
      <c r="C1" s="1155"/>
      <c r="E1" s="1155"/>
      <c r="F1" s="1155"/>
      <c r="G1" s="1155"/>
      <c r="H1" s="1155"/>
      <c r="I1" s="1155"/>
      <c r="J1" s="1155"/>
      <c r="K1" s="1155"/>
      <c r="L1" s="1155"/>
      <c r="M1" s="632" t="s">
        <v>475</v>
      </c>
      <c r="N1" s="1155"/>
      <c r="O1" s="1155"/>
      <c r="P1" s="1155"/>
      <c r="Q1" s="1155"/>
      <c r="R1" s="1155"/>
      <c r="S1" s="1155"/>
      <c r="T1" s="1155"/>
      <c r="U1" s="1155"/>
      <c r="V1" s="1155"/>
    </row>
    <row r="2" spans="2:22" ht="18.5" x14ac:dyDescent="0.45">
      <c r="B2" s="1155"/>
      <c r="C2" s="633" t="s">
        <v>476</v>
      </c>
      <c r="E2" s="1155"/>
      <c r="F2" s="1155"/>
      <c r="G2" s="1155"/>
      <c r="H2" s="1155"/>
      <c r="I2" s="1155" t="s">
        <v>477</v>
      </c>
      <c r="J2" s="1155"/>
      <c r="K2" s="1155"/>
      <c r="L2" s="1155"/>
      <c r="M2" s="1155"/>
      <c r="N2" s="633" t="s">
        <v>478</v>
      </c>
      <c r="O2" s="1155"/>
      <c r="P2" s="1155"/>
      <c r="Q2" s="1155"/>
      <c r="R2" s="1155"/>
      <c r="S2" s="1155" t="s">
        <v>477</v>
      </c>
      <c r="T2" s="1155"/>
      <c r="U2" s="1155"/>
      <c r="V2" s="1155"/>
    </row>
    <row r="4" spans="2:22" x14ac:dyDescent="0.35">
      <c r="B4" s="1155" t="s">
        <v>479</v>
      </c>
      <c r="C4" s="1155" t="s">
        <v>480</v>
      </c>
      <c r="E4" s="1155"/>
      <c r="F4" s="1155"/>
      <c r="G4" s="1155"/>
      <c r="H4" s="1155"/>
      <c r="I4" s="1155"/>
      <c r="J4" s="1155"/>
      <c r="K4" s="1155"/>
      <c r="L4" s="1155"/>
      <c r="M4" s="1155" t="s">
        <v>479</v>
      </c>
      <c r="N4" s="1155" t="s">
        <v>480</v>
      </c>
      <c r="O4" s="1155"/>
      <c r="P4" s="1155"/>
      <c r="Q4" s="1155"/>
      <c r="R4" s="1155"/>
      <c r="S4" s="1155"/>
      <c r="T4" s="1155"/>
      <c r="U4" s="1155"/>
      <c r="V4" s="1155"/>
    </row>
    <row r="6" spans="2:22" x14ac:dyDescent="0.35">
      <c r="B6" s="1155"/>
      <c r="C6" s="1155"/>
      <c r="D6" s="1127" t="s">
        <v>469</v>
      </c>
      <c r="E6" s="1155"/>
      <c r="F6" s="1155"/>
      <c r="G6" s="1155"/>
      <c r="H6" s="1155"/>
      <c r="I6" s="1155"/>
      <c r="J6" s="1155"/>
      <c r="K6" s="1155"/>
      <c r="L6" s="1155"/>
      <c r="M6" s="1155"/>
      <c r="N6" s="1155"/>
      <c r="O6" s="1155" t="s">
        <v>469</v>
      </c>
      <c r="P6" s="1155"/>
      <c r="Q6" s="1155"/>
      <c r="R6" s="1155"/>
      <c r="S6" s="1155"/>
      <c r="T6" s="1155"/>
      <c r="U6" s="1155"/>
      <c r="V6" s="1155"/>
    </row>
    <row r="7" spans="2:22" x14ac:dyDescent="0.35">
      <c r="B7" s="1155" t="s">
        <v>481</v>
      </c>
      <c r="C7" s="1155" t="s">
        <v>482</v>
      </c>
      <c r="D7" s="1127">
        <v>2010</v>
      </c>
      <c r="E7" s="1155">
        <v>2015</v>
      </c>
      <c r="F7" s="1155">
        <v>2020</v>
      </c>
      <c r="G7" s="1155">
        <v>2025</v>
      </c>
      <c r="H7" s="1155">
        <v>2030</v>
      </c>
      <c r="I7" s="1155">
        <v>2035</v>
      </c>
      <c r="J7" s="1155">
        <v>2040</v>
      </c>
      <c r="K7" s="1155">
        <v>2045</v>
      </c>
      <c r="L7" s="1155">
        <v>2050</v>
      </c>
      <c r="M7" s="1155" t="s">
        <v>481</v>
      </c>
      <c r="N7" s="1155" t="s">
        <v>482</v>
      </c>
      <c r="O7" s="1155">
        <v>2015</v>
      </c>
      <c r="P7" s="1155">
        <v>2020</v>
      </c>
      <c r="Q7" s="1155">
        <v>2025</v>
      </c>
      <c r="R7" s="1155">
        <v>2030</v>
      </c>
      <c r="S7" s="1155">
        <v>2035</v>
      </c>
      <c r="T7" s="1155">
        <v>2040</v>
      </c>
      <c r="U7" s="1155">
        <v>2045</v>
      </c>
      <c r="V7" s="1155">
        <v>2050</v>
      </c>
    </row>
    <row r="8" spans="2:22" x14ac:dyDescent="0.35">
      <c r="B8" s="634" t="s">
        <v>483</v>
      </c>
      <c r="C8" s="1155"/>
      <c r="D8" s="1126"/>
      <c r="E8" s="635"/>
      <c r="F8" s="635"/>
      <c r="G8" s="635"/>
      <c r="H8" s="635"/>
      <c r="I8" s="635"/>
      <c r="J8" s="635"/>
      <c r="K8" s="1155"/>
      <c r="L8" s="1155"/>
      <c r="M8" s="634" t="s">
        <v>483</v>
      </c>
      <c r="N8" s="1155"/>
      <c r="O8" s="635"/>
      <c r="P8" s="635"/>
      <c r="Q8" s="635"/>
      <c r="R8" s="635"/>
      <c r="S8" s="635"/>
      <c r="T8" s="635"/>
      <c r="U8" s="1155"/>
      <c r="V8" s="1155"/>
    </row>
    <row r="9" spans="2:22" x14ac:dyDescent="0.35">
      <c r="B9" s="1155"/>
      <c r="C9" s="634" t="s">
        <v>421</v>
      </c>
      <c r="D9" s="1126"/>
      <c r="E9" s="635"/>
      <c r="F9" s="635"/>
      <c r="G9" s="635"/>
      <c r="H9" s="635"/>
      <c r="I9" s="635"/>
      <c r="J9" s="635"/>
      <c r="K9" s="1155"/>
      <c r="L9" s="1155"/>
      <c r="M9" s="1155"/>
      <c r="N9" s="634" t="s">
        <v>421</v>
      </c>
      <c r="O9" s="635"/>
      <c r="P9" s="635"/>
      <c r="Q9" s="635"/>
      <c r="R9" s="635"/>
      <c r="S9" s="635"/>
      <c r="T9" s="635"/>
      <c r="U9" s="1155"/>
      <c r="V9" s="1155"/>
    </row>
    <row r="10" spans="2:22" x14ac:dyDescent="0.35">
      <c r="B10" s="1155"/>
      <c r="C10" s="636" t="s">
        <v>484</v>
      </c>
      <c r="D10" s="1126">
        <v>38.807516750196186</v>
      </c>
      <c r="E10" s="1152">
        <v>45.608107329944957</v>
      </c>
      <c r="F10" s="1152">
        <v>50.114091499235776</v>
      </c>
      <c r="G10" s="1152">
        <v>53.317898236454475</v>
      </c>
      <c r="H10" s="1152">
        <v>56.179043399160605</v>
      </c>
      <c r="I10" s="1152">
        <v>59.34907250614885</v>
      </c>
      <c r="J10" s="1152">
        <v>61.884312124719472</v>
      </c>
      <c r="K10" s="1152">
        <v>63.96519287547752</v>
      </c>
      <c r="L10" s="1152">
        <v>65.73229516289615</v>
      </c>
      <c r="M10" s="1155"/>
      <c r="N10" s="636" t="s">
        <v>484</v>
      </c>
      <c r="O10" s="640">
        <f>(E10-$D10)/$D10</f>
        <v>0.17523900391576566</v>
      </c>
      <c r="P10" s="640">
        <f t="shared" ref="P10:S11" si="0">(F10-$D10)/$D10</f>
        <v>0.29135012224100715</v>
      </c>
      <c r="Q10" s="640">
        <f t="shared" si="0"/>
        <v>0.37390646713268338</v>
      </c>
      <c r="R10" s="640">
        <f t="shared" si="0"/>
        <v>0.44763303874310895</v>
      </c>
      <c r="S10" s="640">
        <f t="shared" si="0"/>
        <v>0.52931899477564026</v>
      </c>
      <c r="T10" s="640">
        <f>(J10-$D10)/$D10</f>
        <v>0.59464756591019508</v>
      </c>
      <c r="U10" s="640">
        <f t="shared" ref="U10:V20" si="1">(K10-$D10)/$D10</f>
        <v>0.6482681251475374</v>
      </c>
      <c r="V10" s="640">
        <f t="shared" si="1"/>
        <v>0.69380317699827698</v>
      </c>
    </row>
    <row r="11" spans="2:22" x14ac:dyDescent="0.35">
      <c r="B11" s="1155"/>
      <c r="C11" s="636" t="s">
        <v>485</v>
      </c>
      <c r="D11" s="1126">
        <v>6.579914453920316</v>
      </c>
      <c r="E11" s="1152">
        <v>8.7291927342538376</v>
      </c>
      <c r="F11" s="1152">
        <v>9.5045840371049959</v>
      </c>
      <c r="G11" s="1152">
        <v>9.8929925405540668</v>
      </c>
      <c r="H11" s="1152">
        <v>10.402772553439739</v>
      </c>
      <c r="I11" s="1152">
        <v>11.130900753249229</v>
      </c>
      <c r="J11" s="1152">
        <v>11.849441561666978</v>
      </c>
      <c r="K11" s="1152">
        <v>12.450464157820623</v>
      </c>
      <c r="L11" s="1152">
        <v>12.923147423990736</v>
      </c>
      <c r="M11" s="1155"/>
      <c r="N11" s="636" t="s">
        <v>485</v>
      </c>
      <c r="O11" s="640">
        <f>(E11-$D11)/$D11</f>
        <v>0.32664228317633837</v>
      </c>
      <c r="P11" s="640">
        <f t="shared" si="0"/>
        <v>0.44448443876685362</v>
      </c>
      <c r="Q11" s="640">
        <f>(G11-$D11)/$D11</f>
        <v>0.50351385414438288</v>
      </c>
      <c r="R11" s="640">
        <f t="shared" si="0"/>
        <v>0.58098902748526804</v>
      </c>
      <c r="S11" s="640">
        <f t="shared" si="0"/>
        <v>0.69164824728343288</v>
      </c>
      <c r="T11" s="640">
        <f>(J11-$D11)/$D11</f>
        <v>0.800850397774864</v>
      </c>
      <c r="U11" s="640">
        <f t="shared" si="1"/>
        <v>0.89219240538950018</v>
      </c>
      <c r="V11" s="640">
        <f t="shared" si="1"/>
        <v>0.96402970198056581</v>
      </c>
    </row>
    <row r="12" spans="2:22" x14ac:dyDescent="0.35">
      <c r="B12" s="638">
        <f>'National Traffic Model'!E45</f>
        <v>34.099444186366746</v>
      </c>
      <c r="C12" s="636" t="s">
        <v>486</v>
      </c>
      <c r="D12" s="1126">
        <v>2.6206869426662918</v>
      </c>
      <c r="E12" s="1123">
        <v>2.5629445721983481</v>
      </c>
      <c r="F12" s="1123">
        <v>2.6673573572711673</v>
      </c>
      <c r="G12" s="1123">
        <v>2.7206837692577701</v>
      </c>
      <c r="H12" s="1123">
        <v>2.7983925007419099</v>
      </c>
      <c r="I12" s="1123">
        <v>2.8540375842207459</v>
      </c>
      <c r="J12" s="1123">
        <v>2.910511256513963</v>
      </c>
      <c r="K12" s="1155"/>
      <c r="L12" s="1155"/>
      <c r="M12" s="1155"/>
      <c r="N12" s="636" t="s">
        <v>486</v>
      </c>
      <c r="O12" s="640">
        <f t="shared" ref="O12:O20" si="2">(E12-$D12)/$D12</f>
        <v>-2.2033295746952675E-2</v>
      </c>
      <c r="P12" s="640">
        <f t="shared" ref="P12:P20" si="3">(F12-$D12)/$D12</f>
        <v>1.780846611056602E-2</v>
      </c>
      <c r="Q12" s="640">
        <f t="shared" ref="Q12:Q20" si="4">(G12-$D12)/$D12</f>
        <v>3.8156723324511775E-2</v>
      </c>
      <c r="R12" s="640">
        <f t="shared" ref="R12:R20" si="5">(H12-$D12)/$D12</f>
        <v>6.780876997647807E-2</v>
      </c>
      <c r="S12" s="640">
        <f t="shared" ref="S12:S20" si="6">(I12-$D12)/$D12</f>
        <v>8.9041784333478147E-2</v>
      </c>
      <c r="T12" s="640">
        <f t="shared" ref="T12:T20" si="7">(J12-$D12)/$D12</f>
        <v>0.11059097106532055</v>
      </c>
      <c r="U12" s="640">
        <f t="shared" si="1"/>
        <v>-1</v>
      </c>
      <c r="V12" s="640">
        <f t="shared" si="1"/>
        <v>-1</v>
      </c>
    </row>
    <row r="13" spans="2:22" x14ac:dyDescent="0.35">
      <c r="B13" s="1155"/>
      <c r="C13" s="636" t="s">
        <v>487</v>
      </c>
      <c r="D13" s="1126">
        <v>3.4821175415523022</v>
      </c>
      <c r="E13" s="1123">
        <v>3.6068627626659926</v>
      </c>
      <c r="F13" s="1123">
        <v>3.7920632915875641</v>
      </c>
      <c r="G13" s="1123">
        <v>4.0053549490966205</v>
      </c>
      <c r="H13" s="1123">
        <v>4.2120642241507591</v>
      </c>
      <c r="I13" s="1123">
        <v>4.4797324989842942</v>
      </c>
      <c r="J13" s="1123">
        <v>4.7641919767351748</v>
      </c>
      <c r="K13" s="1155"/>
      <c r="L13" s="1155"/>
      <c r="M13" s="1155"/>
      <c r="N13" s="636" t="s">
        <v>487</v>
      </c>
      <c r="O13" s="640">
        <f t="shared" si="2"/>
        <v>3.5824529076086228E-2</v>
      </c>
      <c r="P13" s="640">
        <f t="shared" si="3"/>
        <v>8.9010708666971153E-2</v>
      </c>
      <c r="Q13" s="640">
        <f t="shared" si="4"/>
        <v>0.15026414280979811</v>
      </c>
      <c r="R13" s="640">
        <f t="shared" si="5"/>
        <v>0.2096272379918146</v>
      </c>
      <c r="S13" s="640">
        <f t="shared" si="6"/>
        <v>0.28649663474233628</v>
      </c>
      <c r="T13" s="640">
        <f t="shared" si="7"/>
        <v>0.36818815559320073</v>
      </c>
      <c r="U13" s="640">
        <f t="shared" si="1"/>
        <v>-1</v>
      </c>
      <c r="V13" s="640">
        <f t="shared" si="1"/>
        <v>-1</v>
      </c>
    </row>
    <row r="14" spans="2:22" x14ac:dyDescent="0.35">
      <c r="B14" s="1155"/>
      <c r="C14" s="636" t="s">
        <v>488</v>
      </c>
      <c r="D14" s="1126">
        <v>0.23030596862954236</v>
      </c>
      <c r="E14" s="1153">
        <v>0.19868374634658464</v>
      </c>
      <c r="F14" s="1153">
        <v>0.1789124671304545</v>
      </c>
      <c r="G14" s="1153">
        <v>0.1789124671304545</v>
      </c>
      <c r="H14" s="1153">
        <v>0.1789124671304545</v>
      </c>
      <c r="I14" s="1153">
        <v>0.1789124671304545</v>
      </c>
      <c r="J14" s="1153">
        <v>0.1789124671304545</v>
      </c>
      <c r="K14" s="1153">
        <v>0.1789124671304545</v>
      </c>
      <c r="L14" s="1153">
        <v>0.1789124671304545</v>
      </c>
      <c r="M14" s="1155"/>
      <c r="N14" s="636" t="s">
        <v>488</v>
      </c>
      <c r="O14" s="640">
        <f t="shared" si="2"/>
        <v>-0.13730526599518358</v>
      </c>
      <c r="P14" s="640">
        <f t="shared" si="3"/>
        <v>-0.22315314624675078</v>
      </c>
      <c r="Q14" s="640">
        <f t="shared" si="4"/>
        <v>-0.22315314624675078</v>
      </c>
      <c r="R14" s="640">
        <f t="shared" si="5"/>
        <v>-0.22315314624675078</v>
      </c>
      <c r="S14" s="640">
        <f t="shared" si="6"/>
        <v>-0.22315314624675078</v>
      </c>
      <c r="T14" s="640">
        <f t="shared" si="7"/>
        <v>-0.22315314624675078</v>
      </c>
      <c r="U14" s="640">
        <f t="shared" si="1"/>
        <v>-0.22315314624675078</v>
      </c>
      <c r="V14" s="640">
        <f t="shared" si="1"/>
        <v>-0.22315314624675078</v>
      </c>
    </row>
    <row r="15" spans="2:22" x14ac:dyDescent="0.35">
      <c r="B15" s="1155"/>
      <c r="C15" s="636" t="s">
        <v>489</v>
      </c>
      <c r="D15" s="1126">
        <v>51.720541656964606</v>
      </c>
      <c r="E15" s="1159">
        <v>61.639020060988223</v>
      </c>
      <c r="F15" s="1159">
        <v>66.988634341178468</v>
      </c>
      <c r="G15" s="1159">
        <v>70.612843092316496</v>
      </c>
      <c r="H15" s="1159">
        <v>74.07182825508346</v>
      </c>
      <c r="I15" s="1159">
        <v>78.154840543969897</v>
      </c>
      <c r="J15" s="1159">
        <v>81.608376584085633</v>
      </c>
      <c r="K15" s="1159">
        <v>84.481210873108253</v>
      </c>
      <c r="L15" s="1159">
        <v>86.900431130957983</v>
      </c>
      <c r="M15" s="1156"/>
      <c r="N15" s="636" t="s">
        <v>489</v>
      </c>
      <c r="O15" s="640">
        <f t="shared" si="2"/>
        <v>0.19177058256287635</v>
      </c>
      <c r="P15" s="640">
        <f t="shared" si="3"/>
        <v>0.29520365013729288</v>
      </c>
      <c r="Q15" s="640">
        <f t="shared" si="4"/>
        <v>0.36527655801933934</v>
      </c>
      <c r="R15" s="640">
        <f t="shared" si="5"/>
        <v>0.43215492108267711</v>
      </c>
      <c r="S15" s="640">
        <f t="shared" si="6"/>
        <v>0.51109864746448741</v>
      </c>
      <c r="T15" s="640">
        <f t="shared" si="7"/>
        <v>0.57787165349797487</v>
      </c>
      <c r="U15" s="640">
        <f t="shared" si="1"/>
        <v>0.63341697837250222</v>
      </c>
      <c r="V15" s="640">
        <f t="shared" si="1"/>
        <v>0.68019182218398344</v>
      </c>
    </row>
    <row r="16" spans="2:22" x14ac:dyDescent="0.35">
      <c r="B16" s="1155"/>
      <c r="C16" s="636" t="s">
        <v>490</v>
      </c>
      <c r="D16" s="1128">
        <v>21124.88124176229</v>
      </c>
      <c r="E16" s="1157">
        <v>25272.018359208851</v>
      </c>
      <c r="F16" s="1157">
        <v>23606.007917637231</v>
      </c>
      <c r="G16" s="1157">
        <v>22261.103976194092</v>
      </c>
      <c r="H16" s="1157">
        <v>21289.101441026742</v>
      </c>
      <c r="I16" s="1157">
        <v>20887.209247916871</v>
      </c>
      <c r="J16" s="1157">
        <v>20674.638865900044</v>
      </c>
      <c r="K16" s="1157">
        <v>20459.151023768798</v>
      </c>
      <c r="L16" s="1157">
        <v>20358.123293914708</v>
      </c>
      <c r="M16" s="1155"/>
      <c r="N16" s="636" t="s">
        <v>490</v>
      </c>
      <c r="O16" s="640">
        <f t="shared" si="2"/>
        <v>0.19631528669841627</v>
      </c>
      <c r="P16" s="640">
        <f t="shared" si="3"/>
        <v>0.11745044374355777</v>
      </c>
      <c r="Q16" s="640">
        <f t="shared" si="4"/>
        <v>5.3785993939013267E-2</v>
      </c>
      <c r="R16" s="640">
        <f t="shared" si="5"/>
        <v>7.7737809450876567E-3</v>
      </c>
      <c r="S16" s="640">
        <f t="shared" si="6"/>
        <v>-1.1250808519366225E-2</v>
      </c>
      <c r="T16" s="640">
        <f t="shared" si="7"/>
        <v>-2.1313368378713116E-2</v>
      </c>
      <c r="U16" s="640">
        <f t="shared" si="1"/>
        <v>-3.1514033635246859E-2</v>
      </c>
      <c r="V16" s="640">
        <f t="shared" si="1"/>
        <v>-3.6296438265023684E-2</v>
      </c>
    </row>
    <row r="17" spans="3:22" x14ac:dyDescent="0.35">
      <c r="C17" s="636" t="s">
        <v>491</v>
      </c>
      <c r="D17" s="1126">
        <v>81.678554167673596</v>
      </c>
      <c r="E17" s="1158">
        <v>68.967364253134022</v>
      </c>
      <c r="F17" s="1158">
        <v>41.684729983893405</v>
      </c>
      <c r="G17" s="1158">
        <v>30.177980579367194</v>
      </c>
      <c r="H17" s="1158">
        <v>25.907340206526371</v>
      </c>
      <c r="I17" s="1158">
        <v>25.032016192182414</v>
      </c>
      <c r="J17" s="1158">
        <v>24.623541246438958</v>
      </c>
      <c r="K17" s="1158">
        <v>24.064073956268484</v>
      </c>
      <c r="L17" s="1158">
        <v>23.644951816175407</v>
      </c>
      <c r="M17" s="1155"/>
      <c r="N17" s="636" t="s">
        <v>491</v>
      </c>
      <c r="O17" s="640">
        <f t="shared" si="2"/>
        <v>-0.15562457053837464</v>
      </c>
      <c r="P17" s="640">
        <f t="shared" si="3"/>
        <v>-0.48964902221064027</v>
      </c>
      <c r="Q17" s="640">
        <f>(G17-$D17)/$D17</f>
        <v>-0.63052748806722991</v>
      </c>
      <c r="R17" s="640">
        <f t="shared" si="5"/>
        <v>-0.68281343284624552</v>
      </c>
      <c r="S17" s="640">
        <f t="shared" si="6"/>
        <v>-0.69353012614797871</v>
      </c>
      <c r="T17" s="640">
        <f t="shared" si="7"/>
        <v>-0.69853113222486052</v>
      </c>
      <c r="U17" s="640">
        <f t="shared" si="1"/>
        <v>-0.70538075506492659</v>
      </c>
      <c r="V17" s="640">
        <f t="shared" si="1"/>
        <v>-0.7105121159755603</v>
      </c>
    </row>
    <row r="18" spans="3:22" x14ac:dyDescent="0.35">
      <c r="C18" s="636" t="s">
        <v>492</v>
      </c>
      <c r="D18" s="1126">
        <v>2.4842583697673479</v>
      </c>
      <c r="E18" s="1154">
        <v>1.4785674872393388</v>
      </c>
      <c r="F18" s="1154">
        <v>0.48798972115749617</v>
      </c>
      <c r="G18" s="1154">
        <v>0.23971777359802859</v>
      </c>
      <c r="H18" s="1154">
        <v>0.20931974113824958</v>
      </c>
      <c r="I18" s="1154">
        <v>0.20784901890824822</v>
      </c>
      <c r="J18" s="1154">
        <v>0.20682508046244333</v>
      </c>
      <c r="K18" s="1154">
        <v>0.20400464247560979</v>
      </c>
      <c r="L18" s="1154">
        <v>0.20271961804047248</v>
      </c>
      <c r="M18" s="1155"/>
      <c r="N18" s="636" t="s">
        <v>492</v>
      </c>
      <c r="O18" s="640">
        <f t="shared" si="2"/>
        <v>-0.40482539769894893</v>
      </c>
      <c r="P18" s="640">
        <f t="shared" si="3"/>
        <v>-0.80356724280526559</v>
      </c>
      <c r="Q18" s="640">
        <f t="shared" si="4"/>
        <v>-0.90350529698709314</v>
      </c>
      <c r="R18" s="640">
        <f t="shared" si="5"/>
        <v>-0.91574155744603469</v>
      </c>
      <c r="S18" s="640">
        <f t="shared" si="6"/>
        <v>-0.91633357406069105</v>
      </c>
      <c r="T18" s="640">
        <f t="shared" si="7"/>
        <v>-0.916745744734348</v>
      </c>
      <c r="U18" s="640">
        <f t="shared" si="1"/>
        <v>-0.91788106866891017</v>
      </c>
      <c r="V18" s="640">
        <f t="shared" si="1"/>
        <v>-0.91839833549219063</v>
      </c>
    </row>
    <row r="19" spans="3:22" x14ac:dyDescent="0.35">
      <c r="C19" s="636" t="s">
        <v>493</v>
      </c>
      <c r="D19" s="1126">
        <v>2.4474328838655248</v>
      </c>
      <c r="E19" s="1159">
        <v>4.1077837071626249</v>
      </c>
      <c r="F19" s="1159">
        <v>4.3576015131171806</v>
      </c>
      <c r="G19" s="1159">
        <v>4.394731769363891</v>
      </c>
      <c r="H19" s="1159">
        <v>5.0878445524247455</v>
      </c>
      <c r="I19" s="1159">
        <v>6.1269799398339959</v>
      </c>
      <c r="J19" s="1159">
        <v>7.186825572918317</v>
      </c>
      <c r="K19" s="1159">
        <v>8.1963602770319888</v>
      </c>
      <c r="L19" s="1159">
        <v>9.100354757472136</v>
      </c>
      <c r="M19" s="1155"/>
      <c r="N19" s="636" t="s">
        <v>493</v>
      </c>
      <c r="O19" s="640">
        <f t="shared" si="2"/>
        <v>0.67840504809868718</v>
      </c>
      <c r="P19" s="640">
        <f t="shared" si="3"/>
        <v>0.78047845227718637</v>
      </c>
      <c r="Q19" s="640">
        <f t="shared" si="4"/>
        <v>0.79564955522815528</v>
      </c>
      <c r="R19" s="640">
        <f t="shared" si="5"/>
        <v>1.078849469567027</v>
      </c>
      <c r="S19" s="640">
        <f t="shared" si="6"/>
        <v>1.5034312402295258</v>
      </c>
      <c r="T19" s="640">
        <f t="shared" si="7"/>
        <v>1.9364750389262155</v>
      </c>
      <c r="U19" s="640">
        <f t="shared" si="1"/>
        <v>2.3489622253038016</v>
      </c>
      <c r="V19" s="640">
        <f t="shared" si="1"/>
        <v>2.7183265851600606</v>
      </c>
    </row>
    <row r="20" spans="3:22" x14ac:dyDescent="0.35">
      <c r="C20" s="636" t="s">
        <v>494</v>
      </c>
      <c r="D20" s="1129">
        <v>64.538560411711529</v>
      </c>
      <c r="E20" s="1159">
        <v>64.280220620228519</v>
      </c>
      <c r="F20" s="1159">
        <v>64.095946963148805</v>
      </c>
      <c r="G20" s="1159">
        <v>64.154688973221667</v>
      </c>
      <c r="H20" s="1159">
        <v>63.441908409769809</v>
      </c>
      <c r="I20" s="1159">
        <v>62.340454510362676</v>
      </c>
      <c r="J20" s="1159">
        <v>61.233713266333751</v>
      </c>
      <c r="K20" s="1159">
        <v>60.207510178491567</v>
      </c>
      <c r="L20" s="1159">
        <v>59.314078342517995</v>
      </c>
      <c r="M20" s="1155"/>
      <c r="N20" s="636" t="s">
        <v>494</v>
      </c>
      <c r="O20" s="640">
        <f t="shared" si="2"/>
        <v>-4.0028750228542492E-3</v>
      </c>
      <c r="P20" s="640">
        <f t="shared" si="3"/>
        <v>-6.8581239764127951E-3</v>
      </c>
      <c r="Q20" s="640">
        <f t="shared" si="4"/>
        <v>-5.9479392791073598E-3</v>
      </c>
      <c r="R20" s="640">
        <f t="shared" si="5"/>
        <v>-1.6992198074234015E-2</v>
      </c>
      <c r="S20" s="640">
        <f t="shared" si="6"/>
        <v>-3.4058799690083769E-2</v>
      </c>
      <c r="T20" s="640">
        <f t="shared" si="7"/>
        <v>-5.1207326663240259E-2</v>
      </c>
      <c r="U20" s="640">
        <f t="shared" si="1"/>
        <v>-6.7107946095959478E-2</v>
      </c>
      <c r="V20" s="640">
        <f t="shared" si="1"/>
        <v>-8.095132639874425E-2</v>
      </c>
    </row>
    <row r="21" spans="3:22" x14ac:dyDescent="0.35">
      <c r="C21" s="634" t="s">
        <v>422</v>
      </c>
      <c r="D21" s="1126"/>
      <c r="E21" s="1123"/>
      <c r="F21" s="1123"/>
      <c r="G21" s="1123"/>
      <c r="H21" s="1123"/>
      <c r="I21" s="1123"/>
      <c r="J21" s="1123"/>
      <c r="K21" s="1155"/>
      <c r="L21" s="1155"/>
      <c r="M21" s="1155"/>
      <c r="N21" s="634" t="s">
        <v>422</v>
      </c>
      <c r="O21" s="640"/>
      <c r="P21" s="635"/>
      <c r="Q21" s="635"/>
      <c r="R21" s="635"/>
      <c r="S21" s="635"/>
      <c r="T21" s="635"/>
      <c r="U21" s="635"/>
      <c r="V21" s="635"/>
    </row>
    <row r="22" spans="3:22" x14ac:dyDescent="0.35">
      <c r="C22" s="636" t="s">
        <v>484</v>
      </c>
      <c r="D22" s="1126">
        <v>25.172841676741253</v>
      </c>
      <c r="E22" s="1159">
        <v>26.423620575954864</v>
      </c>
      <c r="F22" s="1159">
        <v>29.065806661493344</v>
      </c>
      <c r="G22" s="1159">
        <v>30.603862467326223</v>
      </c>
      <c r="H22" s="1159">
        <v>31.941102416487606</v>
      </c>
      <c r="I22" s="1159">
        <v>33.387810629877841</v>
      </c>
      <c r="J22" s="1159">
        <v>34.670769770534932</v>
      </c>
      <c r="K22" s="1159">
        <v>35.781562642704834</v>
      </c>
      <c r="L22" s="1159">
        <v>36.76319195155142</v>
      </c>
      <c r="M22" s="1155"/>
      <c r="N22" s="636" t="s">
        <v>484</v>
      </c>
      <c r="O22" s="640">
        <f t="shared" ref="O22:T22" si="8">(E22-$D22)/$D22</f>
        <v>4.9687632221883105E-2</v>
      </c>
      <c r="P22" s="640">
        <f t="shared" si="8"/>
        <v>0.15464940489213985</v>
      </c>
      <c r="Q22" s="640">
        <f t="shared" si="8"/>
        <v>0.21574921339147127</v>
      </c>
      <c r="R22" s="640">
        <f t="shared" si="8"/>
        <v>0.26887154126901641</v>
      </c>
      <c r="S22" s="640">
        <f t="shared" si="8"/>
        <v>0.32634253449132467</v>
      </c>
      <c r="T22" s="640">
        <f t="shared" si="8"/>
        <v>0.37730853813653475</v>
      </c>
      <c r="U22" s="640">
        <f t="shared" ref="U22:U32" si="9">(K22-$D22)/$D22</f>
        <v>0.42143517613927695</v>
      </c>
      <c r="V22" s="640">
        <f t="shared" ref="V22:V32" si="10">(L22-$D22)/$D22</f>
        <v>0.46043074610520468</v>
      </c>
    </row>
    <row r="23" spans="3:22" x14ac:dyDescent="0.35">
      <c r="C23" s="636" t="s">
        <v>485</v>
      </c>
      <c r="D23" s="1126">
        <v>4.2044144331279538</v>
      </c>
      <c r="E23" s="1159">
        <v>5.251199332428893</v>
      </c>
      <c r="F23" s="1159">
        <v>5.7635727237941188</v>
      </c>
      <c r="G23" s="1159">
        <v>5.9982667764818318</v>
      </c>
      <c r="H23" s="1159">
        <v>6.2974183252112113</v>
      </c>
      <c r="I23" s="1159">
        <v>6.7208346243528236</v>
      </c>
      <c r="J23" s="1159">
        <v>7.151418598017707</v>
      </c>
      <c r="K23" s="1159">
        <v>7.5133166411616283</v>
      </c>
      <c r="L23" s="1159">
        <v>7.7999645895386776</v>
      </c>
      <c r="M23" s="1155"/>
      <c r="N23" s="636" t="s">
        <v>485</v>
      </c>
      <c r="O23" s="640">
        <f t="shared" ref="O23:O35" si="11">(E23-$D23)/$D23</f>
        <v>0.24897281558472906</v>
      </c>
      <c r="P23" s="640">
        <f t="shared" ref="P23:P32" si="12">(F23-$D23)/$D23</f>
        <v>0.37083839270958824</v>
      </c>
      <c r="Q23" s="640">
        <f t="shared" ref="Q23:Q32" si="13">(G23-$D23)/$D23</f>
        <v>0.42665925823570811</v>
      </c>
      <c r="R23" s="640">
        <f t="shared" ref="R23:R32" si="14">(H23-$D23)/$D23</f>
        <v>0.49781103299232266</v>
      </c>
      <c r="S23" s="640">
        <f t="shared" ref="S23:S32" si="15">(I23-$D23)/$D23</f>
        <v>0.59851858831926119</v>
      </c>
      <c r="T23" s="640">
        <f t="shared" ref="T23:T32" si="16">(J23-$D23)/$D23</f>
        <v>0.70093094098177988</v>
      </c>
      <c r="U23" s="640">
        <f t="shared" si="9"/>
        <v>0.78700667135992919</v>
      </c>
      <c r="V23" s="640">
        <f t="shared" si="10"/>
        <v>0.85518452417064561</v>
      </c>
    </row>
    <row r="24" spans="3:22" x14ac:dyDescent="0.35">
      <c r="C24" s="636" t="s">
        <v>486</v>
      </c>
      <c r="D24" s="1126">
        <v>1.4472440275676464</v>
      </c>
      <c r="E24" s="1123">
        <v>1.4224378537323106</v>
      </c>
      <c r="F24" s="1123">
        <v>1.4770986302464459</v>
      </c>
      <c r="G24" s="1123">
        <v>1.5069047345770856</v>
      </c>
      <c r="H24" s="1123">
        <v>1.5463439158882204</v>
      </c>
      <c r="I24" s="1123">
        <v>1.5762943808088956</v>
      </c>
      <c r="J24" s="1123">
        <v>1.6067566201516243</v>
      </c>
      <c r="K24" s="1155"/>
      <c r="L24" s="1155"/>
      <c r="M24" s="1155"/>
      <c r="N24" s="636" t="s">
        <v>486</v>
      </c>
      <c r="O24" s="640">
        <f t="shared" si="11"/>
        <v>-1.71402841281902E-2</v>
      </c>
      <c r="P24" s="640">
        <f t="shared" si="12"/>
        <v>2.0628589311904505E-2</v>
      </c>
      <c r="Q24" s="640">
        <f t="shared" si="13"/>
        <v>4.1223667794096759E-2</v>
      </c>
      <c r="R24" s="640">
        <f t="shared" si="14"/>
        <v>6.8474898795836944E-2</v>
      </c>
      <c r="S24" s="640">
        <f t="shared" si="15"/>
        <v>8.9169725894907681E-2</v>
      </c>
      <c r="T24" s="640">
        <f t="shared" si="16"/>
        <v>0.11021817298639508</v>
      </c>
      <c r="U24" s="640">
        <f t="shared" si="9"/>
        <v>-1</v>
      </c>
      <c r="V24" s="640">
        <f t="shared" si="10"/>
        <v>-1</v>
      </c>
    </row>
    <row r="25" spans="3:22" x14ac:dyDescent="0.35">
      <c r="C25" s="636" t="s">
        <v>487</v>
      </c>
      <c r="D25" s="1126">
        <v>1.4888400509851529</v>
      </c>
      <c r="E25" s="1123">
        <v>1.5160819555521281</v>
      </c>
      <c r="F25" s="1123">
        <v>1.6083836093657777</v>
      </c>
      <c r="G25" s="1123">
        <v>1.6936988992550712</v>
      </c>
      <c r="H25" s="1123">
        <v>1.7819915659702226</v>
      </c>
      <c r="I25" s="1123">
        <v>1.8924251920054083</v>
      </c>
      <c r="J25" s="1123">
        <v>2.0098292550243726</v>
      </c>
      <c r="K25" s="1155"/>
      <c r="L25" s="1155"/>
      <c r="M25" s="1155"/>
      <c r="N25" s="636" t="s">
        <v>487</v>
      </c>
      <c r="O25" s="640">
        <f t="shared" si="11"/>
        <v>1.829740175846924E-2</v>
      </c>
      <c r="P25" s="640">
        <f t="shared" si="12"/>
        <v>8.0293083398397191E-2</v>
      </c>
      <c r="Q25" s="640">
        <f t="shared" si="13"/>
        <v>0.13759627713827616</v>
      </c>
      <c r="R25" s="640">
        <f t="shared" si="14"/>
        <v>0.1968992671785621</v>
      </c>
      <c r="S25" s="640">
        <f t="shared" si="15"/>
        <v>0.27107353859348854</v>
      </c>
      <c r="T25" s="640">
        <f t="shared" si="16"/>
        <v>0.34992960035867215</v>
      </c>
      <c r="U25" s="640">
        <f t="shared" si="9"/>
        <v>-1</v>
      </c>
      <c r="V25" s="640">
        <f t="shared" si="10"/>
        <v>-1</v>
      </c>
    </row>
    <row r="26" spans="3:22" x14ac:dyDescent="0.35">
      <c r="C26" s="636" t="s">
        <v>495</v>
      </c>
      <c r="D26" s="1126">
        <f>D24+D25</f>
        <v>2.9360840785527991</v>
      </c>
      <c r="E26" s="1159">
        <v>3.043700667649532</v>
      </c>
      <c r="F26" s="1159">
        <v>3.0630504992840017</v>
      </c>
      <c r="G26" s="1159">
        <v>3.0717173849616461</v>
      </c>
      <c r="H26" s="1159">
        <v>3.1032645456917138</v>
      </c>
      <c r="I26" s="1159">
        <v>3.1652913403081238</v>
      </c>
      <c r="J26" s="1159">
        <v>3.235549714673891</v>
      </c>
      <c r="K26" s="1159">
        <v>3.3039433673791789</v>
      </c>
      <c r="L26" s="1159">
        <v>3.3665887945958359</v>
      </c>
      <c r="M26" s="1155"/>
      <c r="N26" s="636" t="s">
        <v>488</v>
      </c>
      <c r="O26" s="640">
        <f t="shared" si="11"/>
        <v>3.6653101960818946E-2</v>
      </c>
      <c r="P26" s="640">
        <f t="shared" si="12"/>
        <v>4.3243455341982116E-2</v>
      </c>
      <c r="Q26" s="640">
        <f t="shared" si="13"/>
        <v>4.6195307348180906E-2</v>
      </c>
      <c r="R26" s="640">
        <f t="shared" si="14"/>
        <v>5.6939945405554707E-2</v>
      </c>
      <c r="S26" s="640">
        <f t="shared" si="15"/>
        <v>7.8065632871215776E-2</v>
      </c>
      <c r="T26" s="640">
        <f t="shared" si="16"/>
        <v>0.10199491162688332</v>
      </c>
      <c r="U26" s="640">
        <f t="shared" si="9"/>
        <v>0.12528908538875982</v>
      </c>
      <c r="V26" s="640">
        <f t="shared" si="10"/>
        <v>0.14662547274709972</v>
      </c>
    </row>
    <row r="27" spans="3:22" x14ac:dyDescent="0.35">
      <c r="C27" s="636" t="s">
        <v>488</v>
      </c>
      <c r="D27" s="1126">
        <v>0.14627345729270999</v>
      </c>
      <c r="E27" s="1156">
        <v>0.14001398837109938</v>
      </c>
      <c r="F27" s="1156">
        <v>0.1258727152597342</v>
      </c>
      <c r="G27" s="1156">
        <v>0.1258727152597342</v>
      </c>
      <c r="H27" s="1156">
        <v>0.1258727152597342</v>
      </c>
      <c r="I27" s="1156">
        <v>0.1258727152597342</v>
      </c>
      <c r="J27" s="1156">
        <v>0.1258727152597342</v>
      </c>
      <c r="K27" s="1156">
        <v>0.1258727152597342</v>
      </c>
      <c r="L27" s="1156">
        <v>0.1258727152597342</v>
      </c>
      <c r="M27" s="1155"/>
      <c r="N27" s="636" t="s">
        <v>489</v>
      </c>
      <c r="O27" s="640">
        <f t="shared" si="11"/>
        <v>-4.2792923866458527E-2</v>
      </c>
      <c r="P27" s="640">
        <f t="shared" si="12"/>
        <v>-0.13946988339895158</v>
      </c>
      <c r="Q27" s="640">
        <f t="shared" si="13"/>
        <v>-0.13946988339895158</v>
      </c>
      <c r="R27" s="640">
        <f t="shared" si="14"/>
        <v>-0.13946988339895158</v>
      </c>
      <c r="S27" s="640">
        <f t="shared" si="15"/>
        <v>-0.13946988339895158</v>
      </c>
      <c r="T27" s="640">
        <f t="shared" si="16"/>
        <v>-0.13946988339895158</v>
      </c>
      <c r="U27" s="640">
        <f t="shared" si="9"/>
        <v>-0.13946988339895158</v>
      </c>
      <c r="V27" s="640">
        <f t="shared" si="10"/>
        <v>-0.13946988339895158</v>
      </c>
    </row>
    <row r="28" spans="3:22" x14ac:dyDescent="0.35">
      <c r="C28" s="636" t="s">
        <v>489</v>
      </c>
      <c r="D28" s="1126">
        <v>32.459613645714704</v>
      </c>
      <c r="E28" s="1159">
        <v>34.858534564404387</v>
      </c>
      <c r="F28" s="1159">
        <v>38.018302599831195</v>
      </c>
      <c r="G28" s="1159">
        <v>39.79971934402942</v>
      </c>
      <c r="H28" s="1159">
        <v>41.467658002650268</v>
      </c>
      <c r="I28" s="1159">
        <v>43.399809309798528</v>
      </c>
      <c r="J28" s="1159">
        <v>45.183610798486285</v>
      </c>
      <c r="K28" s="1159">
        <v>46.724695366505394</v>
      </c>
      <c r="L28" s="1159">
        <v>48.055618050945675</v>
      </c>
      <c r="M28" s="1155"/>
      <c r="N28" s="636" t="s">
        <v>490</v>
      </c>
      <c r="O28" s="640">
        <f t="shared" si="11"/>
        <v>7.3904789652552955E-2</v>
      </c>
      <c r="P28" s="640">
        <f t="shared" si="12"/>
        <v>0.17124938746306814</v>
      </c>
      <c r="Q28" s="640">
        <f t="shared" si="13"/>
        <v>0.22613040864963441</v>
      </c>
      <c r="R28" s="640">
        <f t="shared" si="14"/>
        <v>0.27751545213246243</v>
      </c>
      <c r="S28" s="640">
        <f t="shared" si="15"/>
        <v>0.33704023046892123</v>
      </c>
      <c r="T28" s="640">
        <f t="shared" si="16"/>
        <v>0.39199471970460109</v>
      </c>
      <c r="U28" s="640">
        <f t="shared" si="9"/>
        <v>0.43947170402239077</v>
      </c>
      <c r="V28" s="640">
        <f t="shared" si="10"/>
        <v>0.48047412318137511</v>
      </c>
    </row>
    <row r="29" spans="3:22" x14ac:dyDescent="0.35">
      <c r="C29" s="636" t="s">
        <v>490</v>
      </c>
      <c r="D29" s="1128">
        <v>11662.872825491026</v>
      </c>
      <c r="E29" s="1157">
        <v>12598.832273409449</v>
      </c>
      <c r="F29" s="1157">
        <v>11883.624815147774</v>
      </c>
      <c r="G29" s="1157">
        <v>11110.179978820901</v>
      </c>
      <c r="H29" s="1157">
        <v>10592.830159908397</v>
      </c>
      <c r="I29" s="1157">
        <v>10382.396083740574</v>
      </c>
      <c r="J29" s="1157">
        <v>10310.88691968563</v>
      </c>
      <c r="K29" s="1157">
        <v>10239.999429719157</v>
      </c>
      <c r="L29" s="1157">
        <v>10220.044385394198</v>
      </c>
      <c r="M29" s="1155"/>
      <c r="N29" s="636" t="s">
        <v>491</v>
      </c>
      <c r="O29" s="640">
        <f t="shared" si="11"/>
        <v>8.0251192131044952E-2</v>
      </c>
      <c r="P29" s="640">
        <f t="shared" si="12"/>
        <v>1.8927754161415563E-2</v>
      </c>
      <c r="Q29" s="640">
        <f t="shared" si="13"/>
        <v>-4.7389082856337798E-2</v>
      </c>
      <c r="R29" s="640">
        <f t="shared" si="14"/>
        <v>-9.1747777892586091E-2</v>
      </c>
      <c r="S29" s="640">
        <f t="shared" si="15"/>
        <v>-0.1097908517832562</v>
      </c>
      <c r="T29" s="640">
        <f t="shared" si="16"/>
        <v>-0.11592220253404628</v>
      </c>
      <c r="U29" s="640">
        <f t="shared" si="9"/>
        <v>-0.12200024960076365</v>
      </c>
      <c r="V29" s="640">
        <f t="shared" si="10"/>
        <v>-0.12371123836172691</v>
      </c>
    </row>
    <row r="30" spans="3:22" x14ac:dyDescent="0.35">
      <c r="C30" s="636" t="s">
        <v>491</v>
      </c>
      <c r="D30" s="1126">
        <v>42.715941401865358</v>
      </c>
      <c r="E30" s="1158">
        <v>34.890306875475837</v>
      </c>
      <c r="F30" s="1158">
        <v>21.076730927137852</v>
      </c>
      <c r="G30" s="1158">
        <v>15.09100321576887</v>
      </c>
      <c r="H30" s="1158">
        <v>13.097330013530915</v>
      </c>
      <c r="I30" s="1158">
        <v>12.798130500694793</v>
      </c>
      <c r="J30" s="1158">
        <v>12.763583692810073</v>
      </c>
      <c r="K30" s="1158">
        <v>12.636712576589263</v>
      </c>
      <c r="L30" s="1158">
        <v>12.554811398251664</v>
      </c>
      <c r="M30" s="1155"/>
      <c r="N30" s="636" t="s">
        <v>492</v>
      </c>
      <c r="O30" s="640">
        <f t="shared" si="11"/>
        <v>-0.18320173381565188</v>
      </c>
      <c r="P30" s="640">
        <f t="shared" si="12"/>
        <v>-0.50658395354439145</v>
      </c>
      <c r="Q30" s="640">
        <f t="shared" si="13"/>
        <v>-0.64671261546608771</v>
      </c>
      <c r="R30" s="640">
        <f t="shared" si="14"/>
        <v>-0.6933854298021167</v>
      </c>
      <c r="S30" s="640">
        <f t="shared" si="15"/>
        <v>-0.7003898291672459</v>
      </c>
      <c r="T30" s="640">
        <f t="shared" si="16"/>
        <v>-0.70119858596274076</v>
      </c>
      <c r="U30" s="640">
        <f t="shared" si="9"/>
        <v>-0.704168697636676</v>
      </c>
      <c r="V30" s="640">
        <f t="shared" si="10"/>
        <v>-0.70608604220757243</v>
      </c>
    </row>
    <row r="31" spans="3:22" x14ac:dyDescent="0.35">
      <c r="C31" s="636" t="s">
        <v>492</v>
      </c>
      <c r="D31" s="1126">
        <v>1.2103886505327992</v>
      </c>
      <c r="E31" s="1154">
        <v>0.73362214718797369</v>
      </c>
      <c r="F31" s="1154">
        <v>0.24469682032614884</v>
      </c>
      <c r="G31" s="1154">
        <v>0.11567286698493316</v>
      </c>
      <c r="H31" s="1154">
        <v>9.9858948006436465E-2</v>
      </c>
      <c r="I31" s="1154">
        <v>9.9147335923941302E-2</v>
      </c>
      <c r="J31" s="1154">
        <v>9.9271650992029184E-2</v>
      </c>
      <c r="K31" s="1154">
        <v>9.8590048028596916E-2</v>
      </c>
      <c r="L31" s="1154">
        <v>9.8567545307286814E-2</v>
      </c>
      <c r="M31" s="1155"/>
      <c r="N31" s="636" t="s">
        <v>493</v>
      </c>
      <c r="O31" s="640">
        <f t="shared" si="11"/>
        <v>-0.3938953848707672</v>
      </c>
      <c r="P31" s="640">
        <f t="shared" si="12"/>
        <v>-0.79783615765197724</v>
      </c>
      <c r="Q31" s="640">
        <f t="shared" si="13"/>
        <v>-0.90443328518156929</v>
      </c>
      <c r="R31" s="640">
        <f t="shared" si="14"/>
        <v>-0.91749844319634055</v>
      </c>
      <c r="S31" s="640">
        <f t="shared" si="15"/>
        <v>-0.91808636351613371</v>
      </c>
      <c r="T31" s="640">
        <f t="shared" si="16"/>
        <v>-0.91798365677972027</v>
      </c>
      <c r="U31" s="640">
        <f t="shared" si="9"/>
        <v>-0.91854678413813728</v>
      </c>
      <c r="V31" s="640">
        <f t="shared" si="10"/>
        <v>-0.91856537545696715</v>
      </c>
    </row>
    <row r="32" spans="3:22" x14ac:dyDescent="0.35">
      <c r="C32" s="636" t="s">
        <v>493</v>
      </c>
      <c r="D32" s="1126">
        <v>10.290605243264254</v>
      </c>
      <c r="E32" s="1159">
        <v>13.266872731182136</v>
      </c>
      <c r="F32" s="1159">
        <v>12.905883534336946</v>
      </c>
      <c r="G32" s="1159">
        <v>12.768735978053728</v>
      </c>
      <c r="H32" s="1159">
        <v>13.527282683079184</v>
      </c>
      <c r="I32" s="1159">
        <v>14.46687214343039</v>
      </c>
      <c r="J32" s="1159">
        <v>15.46098135029545</v>
      </c>
      <c r="K32" s="1159">
        <v>16.359175070043751</v>
      </c>
      <c r="L32" s="1159">
        <v>17.226417703981621</v>
      </c>
      <c r="M32" s="1155"/>
      <c r="N32" s="636" t="s">
        <v>494</v>
      </c>
      <c r="O32" s="640">
        <f t="shared" si="11"/>
        <v>0.28922181130852403</v>
      </c>
      <c r="P32" s="640">
        <f t="shared" si="12"/>
        <v>0.25414232003355969</v>
      </c>
      <c r="Q32" s="640">
        <f t="shared" si="13"/>
        <v>0.24081486717329301</v>
      </c>
      <c r="R32" s="640">
        <f t="shared" si="14"/>
        <v>0.31452741246036098</v>
      </c>
      <c r="S32" s="640">
        <f t="shared" si="15"/>
        <v>0.4058329710878496</v>
      </c>
      <c r="T32" s="640">
        <f t="shared" si="16"/>
        <v>0.50243654137014737</v>
      </c>
      <c r="U32" s="640">
        <f t="shared" si="9"/>
        <v>0.58971942692600099</v>
      </c>
      <c r="V32" s="640">
        <f t="shared" si="10"/>
        <v>0.67399460933138244</v>
      </c>
    </row>
    <row r="33" spans="3:22" x14ac:dyDescent="0.35">
      <c r="C33" s="636" t="s">
        <v>494</v>
      </c>
      <c r="D33" s="1129">
        <v>44.613523629199612</v>
      </c>
      <c r="E33" s="1159">
        <v>45.905585142699024</v>
      </c>
      <c r="F33" s="1159">
        <v>46.173689474133035</v>
      </c>
      <c r="G33" s="1159">
        <v>46.293755789908658</v>
      </c>
      <c r="H33" s="1159">
        <v>45.891768084576761</v>
      </c>
      <c r="I33" s="1159">
        <v>45.394837433958585</v>
      </c>
      <c r="J33" s="1159">
        <v>44.859989522665941</v>
      </c>
      <c r="K33" s="1159">
        <v>44.379192575946192</v>
      </c>
      <c r="L33" s="1159">
        <v>43.919370237868151</v>
      </c>
      <c r="M33" s="1155"/>
      <c r="N33" s="1155"/>
      <c r="O33" s="640"/>
      <c r="P33" s="1155"/>
      <c r="Q33" s="1155"/>
      <c r="R33" s="1155"/>
      <c r="S33" s="1155"/>
      <c r="T33" s="1155"/>
      <c r="U33" s="1155"/>
      <c r="V33" s="1155"/>
    </row>
    <row r="34" spans="3:22" x14ac:dyDescent="0.35">
      <c r="C34" s="634" t="s">
        <v>496</v>
      </c>
      <c r="D34" s="1126"/>
      <c r="E34" s="1123"/>
      <c r="F34" s="1123"/>
      <c r="G34" s="1123"/>
      <c r="H34" s="1123"/>
      <c r="I34" s="1123"/>
      <c r="J34" s="1123"/>
      <c r="K34" s="1155"/>
      <c r="L34" s="1155"/>
      <c r="M34" s="1155"/>
      <c r="N34" s="634" t="s">
        <v>496</v>
      </c>
      <c r="O34" s="640"/>
      <c r="P34" s="635"/>
      <c r="Q34" s="635"/>
      <c r="R34" s="635"/>
      <c r="S34" s="635"/>
      <c r="T34" s="635"/>
      <c r="U34" s="635"/>
      <c r="V34" s="635"/>
    </row>
    <row r="35" spans="3:22" x14ac:dyDescent="0.35">
      <c r="C35" s="636" t="s">
        <v>484</v>
      </c>
      <c r="D35" s="1126">
        <v>67.060145124289335</v>
      </c>
      <c r="E35" s="1159">
        <v>73.196431618772408</v>
      </c>
      <c r="F35" s="1159">
        <v>77.443983885523551</v>
      </c>
      <c r="G35" s="1159">
        <v>80.848848086870319</v>
      </c>
      <c r="H35" s="1159">
        <v>83.948270230495723</v>
      </c>
      <c r="I35" s="1159">
        <v>87.187299083780246</v>
      </c>
      <c r="J35" s="1159">
        <v>90.085632084977178</v>
      </c>
      <c r="K35" s="1159">
        <v>92.744157354518748</v>
      </c>
      <c r="L35" s="1159">
        <v>95.203702041366569</v>
      </c>
      <c r="M35" s="1155"/>
      <c r="N35" s="636" t="s">
        <v>484</v>
      </c>
      <c r="O35" s="640">
        <f t="shared" si="11"/>
        <v>9.1504223307451463E-2</v>
      </c>
      <c r="P35" s="640">
        <f>(F35-$D35)/$D35</f>
        <v>0.15484366671126046</v>
      </c>
      <c r="Q35" s="640">
        <f>(G35-$D35)/$D35</f>
        <v>0.20561695679341269</v>
      </c>
      <c r="R35" s="640">
        <f>(H35-$D35)/$D35</f>
        <v>0.25183549893764651</v>
      </c>
      <c r="S35" s="640">
        <f>(I35-$D35)/$D35</f>
        <v>0.30013585449579966</v>
      </c>
      <c r="T35" s="640">
        <f>(J35-$D35)/$D35</f>
        <v>0.34335575799921675</v>
      </c>
      <c r="U35" s="640">
        <f t="shared" ref="U35:V45" si="17">(K35-$D35)/$D35</f>
        <v>0.38299965176971568</v>
      </c>
      <c r="V35" s="640">
        <f t="shared" si="17"/>
        <v>0.41967634971436374</v>
      </c>
    </row>
    <row r="36" spans="3:22" x14ac:dyDescent="0.35">
      <c r="C36" s="636" t="s">
        <v>485</v>
      </c>
      <c r="D36" s="1126">
        <v>10.631626822299159</v>
      </c>
      <c r="E36" s="1159">
        <v>13.36146966795493</v>
      </c>
      <c r="F36" s="1159">
        <v>14.633046247224321</v>
      </c>
      <c r="G36" s="1159">
        <v>15.332994013167166</v>
      </c>
      <c r="H36" s="1159">
        <v>16.136028199536732</v>
      </c>
      <c r="I36" s="1159">
        <v>17.239085345758909</v>
      </c>
      <c r="J36" s="1159">
        <v>18.339283047841462</v>
      </c>
      <c r="K36" s="1159">
        <v>19.257934422528834</v>
      </c>
      <c r="L36" s="1159">
        <v>19.982313458086931</v>
      </c>
      <c r="M36" s="1155"/>
      <c r="N36" s="636" t="s">
        <v>485</v>
      </c>
      <c r="O36" s="640">
        <f t="shared" ref="O36:O47" si="18">(E36-$D36)/$D36</f>
        <v>0.25676624013270477</v>
      </c>
      <c r="P36" s="640">
        <f t="shared" ref="P36:P45" si="19">(F36-$D36)/$D36</f>
        <v>0.37636943920308036</v>
      </c>
      <c r="Q36" s="640">
        <f t="shared" ref="Q36:Q45" si="20">(G36-$D36)/$D36</f>
        <v>0.44220581379015195</v>
      </c>
      <c r="R36" s="640">
        <f t="shared" ref="R36:R45" si="21">(H36-$D36)/$D36</f>
        <v>0.51773839218024864</v>
      </c>
      <c r="S36" s="640">
        <f t="shared" ref="S36:S45" si="22">(I36-$D36)/$D36</f>
        <v>0.62149082486614626</v>
      </c>
      <c r="T36" s="640">
        <f t="shared" ref="T36:T45" si="23">(J36-$D36)/$D36</f>
        <v>0.72497430114608474</v>
      </c>
      <c r="U36" s="640">
        <f t="shared" si="17"/>
        <v>0.81138171461554165</v>
      </c>
      <c r="V36" s="640">
        <f t="shared" si="17"/>
        <v>0.87951606956099171</v>
      </c>
    </row>
    <row r="37" spans="3:22" x14ac:dyDescent="0.35">
      <c r="C37" s="636" t="s">
        <v>486</v>
      </c>
      <c r="D37" s="1126">
        <v>2.5192997188552355</v>
      </c>
      <c r="E37" s="1123">
        <v>2.4828062059912961</v>
      </c>
      <c r="F37" s="1123">
        <v>2.5542916056511928</v>
      </c>
      <c r="G37" s="1123">
        <v>2.5918089852774489</v>
      </c>
      <c r="H37" s="1123">
        <v>2.6473485756184636</v>
      </c>
      <c r="I37" s="1123">
        <v>2.6889652954806773</v>
      </c>
      <c r="J37" s="1123">
        <v>2.7312661430208331</v>
      </c>
      <c r="K37" s="1155"/>
      <c r="L37" s="1155"/>
      <c r="M37" s="1155"/>
      <c r="N37" s="636" t="s">
        <v>486</v>
      </c>
      <c r="O37" s="640">
        <f t="shared" si="18"/>
        <v>-1.4485578111572212E-2</v>
      </c>
      <c r="P37" s="640">
        <f t="shared" si="19"/>
        <v>1.3889529115597873E-2</v>
      </c>
      <c r="Q37" s="640">
        <f t="shared" si="20"/>
        <v>2.8781516498228084E-2</v>
      </c>
      <c r="R37" s="640">
        <f t="shared" si="21"/>
        <v>5.0827162724970738E-2</v>
      </c>
      <c r="S37" s="640">
        <f t="shared" si="22"/>
        <v>6.73463245979075E-2</v>
      </c>
      <c r="T37" s="640">
        <f t="shared" si="23"/>
        <v>8.4137041170279939E-2</v>
      </c>
      <c r="U37" s="640">
        <f t="shared" si="17"/>
        <v>-1</v>
      </c>
      <c r="V37" s="640">
        <f t="shared" si="17"/>
        <v>-1</v>
      </c>
    </row>
    <row r="38" spans="3:22" x14ac:dyDescent="0.35">
      <c r="C38" s="636" t="s">
        <v>487</v>
      </c>
      <c r="D38" s="1126">
        <v>0.94562830144406029</v>
      </c>
      <c r="E38" s="1123">
        <v>0.95113711590850081</v>
      </c>
      <c r="F38" s="1123">
        <v>1.0217226067218159</v>
      </c>
      <c r="G38" s="1123">
        <v>1.0917476170833107</v>
      </c>
      <c r="H38" s="1123">
        <v>1.1685282349455235</v>
      </c>
      <c r="I38" s="1123">
        <v>1.2559903108705779</v>
      </c>
      <c r="J38" s="1123">
        <v>1.3472944898506085</v>
      </c>
      <c r="K38" s="1155"/>
      <c r="L38" s="1155"/>
      <c r="M38" s="1155"/>
      <c r="N38" s="636" t="s">
        <v>487</v>
      </c>
      <c r="O38" s="640">
        <f t="shared" si="18"/>
        <v>5.825560059939042E-3</v>
      </c>
      <c r="P38" s="640">
        <f t="shared" si="19"/>
        <v>8.0469572623358146E-2</v>
      </c>
      <c r="Q38" s="640">
        <f t="shared" si="20"/>
        <v>0.15452087825217681</v>
      </c>
      <c r="R38" s="640">
        <f t="shared" si="21"/>
        <v>0.23571622503374187</v>
      </c>
      <c r="S38" s="640">
        <f t="shared" si="22"/>
        <v>0.32820719193002856</v>
      </c>
      <c r="T38" s="640">
        <f t="shared" si="23"/>
        <v>0.42476117497030014</v>
      </c>
      <c r="U38" s="640">
        <f t="shared" si="17"/>
        <v>-1</v>
      </c>
      <c r="V38" s="640">
        <f t="shared" si="17"/>
        <v>-1</v>
      </c>
    </row>
    <row r="39" spans="3:22" x14ac:dyDescent="0.35">
      <c r="C39" s="636" t="s">
        <v>488</v>
      </c>
      <c r="D39" s="1126">
        <v>0.88394588656889295</v>
      </c>
      <c r="E39" s="1156">
        <v>0.98067493297914543</v>
      </c>
      <c r="F39" s="1156">
        <v>0.90672146960953071</v>
      </c>
      <c r="G39" s="1156">
        <v>0.90672146960953071</v>
      </c>
      <c r="H39" s="1156">
        <v>0.90672146960953071</v>
      </c>
      <c r="I39" s="1156">
        <v>0.90672146960953071</v>
      </c>
      <c r="J39" s="1156">
        <v>0.90672146960953071</v>
      </c>
      <c r="K39" s="1156">
        <v>0.90672146960953071</v>
      </c>
      <c r="L39" s="1156">
        <v>0.90672146960953071</v>
      </c>
      <c r="M39" s="1155"/>
      <c r="N39" s="636" t="s">
        <v>488</v>
      </c>
      <c r="O39" s="640">
        <f t="shared" si="18"/>
        <v>0.10942869680146831</v>
      </c>
      <c r="P39" s="640">
        <f t="shared" si="19"/>
        <v>2.5765811444683585E-2</v>
      </c>
      <c r="Q39" s="640">
        <f t="shared" si="20"/>
        <v>2.5765811444683585E-2</v>
      </c>
      <c r="R39" s="640">
        <f t="shared" si="21"/>
        <v>2.5765811444683585E-2</v>
      </c>
      <c r="S39" s="640">
        <f t="shared" si="22"/>
        <v>2.5765811444683585E-2</v>
      </c>
      <c r="T39" s="640">
        <f t="shared" si="23"/>
        <v>2.5765811444683585E-2</v>
      </c>
      <c r="U39" s="640">
        <f t="shared" si="17"/>
        <v>2.5765811444683585E-2</v>
      </c>
      <c r="V39" s="640">
        <f t="shared" si="17"/>
        <v>2.5765811444683585E-2</v>
      </c>
    </row>
    <row r="40" spans="3:22" x14ac:dyDescent="0.35">
      <c r="C40" s="636" t="s">
        <v>489</v>
      </c>
      <c r="D40" s="1126">
        <v>82.040645853456653</v>
      </c>
      <c r="E40" s="1159">
        <v>91.170341320178196</v>
      </c>
      <c r="F40" s="1159">
        <v>96.52934797615012</v>
      </c>
      <c r="G40" s="1159">
        <v>100.64487834330468</v>
      </c>
      <c r="H40" s="1159">
        <v>104.57380704530622</v>
      </c>
      <c r="I40" s="1159">
        <v>108.94364506384943</v>
      </c>
      <c r="J40" s="1159">
        <v>112.97555612221147</v>
      </c>
      <c r="K40" s="1159">
        <v>116.5868461585676</v>
      </c>
      <c r="L40" s="1159">
        <v>119.80746891364083</v>
      </c>
      <c r="M40" s="1155"/>
      <c r="N40" s="636" t="s">
        <v>489</v>
      </c>
      <c r="O40" s="640">
        <f t="shared" si="18"/>
        <v>0.11128258891366197</v>
      </c>
      <c r="P40" s="640">
        <f t="shared" si="19"/>
        <v>0.17660395005389892</v>
      </c>
      <c r="Q40" s="640">
        <f t="shared" si="20"/>
        <v>0.22676847916433326</v>
      </c>
      <c r="R40" s="640">
        <f t="shared" si="21"/>
        <v>0.27465850563998423</v>
      </c>
      <c r="S40" s="640">
        <f t="shared" si="22"/>
        <v>0.32792281107157156</v>
      </c>
      <c r="T40" s="640">
        <f t="shared" si="23"/>
        <v>0.37706809773306321</v>
      </c>
      <c r="U40" s="640">
        <f t="shared" si="17"/>
        <v>0.42108640108487633</v>
      </c>
      <c r="V40" s="640">
        <f t="shared" si="17"/>
        <v>0.46034282967060447</v>
      </c>
    </row>
    <row r="41" spans="3:22" x14ac:dyDescent="0.35">
      <c r="C41" s="636" t="s">
        <v>490</v>
      </c>
      <c r="D41" s="1128">
        <v>25591.472763693237</v>
      </c>
      <c r="E41" s="1157">
        <v>28136.73012169998</v>
      </c>
      <c r="F41" s="1157">
        <v>26135.870758611818</v>
      </c>
      <c r="G41" s="1157">
        <v>24231.05155226944</v>
      </c>
      <c r="H41" s="1157">
        <v>22869.399940281739</v>
      </c>
      <c r="I41" s="1157">
        <v>22249.214465404282</v>
      </c>
      <c r="J41" s="1157">
        <v>21996.360647362508</v>
      </c>
      <c r="K41" s="1157">
        <v>21774.518050566898</v>
      </c>
      <c r="L41" s="1157">
        <v>21674.726064802428</v>
      </c>
      <c r="M41" s="1155"/>
      <c r="N41" s="636" t="s">
        <v>490</v>
      </c>
      <c r="O41" s="640">
        <f t="shared" si="18"/>
        <v>9.9457244274652079E-2</v>
      </c>
      <c r="P41" s="640">
        <f t="shared" si="19"/>
        <v>2.12726324876043E-2</v>
      </c>
      <c r="Q41" s="640">
        <f t="shared" si="20"/>
        <v>-5.3159160630795475E-2</v>
      </c>
      <c r="R41" s="640">
        <f t="shared" si="21"/>
        <v>-0.10636639979834679</v>
      </c>
      <c r="S41" s="640">
        <f t="shared" si="22"/>
        <v>-0.13060046716149273</v>
      </c>
      <c r="T41" s="640">
        <f t="shared" si="23"/>
        <v>-0.14048086054004419</v>
      </c>
      <c r="U41" s="640">
        <f t="shared" si="17"/>
        <v>-0.14914947445078164</v>
      </c>
      <c r="V41" s="640">
        <f t="shared" si="17"/>
        <v>-0.15304889777377406</v>
      </c>
    </row>
    <row r="42" spans="3:22" x14ac:dyDescent="0.35">
      <c r="C42" s="636" t="s">
        <v>491</v>
      </c>
      <c r="D42" s="1126">
        <v>86.258818177450379</v>
      </c>
      <c r="E42" s="1158">
        <v>80.388490155105941</v>
      </c>
      <c r="F42" s="1158">
        <v>50.644281930410102</v>
      </c>
      <c r="G42" s="1158">
        <v>35.693085125936264</v>
      </c>
      <c r="H42" s="1158">
        <v>30.371205357932439</v>
      </c>
      <c r="I42" s="1158">
        <v>29.665115718264879</v>
      </c>
      <c r="J42" s="1158">
        <v>29.592905739872801</v>
      </c>
      <c r="K42" s="1158">
        <v>29.328244061726963</v>
      </c>
      <c r="L42" s="1158">
        <v>29.189580894367701</v>
      </c>
      <c r="M42" s="1155"/>
      <c r="N42" s="636" t="s">
        <v>491</v>
      </c>
      <c r="O42" s="640">
        <f t="shared" si="18"/>
        <v>-6.8054816265487025E-2</v>
      </c>
      <c r="P42" s="640">
        <f t="shared" si="19"/>
        <v>-0.41287994664817429</v>
      </c>
      <c r="Q42" s="640">
        <f t="shared" si="20"/>
        <v>-0.58620943481385324</v>
      </c>
      <c r="R42" s="640">
        <f t="shared" si="21"/>
        <v>-0.64790608079682654</v>
      </c>
      <c r="S42" s="640">
        <f t="shared" si="22"/>
        <v>-0.65609179043888322</v>
      </c>
      <c r="T42" s="640">
        <f t="shared" si="23"/>
        <v>-0.65692892199154973</v>
      </c>
      <c r="U42" s="640">
        <f t="shared" si="17"/>
        <v>-0.65999714949266608</v>
      </c>
      <c r="V42" s="640">
        <f t="shared" si="17"/>
        <v>-0.66160467403669587</v>
      </c>
    </row>
    <row r="43" spans="3:22" x14ac:dyDescent="0.35">
      <c r="C43" s="636" t="s">
        <v>492</v>
      </c>
      <c r="D43" s="1126">
        <v>2.4386138545058098</v>
      </c>
      <c r="E43" s="1154">
        <v>1.5933617887078417</v>
      </c>
      <c r="F43" s="1154">
        <v>0.55690510423115369</v>
      </c>
      <c r="G43" s="1154">
        <v>0.25428446112421393</v>
      </c>
      <c r="H43" s="1154">
        <v>0.21051628137347855</v>
      </c>
      <c r="I43" s="1154">
        <v>0.20752208456101179</v>
      </c>
      <c r="J43" s="1154">
        <v>0.20684082891118966</v>
      </c>
      <c r="K43" s="1154">
        <v>0.20480017357571947</v>
      </c>
      <c r="L43" s="1154">
        <v>0.20437465935671451</v>
      </c>
      <c r="M43" s="1155"/>
      <c r="N43" s="636" t="s">
        <v>492</v>
      </c>
      <c r="O43" s="640">
        <f t="shared" si="18"/>
        <v>-0.34661168853617463</v>
      </c>
      <c r="P43" s="640">
        <f t="shared" si="19"/>
        <v>-0.77163046818496339</v>
      </c>
      <c r="Q43" s="640">
        <f t="shared" si="20"/>
        <v>-0.895725819545241</v>
      </c>
      <c r="R43" s="640">
        <f t="shared" si="21"/>
        <v>-0.91367379423990847</v>
      </c>
      <c r="S43" s="640">
        <f t="shared" si="22"/>
        <v>-0.91490162160049449</v>
      </c>
      <c r="T43" s="640">
        <f t="shared" si="23"/>
        <v>-0.91518098343900933</v>
      </c>
      <c r="U43" s="640">
        <f t="shared" si="17"/>
        <v>-0.91601779297804287</v>
      </c>
      <c r="V43" s="640">
        <f t="shared" si="17"/>
        <v>-0.91619228317796486</v>
      </c>
    </row>
    <row r="44" spans="3:22" x14ac:dyDescent="0.35">
      <c r="C44" s="636" t="s">
        <v>493</v>
      </c>
      <c r="D44" s="1126">
        <v>24.401594453196978</v>
      </c>
      <c r="E44" s="1159">
        <v>20.441496328667071</v>
      </c>
      <c r="F44" s="1159">
        <v>22.176105295958649</v>
      </c>
      <c r="G44" s="1159">
        <v>23.692236426628568</v>
      </c>
      <c r="H44" s="1159">
        <v>25.224835398803847</v>
      </c>
      <c r="I44" s="1159">
        <v>27.135949573713873</v>
      </c>
      <c r="J44" s="1159">
        <v>28.953133514699545</v>
      </c>
      <c r="K44" s="1159">
        <v>30.61326416537878</v>
      </c>
      <c r="L44" s="1159">
        <v>32.121516597774253</v>
      </c>
      <c r="M44" s="1155"/>
      <c r="N44" s="636" t="s">
        <v>493</v>
      </c>
      <c r="O44" s="640">
        <f t="shared" si="18"/>
        <v>-0.1622884984883057</v>
      </c>
      <c r="P44" s="640">
        <f t="shared" si="19"/>
        <v>-9.1202612251707019E-2</v>
      </c>
      <c r="Q44" s="640">
        <f t="shared" si="20"/>
        <v>-2.9070150638269992E-2</v>
      </c>
      <c r="R44" s="640">
        <f t="shared" si="21"/>
        <v>3.3737178412085789E-2</v>
      </c>
      <c r="S44" s="640">
        <f t="shared" si="22"/>
        <v>0.11205641195953296</v>
      </c>
      <c r="T44" s="640">
        <f t="shared" si="23"/>
        <v>0.18652629729719347</v>
      </c>
      <c r="U44" s="640">
        <f t="shared" si="17"/>
        <v>0.25455999295849208</v>
      </c>
      <c r="V44" s="640">
        <f t="shared" si="17"/>
        <v>0.31636957820048717</v>
      </c>
    </row>
    <row r="45" spans="3:22" x14ac:dyDescent="0.35">
      <c r="C45" s="636" t="s">
        <v>494</v>
      </c>
      <c r="D45" s="1129">
        <v>32.197447734001955</v>
      </c>
      <c r="E45" s="1159">
        <v>34.099444186366746</v>
      </c>
      <c r="F45" s="1159">
        <v>33.539286004215164</v>
      </c>
      <c r="G45" s="1159">
        <v>33.065862985253673</v>
      </c>
      <c r="H45" s="1159">
        <v>32.609066948251439</v>
      </c>
      <c r="I45" s="1159">
        <v>32.059823600691722</v>
      </c>
      <c r="J45" s="1159">
        <v>31.556452392207646</v>
      </c>
      <c r="K45" s="1159">
        <v>31.111333961392489</v>
      </c>
      <c r="L45" s="1159">
        <v>30.716657047703457</v>
      </c>
      <c r="M45" s="1155"/>
      <c r="N45" s="636" t="s">
        <v>494</v>
      </c>
      <c r="O45" s="640">
        <f t="shared" si="18"/>
        <v>5.9072895096470568E-2</v>
      </c>
      <c r="P45" s="640">
        <f t="shared" si="19"/>
        <v>4.1675299275233162E-2</v>
      </c>
      <c r="Q45" s="640">
        <f t="shared" si="20"/>
        <v>2.6971555584967472E-2</v>
      </c>
      <c r="R45" s="640">
        <f t="shared" si="21"/>
        <v>1.2784218725970489E-2</v>
      </c>
      <c r="S45" s="640">
        <f t="shared" si="22"/>
        <v>-4.2743802070030392E-3</v>
      </c>
      <c r="T45" s="640">
        <f t="shared" si="23"/>
        <v>-1.9908265620612799E-2</v>
      </c>
      <c r="U45" s="640">
        <f t="shared" si="17"/>
        <v>-3.3732915154715208E-2</v>
      </c>
      <c r="V45" s="640">
        <f t="shared" si="17"/>
        <v>-4.5990933770030357E-2</v>
      </c>
    </row>
    <row r="46" spans="3:22" x14ac:dyDescent="0.35">
      <c r="C46" s="634" t="s">
        <v>424</v>
      </c>
      <c r="D46" s="1126"/>
      <c r="E46" s="1123"/>
      <c r="F46" s="1123"/>
      <c r="G46" s="1123"/>
      <c r="H46" s="1123"/>
      <c r="I46" s="1123"/>
      <c r="J46" s="1123"/>
      <c r="K46" s="1155"/>
      <c r="L46" s="1155"/>
      <c r="M46" s="1155"/>
      <c r="N46" s="634" t="s">
        <v>424</v>
      </c>
      <c r="O46" s="640"/>
      <c r="P46" s="635"/>
      <c r="Q46" s="635"/>
      <c r="R46" s="635"/>
      <c r="S46" s="635"/>
      <c r="T46" s="635"/>
      <c r="U46" s="635"/>
      <c r="V46" s="635"/>
    </row>
    <row r="47" spans="3:22" x14ac:dyDescent="0.35">
      <c r="C47" s="636" t="s">
        <v>484</v>
      </c>
      <c r="D47" s="1126">
        <v>75.702103283332576</v>
      </c>
      <c r="E47" s="1159">
        <v>80.937718117372839</v>
      </c>
      <c r="F47" s="1159">
        <v>85.483438894442727</v>
      </c>
      <c r="G47" s="1159">
        <v>89.259919074547597</v>
      </c>
      <c r="H47" s="1159">
        <v>92.737863341062422</v>
      </c>
      <c r="I47" s="1159">
        <v>96.363768515127092</v>
      </c>
      <c r="J47" s="1159">
        <v>99.732706445523988</v>
      </c>
      <c r="K47" s="1159">
        <v>102.91348806522001</v>
      </c>
      <c r="L47" s="1159">
        <v>105.8842745122365</v>
      </c>
      <c r="M47" s="1155"/>
      <c r="N47" s="636" t="s">
        <v>484</v>
      </c>
      <c r="O47" s="640">
        <f t="shared" si="18"/>
        <v>6.9160757851664534E-2</v>
      </c>
      <c r="P47" s="640">
        <f>(F47-$D47)/$D47</f>
        <v>0.12920824107754639</v>
      </c>
      <c r="Q47" s="640">
        <f>(G47-$D47)/$D47</f>
        <v>0.17909430786185385</v>
      </c>
      <c r="R47" s="640">
        <f>(H47-$D47)/$D47</f>
        <v>0.22503681296633973</v>
      </c>
      <c r="S47" s="640">
        <f>(I47-$D47)/$D47</f>
        <v>0.27293383321812698</v>
      </c>
      <c r="T47" s="640">
        <f>(J47-$D47)/$D47</f>
        <v>0.31743640031045556</v>
      </c>
      <c r="U47" s="640">
        <f t="shared" ref="U47:V57" si="24">(K47-$D47)/$D47</f>
        <v>0.3594534841395694</v>
      </c>
      <c r="V47" s="640">
        <f t="shared" si="24"/>
        <v>0.39869660048863093</v>
      </c>
    </row>
    <row r="48" spans="3:22" x14ac:dyDescent="0.35">
      <c r="C48" s="636" t="s">
        <v>485</v>
      </c>
      <c r="D48" s="1126">
        <v>13.658896997254114</v>
      </c>
      <c r="E48" s="1159">
        <v>15.227558646558872</v>
      </c>
      <c r="F48" s="1159">
        <v>16.980931329381558</v>
      </c>
      <c r="G48" s="1159">
        <v>18.137880639249438</v>
      </c>
      <c r="H48" s="1159">
        <v>19.220168092385055</v>
      </c>
      <c r="I48" s="1159">
        <v>20.603226316374226</v>
      </c>
      <c r="J48" s="1159">
        <v>21.968383020275414</v>
      </c>
      <c r="K48" s="1159">
        <v>23.112544949981135</v>
      </c>
      <c r="L48" s="1159">
        <v>24.023350813147353</v>
      </c>
      <c r="M48" s="1155"/>
      <c r="N48" s="636" t="s">
        <v>485</v>
      </c>
      <c r="O48" s="640">
        <f t="shared" ref="O48:O57" si="25">(E48-$D48)/$D48</f>
        <v>0.11484541172102772</v>
      </c>
      <c r="P48" s="640">
        <f t="shared" ref="P48:P57" si="26">(F48-$D48)/$D48</f>
        <v>0.24321395298575588</v>
      </c>
      <c r="Q48" s="640">
        <f t="shared" ref="Q48:Q57" si="27">(G48-$D48)/$D48</f>
        <v>0.32791693523245297</v>
      </c>
      <c r="R48" s="640">
        <f t="shared" ref="R48:R57" si="28">(H48-$D48)/$D48</f>
        <v>0.40715374720586434</v>
      </c>
      <c r="S48" s="640">
        <f t="shared" ref="S48:S57" si="29">(I48-$D48)/$D48</f>
        <v>0.50841069527913929</v>
      </c>
      <c r="T48" s="640">
        <f t="shared" ref="T48:T57" si="30">(J48-$D48)/$D48</f>
        <v>0.60835703092949445</v>
      </c>
      <c r="U48" s="640">
        <f t="shared" si="24"/>
        <v>0.69212381897509834</v>
      </c>
      <c r="V48" s="640">
        <f t="shared" si="24"/>
        <v>0.75880606010696416</v>
      </c>
    </row>
    <row r="49" spans="3:22" x14ac:dyDescent="0.35">
      <c r="C49" s="636" t="s">
        <v>486</v>
      </c>
      <c r="D49" s="1126">
        <v>1.6970380015261255</v>
      </c>
      <c r="E49" s="1123">
        <v>1.6765726510800221</v>
      </c>
      <c r="F49" s="1123">
        <v>1.7149677253673037</v>
      </c>
      <c r="G49" s="1123">
        <v>1.7384189203630878</v>
      </c>
      <c r="H49" s="1123">
        <v>1.7708327762403013</v>
      </c>
      <c r="I49" s="1123">
        <v>1.7974291789670127</v>
      </c>
      <c r="J49" s="1123">
        <v>1.824642811246638</v>
      </c>
      <c r="K49" s="1155"/>
      <c r="L49" s="1155"/>
      <c r="M49" s="1155"/>
      <c r="N49" s="636" t="s">
        <v>486</v>
      </c>
      <c r="O49" s="640">
        <f t="shared" si="25"/>
        <v>-1.2059453251900774E-2</v>
      </c>
      <c r="P49" s="640">
        <f t="shared" si="26"/>
        <v>1.0565304857672137E-2</v>
      </c>
      <c r="Q49" s="640">
        <f t="shared" si="27"/>
        <v>2.438420282854533E-2</v>
      </c>
      <c r="R49" s="640">
        <f t="shared" si="28"/>
        <v>4.3484456239526223E-2</v>
      </c>
      <c r="S49" s="640">
        <f t="shared" si="29"/>
        <v>5.9156705595635843E-2</v>
      </c>
      <c r="T49" s="640">
        <f t="shared" si="30"/>
        <v>7.5192664870061265E-2</v>
      </c>
      <c r="U49" s="640">
        <f t="shared" si="24"/>
        <v>-1</v>
      </c>
      <c r="V49" s="640">
        <f t="shared" si="24"/>
        <v>-1</v>
      </c>
    </row>
    <row r="50" spans="3:22" x14ac:dyDescent="0.35">
      <c r="C50" s="636" t="s">
        <v>487</v>
      </c>
      <c r="D50" s="1126">
        <v>0.10860429775696459</v>
      </c>
      <c r="E50" s="1123">
        <v>0.10489444901638134</v>
      </c>
      <c r="F50" s="1123">
        <v>0.13086670170621817</v>
      </c>
      <c r="G50" s="1123">
        <v>0.14556028517241459</v>
      </c>
      <c r="H50" s="1123">
        <v>0.16875765213039329</v>
      </c>
      <c r="I50" s="1123">
        <v>0.19620266804338662</v>
      </c>
      <c r="J50" s="1123">
        <v>0.22707796071886702</v>
      </c>
      <c r="K50" s="1155"/>
      <c r="L50" s="1155"/>
      <c r="M50" s="1155"/>
      <c r="N50" s="636" t="s">
        <v>487</v>
      </c>
      <c r="O50" s="640">
        <f t="shared" si="25"/>
        <v>-3.4159317975474349E-2</v>
      </c>
      <c r="P50" s="640">
        <f t="shared" si="26"/>
        <v>0.20498639933267218</v>
      </c>
      <c r="Q50" s="640">
        <f t="shared" si="27"/>
        <v>0.34028107707256994</v>
      </c>
      <c r="R50" s="640">
        <f t="shared" si="28"/>
        <v>0.55387637152297842</v>
      </c>
      <c r="S50" s="640">
        <f t="shared" si="29"/>
        <v>0.80658290781871489</v>
      </c>
      <c r="T50" s="640">
        <f t="shared" si="30"/>
        <v>1.0908745363560433</v>
      </c>
      <c r="U50" s="640">
        <f t="shared" si="24"/>
        <v>-1</v>
      </c>
      <c r="V50" s="640">
        <f t="shared" si="24"/>
        <v>-1</v>
      </c>
    </row>
    <row r="51" spans="3:22" x14ac:dyDescent="0.35">
      <c r="C51" s="636" t="s">
        <v>488</v>
      </c>
      <c r="D51" s="1126">
        <v>1.2997604626588228</v>
      </c>
      <c r="E51" s="1156">
        <v>0.98949678304873889</v>
      </c>
      <c r="F51" s="1156">
        <v>0.89293637240029866</v>
      </c>
      <c r="G51" s="1156">
        <v>0.89293637240029866</v>
      </c>
      <c r="H51" s="1156">
        <v>0.89293637240029866</v>
      </c>
      <c r="I51" s="1156">
        <v>0.89293637240029866</v>
      </c>
      <c r="J51" s="1156">
        <v>0.89293637240029866</v>
      </c>
      <c r="K51" s="1156">
        <v>0.89293637240029866</v>
      </c>
      <c r="L51" s="1156">
        <v>0.89293637240029866</v>
      </c>
      <c r="M51" s="1155"/>
      <c r="N51" s="636" t="s">
        <v>488</v>
      </c>
      <c r="O51" s="640">
        <f t="shared" si="25"/>
        <v>-0.23870835321102221</v>
      </c>
      <c r="P51" s="640">
        <f t="shared" si="26"/>
        <v>-0.31299928098006191</v>
      </c>
      <c r="Q51" s="640">
        <f t="shared" si="27"/>
        <v>-0.31299928098006191</v>
      </c>
      <c r="R51" s="640">
        <f>(H51-$D51)/$D51</f>
        <v>-0.31299928098006191</v>
      </c>
      <c r="S51" s="640">
        <f t="shared" si="29"/>
        <v>-0.31299928098006191</v>
      </c>
      <c r="T51" s="640">
        <f t="shared" si="30"/>
        <v>-0.31299928098006191</v>
      </c>
      <c r="U51" s="640">
        <f t="shared" si="24"/>
        <v>-0.31299928098006191</v>
      </c>
      <c r="V51" s="640">
        <f t="shared" si="24"/>
        <v>-0.31299928098006191</v>
      </c>
    </row>
    <row r="52" spans="3:22" x14ac:dyDescent="0.35">
      <c r="C52" s="636" t="s">
        <v>489</v>
      </c>
      <c r="D52" s="1126">
        <v>92.466403042528569</v>
      </c>
      <c r="E52" s="1159">
        <v>98.488259319347335</v>
      </c>
      <c r="F52" s="1159">
        <v>104.65215822625268</v>
      </c>
      <c r="G52" s="1159">
        <v>109.5770692218323</v>
      </c>
      <c r="H52" s="1159">
        <v>114.13795882177016</v>
      </c>
      <c r="I52" s="1159">
        <v>119.14811255340342</v>
      </c>
      <c r="J52" s="1159">
        <v>123.88549890747726</v>
      </c>
      <c r="K52" s="1159">
        <v>128.2139162509838</v>
      </c>
      <c r="L52" s="1159">
        <v>132.10035626498936</v>
      </c>
      <c r="M52" s="1155"/>
      <c r="N52" s="636" t="s">
        <v>489</v>
      </c>
      <c r="O52" s="640">
        <f t="shared" si="25"/>
        <v>6.5124802941119081E-2</v>
      </c>
      <c r="P52" s="640">
        <f t="shared" si="26"/>
        <v>0.13178575983018884</v>
      </c>
      <c r="Q52" s="640">
        <f t="shared" si="27"/>
        <v>0.18504738603743387</v>
      </c>
      <c r="R52" s="640">
        <f t="shared" si="28"/>
        <v>0.23437221592013341</v>
      </c>
      <c r="S52" s="640">
        <f t="shared" si="29"/>
        <v>0.28855572005545616</v>
      </c>
      <c r="T52" s="640">
        <f t="shared" si="30"/>
        <v>0.33978931623952036</v>
      </c>
      <c r="U52" s="640">
        <f t="shared" si="24"/>
        <v>0.38660001938232297</v>
      </c>
      <c r="V52" s="640">
        <f t="shared" si="24"/>
        <v>0.42863085313518395</v>
      </c>
    </row>
    <row r="53" spans="3:22" x14ac:dyDescent="0.35">
      <c r="C53" s="636" t="s">
        <v>490</v>
      </c>
      <c r="D53" s="1128">
        <v>29080.345605956729</v>
      </c>
      <c r="E53" s="1157">
        <v>30159.477882709136</v>
      </c>
      <c r="F53" s="1157">
        <v>28178.962282403125</v>
      </c>
      <c r="G53" s="1157">
        <v>26027.94021749586</v>
      </c>
      <c r="H53" s="1157">
        <v>24390.234115858584</v>
      </c>
      <c r="I53" s="1157">
        <v>23628.94815344091</v>
      </c>
      <c r="J53" s="1157">
        <v>23324.851271050735</v>
      </c>
      <c r="K53" s="1157">
        <v>23054.188001518964</v>
      </c>
      <c r="L53" s="1157">
        <v>22897.03818984548</v>
      </c>
      <c r="M53" s="1155"/>
      <c r="N53" s="636" t="s">
        <v>490</v>
      </c>
      <c r="O53" s="640">
        <f t="shared" si="25"/>
        <v>3.7108646897626996E-2</v>
      </c>
      <c r="P53" s="640">
        <f t="shared" si="26"/>
        <v>-3.0996307119849614E-2</v>
      </c>
      <c r="Q53" s="640">
        <f t="shared" si="27"/>
        <v>-0.10496454993422169</v>
      </c>
      <c r="R53" s="640">
        <f t="shared" si="28"/>
        <v>-0.16128114684914324</v>
      </c>
      <c r="S53" s="640">
        <f t="shared" si="29"/>
        <v>-0.18745985781541646</v>
      </c>
      <c r="T53" s="640">
        <f t="shared" si="30"/>
        <v>-0.19791698533758334</v>
      </c>
      <c r="U53" s="640">
        <f t="shared" si="24"/>
        <v>-0.20722441493966928</v>
      </c>
      <c r="V53" s="640">
        <f t="shared" si="24"/>
        <v>-0.21262840201062394</v>
      </c>
    </row>
    <row r="54" spans="3:22" x14ac:dyDescent="0.35">
      <c r="C54" s="636" t="s">
        <v>491</v>
      </c>
      <c r="D54" s="1126">
        <v>95.750858239120461</v>
      </c>
      <c r="E54" s="1158">
        <v>89.028057295545707</v>
      </c>
      <c r="F54" s="1158">
        <v>59.916232972670564</v>
      </c>
      <c r="G54" s="1158">
        <v>42.941469743522887</v>
      </c>
      <c r="H54" s="1158">
        <v>36.637786240588618</v>
      </c>
      <c r="I54" s="1158">
        <v>35.575532680243967</v>
      </c>
      <c r="J54" s="1158">
        <v>35.352175590303958</v>
      </c>
      <c r="K54" s="1158">
        <v>34.912438742373304</v>
      </c>
      <c r="L54" s="1158">
        <v>34.63049431572253</v>
      </c>
      <c r="M54" s="1155"/>
      <c r="N54" s="636" t="s">
        <v>491</v>
      </c>
      <c r="O54" s="640">
        <f t="shared" si="25"/>
        <v>-7.0211390970363663E-2</v>
      </c>
      <c r="P54" s="640">
        <f t="shared" si="26"/>
        <v>-0.37424860649248071</v>
      </c>
      <c r="Q54" s="640">
        <f t="shared" si="27"/>
        <v>-0.5515291399656771</v>
      </c>
      <c r="R54" s="640">
        <f t="shared" si="28"/>
        <v>-0.61736336452366447</v>
      </c>
      <c r="S54" s="640">
        <f t="shared" si="29"/>
        <v>-0.62845729704687858</v>
      </c>
      <c r="T54" s="640">
        <f t="shared" si="30"/>
        <v>-0.63078998726028868</v>
      </c>
      <c r="U54" s="640">
        <f t="shared" si="24"/>
        <v>-0.63538249803269853</v>
      </c>
      <c r="V54" s="640">
        <f t="shared" si="24"/>
        <v>-0.63832706095188063</v>
      </c>
    </row>
    <row r="55" spans="3:22" x14ac:dyDescent="0.35">
      <c r="C55" s="636" t="s">
        <v>492</v>
      </c>
      <c r="D55" s="1126">
        <v>2.7917742365329734</v>
      </c>
      <c r="E55" s="1154">
        <v>1.6956074201550768</v>
      </c>
      <c r="F55" s="1154">
        <v>0.5923713337977542</v>
      </c>
      <c r="G55" s="1154">
        <v>0.26129233240990235</v>
      </c>
      <c r="H55" s="1154">
        <v>0.21419726689387261</v>
      </c>
      <c r="I55" s="1154">
        <v>0.20994975737765501</v>
      </c>
      <c r="J55" s="1154">
        <v>0.20898420871924267</v>
      </c>
      <c r="K55" s="1154">
        <v>0.20663411842553306</v>
      </c>
      <c r="L55" s="1154">
        <v>0.20592795820151219</v>
      </c>
      <c r="M55" s="1155"/>
      <c r="N55" s="636" t="s">
        <v>492</v>
      </c>
      <c r="O55" s="640">
        <f t="shared" si="25"/>
        <v>-0.39264164058595069</v>
      </c>
      <c r="P55" s="640">
        <f t="shared" si="26"/>
        <v>-0.78781545941429576</v>
      </c>
      <c r="Q55" s="640">
        <f t="shared" si="27"/>
        <v>-0.9064063529956512</v>
      </c>
      <c r="R55" s="640">
        <f t="shared" si="28"/>
        <v>-0.92327557719714526</v>
      </c>
      <c r="S55" s="640">
        <f t="shared" si="29"/>
        <v>-0.92479701451848562</v>
      </c>
      <c r="T55" s="640">
        <f t="shared" si="30"/>
        <v>-0.92514286936798495</v>
      </c>
      <c r="U55" s="640">
        <f t="shared" si="24"/>
        <v>-0.92598466032047555</v>
      </c>
      <c r="V55" s="640">
        <f t="shared" si="24"/>
        <v>-0.92623760349001272</v>
      </c>
    </row>
    <row r="56" spans="3:22" x14ac:dyDescent="0.35">
      <c r="C56" s="636" t="s">
        <v>493</v>
      </c>
      <c r="D56" s="1126">
        <v>24.621888032380784</v>
      </c>
      <c r="E56" s="1159">
        <v>21.372414936023187</v>
      </c>
      <c r="F56" s="1159">
        <v>22.434558912963666</v>
      </c>
      <c r="G56" s="1159">
        <v>23.245455980781603</v>
      </c>
      <c r="H56" s="1159">
        <v>23.942256832132575</v>
      </c>
      <c r="I56" s="1159">
        <v>24.721381348613324</v>
      </c>
      <c r="J56" s="1159">
        <v>25.35826949165401</v>
      </c>
      <c r="K56" s="1159">
        <v>25.890630030775423</v>
      </c>
      <c r="L56" s="1159">
        <v>26.354388557941476</v>
      </c>
      <c r="M56" s="1155"/>
      <c r="N56" s="636" t="s">
        <v>493</v>
      </c>
      <c r="O56" s="640">
        <f t="shared" si="25"/>
        <v>-0.13197497657710669</v>
      </c>
      <c r="P56" s="640">
        <f t="shared" si="26"/>
        <v>-8.8836774683586958E-2</v>
      </c>
      <c r="Q56" s="640">
        <f t="shared" si="27"/>
        <v>-5.5902782507539849E-2</v>
      </c>
      <c r="R56" s="640">
        <f t="shared" si="28"/>
        <v>-2.7602724833871869E-2</v>
      </c>
      <c r="S56" s="640">
        <f t="shared" si="29"/>
        <v>4.0408483744907662E-3</v>
      </c>
      <c r="T56" s="640">
        <f t="shared" si="30"/>
        <v>2.9907595156991779E-2</v>
      </c>
      <c r="U56" s="640">
        <f t="shared" si="24"/>
        <v>5.1529029647364492E-2</v>
      </c>
      <c r="V56" s="640">
        <f t="shared" si="24"/>
        <v>7.0364243525201736E-2</v>
      </c>
    </row>
    <row r="57" spans="3:22" x14ac:dyDescent="0.35">
      <c r="C57" s="636" t="s">
        <v>494</v>
      </c>
      <c r="D57" s="1129">
        <v>23.203577245500352</v>
      </c>
      <c r="E57" s="1159">
        <v>24.043174498233707</v>
      </c>
      <c r="F57" s="1159">
        <v>23.873267198283379</v>
      </c>
      <c r="G57" s="1159">
        <v>23.742304957227876</v>
      </c>
      <c r="H57" s="1159">
        <v>23.63101264746108</v>
      </c>
      <c r="I57" s="1159">
        <v>23.51039915489563</v>
      </c>
      <c r="J57" s="1159">
        <v>23.416333617462957</v>
      </c>
      <c r="K57" s="1159">
        <v>23.33932080191644</v>
      </c>
      <c r="L57" s="1159">
        <v>23.270727460844782</v>
      </c>
      <c r="M57" s="1155"/>
      <c r="N57" s="636" t="s">
        <v>494</v>
      </c>
      <c r="O57" s="640">
        <f t="shared" si="25"/>
        <v>3.6183957492854711E-2</v>
      </c>
      <c r="P57" s="640">
        <f t="shared" si="26"/>
        <v>2.8861496039921782E-2</v>
      </c>
      <c r="Q57" s="640">
        <f t="shared" si="27"/>
        <v>2.3217442122291508E-2</v>
      </c>
      <c r="R57" s="640">
        <f t="shared" si="28"/>
        <v>1.8421099360600407E-2</v>
      </c>
      <c r="S57" s="640">
        <f t="shared" si="29"/>
        <v>1.3223043419082179E-2</v>
      </c>
      <c r="T57" s="640">
        <f t="shared" si="30"/>
        <v>9.1691194728977903E-3</v>
      </c>
      <c r="U57" s="640">
        <f t="shared" si="24"/>
        <v>5.8501133243328458E-3</v>
      </c>
      <c r="V57" s="640">
        <f t="shared" si="24"/>
        <v>2.8939596095016733E-3</v>
      </c>
    </row>
    <row r="58" spans="3:22" x14ac:dyDescent="0.35">
      <c r="C58" s="636" t="s">
        <v>74</v>
      </c>
      <c r="D58" s="1129"/>
      <c r="E58" s="1124"/>
      <c r="F58" s="1124"/>
      <c r="G58" s="1124"/>
      <c r="H58" s="1124"/>
      <c r="I58" s="1124"/>
      <c r="J58" s="1124"/>
      <c r="K58" s="1155"/>
      <c r="L58" s="1155"/>
      <c r="M58" s="1155"/>
      <c r="N58" s="1155"/>
      <c r="O58" s="1155"/>
      <c r="P58" s="1155"/>
      <c r="Q58" s="1155"/>
      <c r="R58" s="1155"/>
      <c r="S58" s="1155"/>
      <c r="T58" s="1155"/>
      <c r="U58" s="1155"/>
      <c r="V58" s="1155"/>
    </row>
    <row r="59" spans="3:22" x14ac:dyDescent="0.35">
      <c r="C59" s="634" t="s">
        <v>497</v>
      </c>
      <c r="D59" s="1126" t="s">
        <v>498</v>
      </c>
      <c r="E59" s="1126">
        <f>IFERROR(1+O59,"")</f>
        <v>1</v>
      </c>
      <c r="F59" s="1126">
        <f t="shared" ref="F59:J70" si="31">IFERROR(1+P59,"")</f>
        <v>1.0704856252625385</v>
      </c>
      <c r="G59" s="1126">
        <f t="shared" si="31"/>
        <v>1.1232044838667272</v>
      </c>
      <c r="H59" s="1126">
        <f t="shared" si="31"/>
        <v>1.1708498299921166</v>
      </c>
      <c r="I59" s="1126">
        <f t="shared" si="31"/>
        <v>1.2216164242610357</v>
      </c>
      <c r="J59" s="1126">
        <f t="shared" si="31"/>
        <v>1.2662096661592848</v>
      </c>
      <c r="K59" s="1126">
        <f t="shared" ref="K59" si="32">IFERROR(1+U59,"")</f>
        <v>1.3061404488499389</v>
      </c>
      <c r="L59" s="1126">
        <f t="shared" ref="L59" si="33">IFERROR(1+V59,"")</f>
        <v>1.3423044485452182</v>
      </c>
      <c r="M59" s="634"/>
      <c r="N59" s="634" t="s">
        <v>499</v>
      </c>
      <c r="O59" s="1130">
        <v>0</v>
      </c>
      <c r="P59" s="1160">
        <v>7.0485625262538529E-2</v>
      </c>
      <c r="Q59" s="1160">
        <v>0.12320448386672724</v>
      </c>
      <c r="R59" s="1160">
        <v>0.1708498299921167</v>
      </c>
      <c r="S59" s="1160">
        <v>0.2216164242610357</v>
      </c>
      <c r="T59" s="1160">
        <v>0.26620966615928482</v>
      </c>
      <c r="U59" s="1160">
        <v>0.30614044884993891</v>
      </c>
      <c r="V59" s="1160">
        <v>0.34230444854521835</v>
      </c>
    </row>
    <row r="60" spans="3:22" x14ac:dyDescent="0.35">
      <c r="C60" s="634" t="s">
        <v>500</v>
      </c>
      <c r="D60" s="1126" t="s">
        <v>498</v>
      </c>
      <c r="E60" s="1126">
        <f t="shared" ref="E60:E70" si="34">IFERROR(1+O60,"")</f>
        <v>1</v>
      </c>
      <c r="F60" s="1126">
        <f t="shared" si="31"/>
        <v>1.1013101404174495</v>
      </c>
      <c r="G60" s="1126">
        <f t="shared" si="31"/>
        <v>1.1595679134794232</v>
      </c>
      <c r="H60" s="1126">
        <f t="shared" si="31"/>
        <v>1.222858725921641</v>
      </c>
      <c r="I60" s="1126">
        <f t="shared" si="31"/>
        <v>1.3083111430931291</v>
      </c>
      <c r="J60" s="1126">
        <f t="shared" ref="J60:J70" si="35">IFERROR(1+T60,"")</f>
        <v>1.3932190219343203</v>
      </c>
      <c r="K60" s="1126">
        <f t="shared" ref="K60:K70" si="36">IFERROR(1+U60,"")</f>
        <v>1.4642966620947009</v>
      </c>
      <c r="L60" s="1126">
        <f t="shared" ref="L60:L70" si="37">IFERROR(1+V60,"")</f>
        <v>1.5205463383136695</v>
      </c>
      <c r="M60" s="634"/>
      <c r="N60" s="634" t="s">
        <v>501</v>
      </c>
      <c r="O60" s="1130">
        <v>0</v>
      </c>
      <c r="P60" s="1160">
        <v>0.1013101404174494</v>
      </c>
      <c r="Q60" s="1160">
        <v>0.15956791347942328</v>
      </c>
      <c r="R60" s="1160">
        <v>0.22285872592164091</v>
      </c>
      <c r="S60" s="1160">
        <v>0.30831114309312907</v>
      </c>
      <c r="T60" s="1160">
        <v>0.39321902193432035</v>
      </c>
      <c r="U60" s="1160">
        <v>0.46429666209470077</v>
      </c>
      <c r="V60" s="1160">
        <v>0.52054633831366959</v>
      </c>
    </row>
    <row r="61" spans="3:22" x14ac:dyDescent="0.35">
      <c r="C61" s="634" t="s">
        <v>502</v>
      </c>
      <c r="D61" s="1126" t="s">
        <v>498</v>
      </c>
      <c r="E61" s="1126">
        <f t="shared" si="34"/>
        <v>1</v>
      </c>
      <c r="F61" s="1126" t="str">
        <f t="shared" si="31"/>
        <v/>
      </c>
      <c r="G61" s="1126" t="str">
        <f t="shared" si="31"/>
        <v/>
      </c>
      <c r="H61" s="1126" t="str">
        <f t="shared" si="31"/>
        <v/>
      </c>
      <c r="I61" s="1126" t="str">
        <f t="shared" si="31"/>
        <v/>
      </c>
      <c r="J61" s="1126" t="str">
        <f t="shared" si="35"/>
        <v/>
      </c>
      <c r="K61" s="1126" t="str">
        <f t="shared" si="36"/>
        <v/>
      </c>
      <c r="L61" s="1126" t="str">
        <f t="shared" si="37"/>
        <v/>
      </c>
      <c r="M61" s="634"/>
      <c r="N61" s="634" t="s">
        <v>503</v>
      </c>
      <c r="O61" s="1130">
        <v>0</v>
      </c>
      <c r="P61" s="1161" t="s">
        <v>498</v>
      </c>
      <c r="Q61" s="1161" t="s">
        <v>498</v>
      </c>
      <c r="R61" s="1161" t="s">
        <v>498</v>
      </c>
      <c r="S61" s="1161" t="s">
        <v>498</v>
      </c>
      <c r="T61" s="1161" t="s">
        <v>498</v>
      </c>
      <c r="U61" s="1161" t="s">
        <v>498</v>
      </c>
      <c r="V61" s="1161" t="s">
        <v>498</v>
      </c>
    </row>
    <row r="62" spans="3:22" x14ac:dyDescent="0.35">
      <c r="C62" s="634" t="s">
        <v>504</v>
      </c>
      <c r="D62" s="1126" t="s">
        <v>498</v>
      </c>
      <c r="E62" s="1126">
        <f t="shared" si="34"/>
        <v>1</v>
      </c>
      <c r="F62" s="1126" t="str">
        <f t="shared" si="31"/>
        <v/>
      </c>
      <c r="G62" s="1126" t="str">
        <f t="shared" si="31"/>
        <v/>
      </c>
      <c r="H62" s="1126" t="str">
        <f t="shared" si="31"/>
        <v/>
      </c>
      <c r="I62" s="1126" t="str">
        <f t="shared" si="31"/>
        <v/>
      </c>
      <c r="J62" s="1126" t="str">
        <f t="shared" si="35"/>
        <v/>
      </c>
      <c r="K62" s="1126" t="str">
        <f t="shared" si="36"/>
        <v/>
      </c>
      <c r="L62" s="1126" t="str">
        <f t="shared" si="37"/>
        <v/>
      </c>
      <c r="M62" s="634"/>
      <c r="N62" s="634" t="s">
        <v>505</v>
      </c>
      <c r="O62" s="1130">
        <v>0</v>
      </c>
      <c r="P62" s="1161" t="s">
        <v>498</v>
      </c>
      <c r="Q62" s="1161" t="s">
        <v>498</v>
      </c>
      <c r="R62" s="1161" t="s">
        <v>498</v>
      </c>
      <c r="S62" s="1161" t="s">
        <v>498</v>
      </c>
      <c r="T62" s="1161" t="s">
        <v>498</v>
      </c>
      <c r="U62" s="1161" t="s">
        <v>498</v>
      </c>
      <c r="V62" s="1161" t="s">
        <v>498</v>
      </c>
    </row>
    <row r="63" spans="3:22" x14ac:dyDescent="0.35">
      <c r="C63" s="634" t="s">
        <v>506</v>
      </c>
      <c r="D63" s="1126" t="s">
        <v>498</v>
      </c>
      <c r="E63" s="1126">
        <f t="shared" si="34"/>
        <v>1</v>
      </c>
      <c r="F63" s="1126">
        <f t="shared" si="31"/>
        <v>0.91146037889689346</v>
      </c>
      <c r="G63" s="1126">
        <f t="shared" si="31"/>
        <v>0.91146037889689346</v>
      </c>
      <c r="H63" s="1126">
        <f t="shared" si="31"/>
        <v>0.91146037889689346</v>
      </c>
      <c r="I63" s="1126">
        <f t="shared" si="31"/>
        <v>0.91146037889689346</v>
      </c>
      <c r="J63" s="1126">
        <f t="shared" si="35"/>
        <v>0.91146037889689346</v>
      </c>
      <c r="K63" s="1126">
        <f t="shared" si="36"/>
        <v>0.91146037889689346</v>
      </c>
      <c r="L63" s="1126">
        <f t="shared" si="37"/>
        <v>0.91146037889689346</v>
      </c>
      <c r="M63" s="634"/>
      <c r="N63" s="634" t="s">
        <v>507</v>
      </c>
      <c r="O63" s="1130">
        <v>0</v>
      </c>
      <c r="P63" s="1160">
        <v>-8.8539621103106578E-2</v>
      </c>
      <c r="Q63" s="1160">
        <v>-8.8539621103106578E-2</v>
      </c>
      <c r="R63" s="1160">
        <v>-8.8539621103106578E-2</v>
      </c>
      <c r="S63" s="1160">
        <v>-8.8539621103106578E-2</v>
      </c>
      <c r="T63" s="1160">
        <v>-8.8539621103106578E-2</v>
      </c>
      <c r="U63" s="1160">
        <v>-8.8539621103106578E-2</v>
      </c>
      <c r="V63" s="1160">
        <v>-8.8539621103106578E-2</v>
      </c>
    </row>
    <row r="64" spans="3:22" x14ac:dyDescent="0.35">
      <c r="C64" s="634" t="s">
        <v>495</v>
      </c>
      <c r="D64" s="1126" t="s">
        <v>498</v>
      </c>
      <c r="E64" s="1126">
        <f t="shared" si="34"/>
        <v>1</v>
      </c>
      <c r="F64" s="1126">
        <f t="shared" si="31"/>
        <v>0.99884575408872178</v>
      </c>
      <c r="G64" s="1126">
        <f t="shared" si="31"/>
        <v>1.0016819330357063</v>
      </c>
      <c r="H64" s="1126">
        <f t="shared" si="31"/>
        <v>1.0113919329529517</v>
      </c>
      <c r="I64" s="1126">
        <f t="shared" si="31"/>
        <v>1.0296439414336944</v>
      </c>
      <c r="J64" s="1126">
        <f t="shared" si="35"/>
        <v>1.0499381652376352</v>
      </c>
      <c r="K64" s="1126">
        <f t="shared" si="36"/>
        <v>1.0695855991262619</v>
      </c>
      <c r="L64" s="1126">
        <f t="shared" si="37"/>
        <v>1.0883539353565326</v>
      </c>
      <c r="M64" s="634"/>
      <c r="N64" s="634" t="s">
        <v>508</v>
      </c>
      <c r="O64" s="1130">
        <v>0</v>
      </c>
      <c r="P64" s="1160">
        <v>-1.1542459112782203E-3</v>
      </c>
      <c r="Q64" s="1160">
        <v>1.6819330357062913E-3</v>
      </c>
      <c r="R64" s="1160">
        <v>1.1391932952951659E-2</v>
      </c>
      <c r="S64" s="1160">
        <v>2.9643941433694365E-2</v>
      </c>
      <c r="T64" s="1160">
        <v>4.9938165237635224E-2</v>
      </c>
      <c r="U64" s="1160">
        <v>6.958559912626186E-2</v>
      </c>
      <c r="V64" s="1160">
        <v>8.8353935356532479E-2</v>
      </c>
    </row>
    <row r="65" spans="3:22" x14ac:dyDescent="0.35">
      <c r="C65" s="634" t="s">
        <v>509</v>
      </c>
      <c r="D65" s="1126" t="s">
        <v>498</v>
      </c>
      <c r="E65" s="1126">
        <f t="shared" si="34"/>
        <v>1</v>
      </c>
      <c r="F65" s="1126">
        <f t="shared" si="31"/>
        <v>1.0700047422008057</v>
      </c>
      <c r="G65" s="1126">
        <f t="shared" si="31"/>
        <v>1.1204879018053808</v>
      </c>
      <c r="H65" s="1126">
        <f t="shared" si="31"/>
        <v>1.1680729069600702</v>
      </c>
      <c r="I65" s="1126">
        <f t="shared" si="31"/>
        <v>1.2218727468829913</v>
      </c>
      <c r="J65" s="1126">
        <f t="shared" si="35"/>
        <v>1.2708202697076263</v>
      </c>
      <c r="K65" s="1126">
        <f t="shared" si="36"/>
        <v>1.3139911958247583</v>
      </c>
      <c r="L65" s="1126">
        <f t="shared" si="37"/>
        <v>1.3519327375725407</v>
      </c>
      <c r="M65" s="634"/>
      <c r="N65" s="634" t="s">
        <v>510</v>
      </c>
      <c r="O65" s="1130">
        <v>0</v>
      </c>
      <c r="P65" s="1160">
        <v>7.0004742200805631E-2</v>
      </c>
      <c r="Q65" s="1160">
        <v>0.12048790180538076</v>
      </c>
      <c r="R65" s="1160">
        <v>0.16807290696007027</v>
      </c>
      <c r="S65" s="1160">
        <v>0.22187274688299125</v>
      </c>
      <c r="T65" s="1160">
        <v>0.27082026970762624</v>
      </c>
      <c r="U65" s="1160">
        <v>0.31399119582475832</v>
      </c>
      <c r="V65" s="1160">
        <v>0.35193273757254079</v>
      </c>
    </row>
    <row r="66" spans="3:22" x14ac:dyDescent="0.35">
      <c r="C66" s="634" t="s">
        <v>511</v>
      </c>
      <c r="D66" s="1126" t="s">
        <v>498</v>
      </c>
      <c r="E66" s="1126">
        <f t="shared" si="34"/>
        <v>1</v>
      </c>
      <c r="F66" s="1126">
        <f t="shared" si="31"/>
        <v>0.93383812551403489</v>
      </c>
      <c r="G66" s="1126">
        <f t="shared" si="31"/>
        <v>0.86963537109348532</v>
      </c>
      <c r="H66" s="1126">
        <f t="shared" si="31"/>
        <v>0.8229592001538395</v>
      </c>
      <c r="I66" s="1126">
        <f t="shared" si="31"/>
        <v>0.80222655287491818</v>
      </c>
      <c r="J66" s="1126">
        <f t="shared" si="35"/>
        <v>0.79348104003066988</v>
      </c>
      <c r="K66" s="1126">
        <f t="shared" si="36"/>
        <v>0.78538178848378715</v>
      </c>
      <c r="L66" s="1126">
        <f t="shared" si="37"/>
        <v>0.78145191294248106</v>
      </c>
      <c r="M66" s="634"/>
      <c r="N66" s="634" t="s">
        <v>512</v>
      </c>
      <c r="O66" s="1130">
        <v>0</v>
      </c>
      <c r="P66" s="1160">
        <v>-6.6161874485965153E-2</v>
      </c>
      <c r="Q66" s="1160">
        <v>-0.13036462890651468</v>
      </c>
      <c r="R66" s="1160">
        <v>-0.17704079984616045</v>
      </c>
      <c r="S66" s="1160">
        <v>-0.19777344712508177</v>
      </c>
      <c r="T66" s="1160">
        <v>-0.20651895996933015</v>
      </c>
      <c r="U66" s="1160">
        <v>-0.21461821151621288</v>
      </c>
      <c r="V66" s="1160">
        <v>-0.21854808705751891</v>
      </c>
    </row>
    <row r="67" spans="3:22" x14ac:dyDescent="0.35">
      <c r="C67" s="634" t="s">
        <v>513</v>
      </c>
      <c r="D67" s="1126" t="s">
        <v>498</v>
      </c>
      <c r="E67" s="1126">
        <f t="shared" si="34"/>
        <v>1</v>
      </c>
      <c r="F67" s="1126">
        <f t="shared" si="31"/>
        <v>0.63424195928618465</v>
      </c>
      <c r="G67" s="1126">
        <f t="shared" si="31"/>
        <v>0.45340368845902579</v>
      </c>
      <c r="H67" s="1126">
        <f t="shared" si="31"/>
        <v>0.38793876118185555</v>
      </c>
      <c r="I67" s="1126">
        <f t="shared" si="31"/>
        <v>0.37716984656381336</v>
      </c>
      <c r="J67" s="1126">
        <f t="shared" si="35"/>
        <v>0.37446710780638448</v>
      </c>
      <c r="K67" s="1126">
        <f t="shared" si="36"/>
        <v>0.36937794520737244</v>
      </c>
      <c r="L67" s="1126">
        <f t="shared" si="37"/>
        <v>0.36600539540288601</v>
      </c>
      <c r="M67" s="634"/>
      <c r="N67" s="634" t="s">
        <v>514</v>
      </c>
      <c r="O67" s="1130">
        <v>0</v>
      </c>
      <c r="P67" s="1160">
        <v>-0.36575804071381535</v>
      </c>
      <c r="Q67" s="1160">
        <v>-0.54659631154097421</v>
      </c>
      <c r="R67" s="1160">
        <v>-0.61206123881814445</v>
      </c>
      <c r="S67" s="1160">
        <v>-0.62283015343618664</v>
      </c>
      <c r="T67" s="1160">
        <v>-0.62553289219361552</v>
      </c>
      <c r="U67" s="1160">
        <v>-0.63062205479262756</v>
      </c>
      <c r="V67" s="1160">
        <v>-0.63399460459711399</v>
      </c>
    </row>
    <row r="68" spans="3:22" x14ac:dyDescent="0.35">
      <c r="C68" s="634" t="s">
        <v>515</v>
      </c>
      <c r="D68" s="1126" t="s">
        <v>498</v>
      </c>
      <c r="E68" s="1126">
        <f t="shared" si="34"/>
        <v>1</v>
      </c>
      <c r="F68" s="1126">
        <f t="shared" si="31"/>
        <v>0.34210300649798264</v>
      </c>
      <c r="G68" s="1126">
        <f t="shared" si="31"/>
        <v>0.15832435654523913</v>
      </c>
      <c r="H68" s="1126">
        <f t="shared" si="31"/>
        <v>0.13340684359753885</v>
      </c>
      <c r="I68" s="1126">
        <f t="shared" si="31"/>
        <v>0.13169374261106659</v>
      </c>
      <c r="J68" s="1126">
        <f t="shared" si="35"/>
        <v>0.13123085328929085</v>
      </c>
      <c r="K68" s="1126">
        <f t="shared" si="36"/>
        <v>0.12979610348397064</v>
      </c>
      <c r="L68" s="1126">
        <f t="shared" si="37"/>
        <v>0.12935270570743707</v>
      </c>
      <c r="M68" s="634"/>
      <c r="N68" s="634" t="s">
        <v>516</v>
      </c>
      <c r="O68" s="1130">
        <v>0</v>
      </c>
      <c r="P68" s="1160">
        <v>-0.65789699350201736</v>
      </c>
      <c r="Q68" s="1160">
        <v>-0.84167564345476087</v>
      </c>
      <c r="R68" s="1160">
        <v>-0.86659315640246115</v>
      </c>
      <c r="S68" s="1160">
        <v>-0.86830625738893341</v>
      </c>
      <c r="T68" s="1160">
        <v>-0.86876914671070915</v>
      </c>
      <c r="U68" s="1160">
        <v>-0.87020389651602936</v>
      </c>
      <c r="V68" s="1160">
        <v>-0.87064729429256293</v>
      </c>
    </row>
    <row r="69" spans="3:22" x14ac:dyDescent="0.35">
      <c r="C69" s="634" t="s">
        <v>517</v>
      </c>
      <c r="D69" s="1126" t="s">
        <v>498</v>
      </c>
      <c r="E69" s="1126">
        <f t="shared" si="34"/>
        <v>1</v>
      </c>
      <c r="F69" s="1126" t="str">
        <f t="shared" si="31"/>
        <v/>
      </c>
      <c r="G69" s="1126" t="str">
        <f t="shared" si="31"/>
        <v/>
      </c>
      <c r="H69" s="1126" t="str">
        <f t="shared" si="31"/>
        <v/>
      </c>
      <c r="I69" s="1126" t="str">
        <f t="shared" si="31"/>
        <v/>
      </c>
      <c r="J69" s="1126" t="str">
        <f t="shared" si="35"/>
        <v/>
      </c>
      <c r="K69" s="1126" t="str">
        <f t="shared" si="36"/>
        <v/>
      </c>
      <c r="L69" s="1126" t="str">
        <f t="shared" si="37"/>
        <v/>
      </c>
      <c r="M69" s="634"/>
      <c r="N69" s="634" t="s">
        <v>518</v>
      </c>
      <c r="O69" s="1130">
        <v>0</v>
      </c>
      <c r="P69" s="1162" t="s">
        <v>498</v>
      </c>
      <c r="Q69" s="1162" t="s">
        <v>498</v>
      </c>
      <c r="R69" s="1162" t="s">
        <v>498</v>
      </c>
      <c r="S69" s="1162" t="s">
        <v>498</v>
      </c>
      <c r="T69" s="1162" t="s">
        <v>498</v>
      </c>
      <c r="U69" s="1162" t="s">
        <v>498</v>
      </c>
      <c r="V69" s="1162" t="s">
        <v>498</v>
      </c>
    </row>
    <row r="70" spans="3:22" x14ac:dyDescent="0.35">
      <c r="C70" s="634" t="s">
        <v>519</v>
      </c>
      <c r="D70" s="1126" t="s">
        <v>498</v>
      </c>
      <c r="E70" s="1126">
        <f t="shared" si="34"/>
        <v>1</v>
      </c>
      <c r="F70" s="1126">
        <f t="shared" si="31"/>
        <v>0.99476363468114859</v>
      </c>
      <c r="G70" s="1126">
        <f t="shared" si="31"/>
        <v>0.98872483114220422</v>
      </c>
      <c r="H70" s="1126">
        <f t="shared" si="31"/>
        <v>0.98088888897717841</v>
      </c>
      <c r="I70" s="1126">
        <f t="shared" si="31"/>
        <v>0.97150414921250405</v>
      </c>
      <c r="J70" s="1126">
        <f t="shared" si="35"/>
        <v>0.96221437942846633</v>
      </c>
      <c r="K70" s="1126">
        <f t="shared" si="36"/>
        <v>0.95354023096618057</v>
      </c>
      <c r="L70" s="1126">
        <f t="shared" si="37"/>
        <v>0.94554955286737186</v>
      </c>
      <c r="M70" s="634"/>
      <c r="N70" s="634" t="s">
        <v>520</v>
      </c>
      <c r="O70" s="1130">
        <v>0</v>
      </c>
      <c r="P70" s="1160">
        <v>-5.236365318851458E-3</v>
      </c>
      <c r="Q70" s="1160">
        <v>-1.1275168857795802E-2</v>
      </c>
      <c r="R70" s="1160">
        <v>-1.911111102282163E-2</v>
      </c>
      <c r="S70" s="1160">
        <v>-2.8495850787495971E-2</v>
      </c>
      <c r="T70" s="1160">
        <v>-3.7785620571533653E-2</v>
      </c>
      <c r="U70" s="1160">
        <v>-4.6459769033819404E-2</v>
      </c>
      <c r="V70" s="1160">
        <v>-5.4450447132628192E-2</v>
      </c>
    </row>
    <row r="71" spans="3:22" x14ac:dyDescent="0.35">
      <c r="C71" s="1155"/>
      <c r="E71" s="1125"/>
      <c r="F71" s="1125"/>
      <c r="G71" s="1125"/>
      <c r="H71" s="1125"/>
      <c r="I71" s="1125"/>
      <c r="J71" s="1125"/>
      <c r="K71" s="1155"/>
      <c r="L71" s="1155"/>
      <c r="M71" s="1155"/>
      <c r="N71" s="1155"/>
      <c r="O71" s="1155"/>
      <c r="P71" s="1155"/>
      <c r="Q71" s="1155"/>
      <c r="R71" s="1155"/>
      <c r="S71" s="1155"/>
      <c r="T71" s="1155"/>
      <c r="U71" s="1155"/>
      <c r="V71" s="1155"/>
    </row>
    <row r="72" spans="3:22" x14ac:dyDescent="0.35">
      <c r="C72" s="1155"/>
      <c r="E72" s="1125"/>
      <c r="F72" s="1125"/>
      <c r="G72" s="1125"/>
      <c r="H72" s="1125"/>
      <c r="I72" s="1125"/>
      <c r="J72" s="1125"/>
      <c r="K72" s="1155"/>
      <c r="L72" s="1155"/>
      <c r="M72" s="1155"/>
      <c r="N72" s="1155"/>
      <c r="O72" s="1155"/>
      <c r="P72" s="1155"/>
      <c r="Q72" s="1155"/>
      <c r="R72" s="1155"/>
      <c r="S72" s="1155"/>
      <c r="T72" s="1155"/>
      <c r="U72" s="1155"/>
      <c r="V72" s="1155"/>
    </row>
    <row r="73" spans="3:22" x14ac:dyDescent="0.35">
      <c r="C73" s="1155"/>
      <c r="E73" s="1125"/>
      <c r="F73" s="1125"/>
      <c r="G73" s="1125"/>
      <c r="H73" s="1125"/>
      <c r="I73" s="1125"/>
      <c r="J73" s="1125"/>
      <c r="K73" s="1155"/>
      <c r="L73" s="1155"/>
      <c r="M73" s="1155"/>
      <c r="N73" s="1155"/>
      <c r="O73" s="1155"/>
      <c r="P73" s="1155"/>
      <c r="Q73" s="1155"/>
      <c r="R73" s="1155"/>
      <c r="S73" s="1155"/>
      <c r="T73" s="1155"/>
      <c r="U73" s="1155"/>
      <c r="V73" s="1155"/>
    </row>
    <row r="74" spans="3:22" x14ac:dyDescent="0.35">
      <c r="C74" s="1155"/>
      <c r="E74" s="1125"/>
      <c r="F74" s="1125"/>
      <c r="G74" s="1125"/>
      <c r="H74" s="1125"/>
      <c r="I74" s="1125"/>
      <c r="J74" s="1125"/>
      <c r="K74" s="1155"/>
      <c r="L74" s="1155"/>
      <c r="M74" s="1155"/>
      <c r="N74" s="1155"/>
      <c r="O74" s="1155"/>
      <c r="P74" s="1155"/>
      <c r="Q74" s="1155"/>
      <c r="R74" s="1155"/>
      <c r="S74" s="1155"/>
      <c r="T74" s="1155"/>
      <c r="U74" s="1155"/>
      <c r="V74" s="1155"/>
    </row>
    <row r="75" spans="3:22" x14ac:dyDescent="0.35">
      <c r="C75" s="1155"/>
      <c r="E75" s="1125"/>
      <c r="F75" s="1125"/>
      <c r="G75" s="1125"/>
      <c r="H75" s="1125"/>
      <c r="I75" s="1125"/>
      <c r="J75" s="1125"/>
      <c r="K75" s="1155"/>
      <c r="L75" s="1155"/>
      <c r="M75" s="1155"/>
      <c r="N75" s="1155"/>
      <c r="O75" s="1155"/>
      <c r="P75" s="1155"/>
      <c r="Q75" s="1155"/>
      <c r="R75" s="1155"/>
      <c r="S75" s="1155"/>
      <c r="T75" s="1155"/>
      <c r="U75" s="1155"/>
      <c r="V75" s="1155"/>
    </row>
    <row r="76" spans="3:22" x14ac:dyDescent="0.35">
      <c r="C76" s="634" t="s">
        <v>497</v>
      </c>
      <c r="D76" s="1126">
        <v>206.7426068345595</v>
      </c>
      <c r="E76" s="1159">
        <v>226.16587764204507</v>
      </c>
      <c r="F76" s="1159">
        <v>242.10732094069542</v>
      </c>
      <c r="G76" s="1159">
        <v>254.03052786519862</v>
      </c>
      <c r="H76" s="1159">
        <v>264.80627938720636</v>
      </c>
      <c r="I76" s="1159">
        <v>276.28795073493404</v>
      </c>
      <c r="J76" s="1159">
        <v>286.37342042575557</v>
      </c>
      <c r="K76" s="1159">
        <v>295.40440093792114</v>
      </c>
      <c r="L76" s="1159">
        <v>303.58346366805063</v>
      </c>
      <c r="M76" s="1155"/>
      <c r="N76" s="1155"/>
      <c r="O76" s="640"/>
      <c r="P76" s="640"/>
      <c r="Q76" s="640"/>
      <c r="R76" s="640"/>
      <c r="S76" s="640"/>
      <c r="T76" s="640"/>
      <c r="U76" s="1155"/>
      <c r="V76" s="1155"/>
    </row>
    <row r="77" spans="3:22" x14ac:dyDescent="0.35">
      <c r="C77" s="634" t="s">
        <v>500</v>
      </c>
      <c r="D77" s="1126">
        <v>35.074852706601511</v>
      </c>
      <c r="E77" s="1159">
        <v>42.569420381196537</v>
      </c>
      <c r="F77" s="1159">
        <v>46.882134337504993</v>
      </c>
      <c r="G77" s="1159">
        <v>49.362133969452508</v>
      </c>
      <c r="H77" s="1159">
        <v>52.056387170572734</v>
      </c>
      <c r="I77" s="1159">
        <v>55.694047039735189</v>
      </c>
      <c r="J77" s="1159">
        <v>59.308526227801565</v>
      </c>
      <c r="K77" s="1159">
        <v>62.334260171492211</v>
      </c>
      <c r="L77" s="1159">
        <v>64.728776284763697</v>
      </c>
      <c r="M77" s="1155"/>
      <c r="N77" s="1155"/>
      <c r="O77" s="640"/>
      <c r="P77" s="640"/>
      <c r="Q77" s="640"/>
      <c r="R77" s="640"/>
      <c r="S77" s="640"/>
      <c r="T77" s="640"/>
      <c r="U77" s="1155"/>
      <c r="V77" s="1155"/>
    </row>
    <row r="78" spans="3:22" x14ac:dyDescent="0.35">
      <c r="C78" s="634" t="s">
        <v>502</v>
      </c>
      <c r="D78" s="1126">
        <v>8.2842686906152849</v>
      </c>
      <c r="E78" s="1123">
        <v>8.1447612830019711</v>
      </c>
      <c r="F78" s="1123">
        <v>8.4137153185361218</v>
      </c>
      <c r="G78" s="1123">
        <v>8.5578164094753966</v>
      </c>
      <c r="H78" s="1123">
        <v>8.7629177684888866</v>
      </c>
      <c r="I78" s="1123">
        <v>8.9167264394773351</v>
      </c>
      <c r="J78" s="1123">
        <v>9.0731768309330558</v>
      </c>
      <c r="K78" s="1155"/>
      <c r="L78" s="1155"/>
      <c r="M78" s="1155"/>
      <c r="N78" s="1155"/>
      <c r="O78" s="640"/>
      <c r="P78" s="640"/>
      <c r="Q78" s="640"/>
      <c r="R78" s="640"/>
      <c r="S78" s="640"/>
      <c r="T78" s="640"/>
      <c r="U78" s="1155"/>
      <c r="V78" s="1155"/>
    </row>
    <row r="79" spans="3:22" x14ac:dyDescent="0.35">
      <c r="C79" s="634" t="s">
        <v>504</v>
      </c>
      <c r="D79" s="1126">
        <v>6.0251901917384831</v>
      </c>
      <c r="E79" s="1123">
        <v>6.1789762831429913</v>
      </c>
      <c r="F79" s="1123">
        <v>6.5530362093813652</v>
      </c>
      <c r="G79" s="1123">
        <v>6.9363617506074222</v>
      </c>
      <c r="H79" s="1123">
        <v>7.3313416771968996</v>
      </c>
      <c r="I79" s="1123">
        <v>7.824350669903664</v>
      </c>
      <c r="J79" s="1123">
        <v>8.3483936823290197</v>
      </c>
      <c r="K79" s="1155"/>
      <c r="L79" s="1155"/>
      <c r="M79" s="1155"/>
      <c r="N79" s="1155"/>
      <c r="O79" s="640"/>
      <c r="P79" s="640"/>
      <c r="Q79" s="640"/>
      <c r="R79" s="640"/>
      <c r="S79" s="640"/>
      <c r="T79" s="640"/>
      <c r="U79" s="1155"/>
      <c r="V79" s="1155"/>
    </row>
    <row r="80" spans="3:22" x14ac:dyDescent="0.35">
      <c r="C80" s="634" t="s">
        <v>506</v>
      </c>
      <c r="D80" s="1126">
        <v>2.5602857751499672</v>
      </c>
      <c r="E80" s="1156">
        <v>2.3088694507455685</v>
      </c>
      <c r="F80" s="1156">
        <v>2.1044430244000178</v>
      </c>
      <c r="G80" s="1156">
        <v>2.1044430244000178</v>
      </c>
      <c r="H80" s="1156">
        <v>2.1044430244000178</v>
      </c>
      <c r="I80" s="1156">
        <v>2.1044430244000178</v>
      </c>
      <c r="J80" s="1156">
        <v>2.1044430244000178</v>
      </c>
      <c r="K80" s="1156">
        <v>2.1044430244000178</v>
      </c>
      <c r="L80" s="1156">
        <v>2.1044430244000178</v>
      </c>
      <c r="M80" s="1155"/>
      <c r="N80" s="1155"/>
      <c r="O80" s="640"/>
      <c r="P80" s="640"/>
      <c r="Q80" s="640"/>
      <c r="R80" s="640"/>
      <c r="S80" s="640"/>
      <c r="T80" s="640"/>
      <c r="U80" s="1155"/>
      <c r="V80" s="1155"/>
    </row>
    <row r="81" spans="3:20" x14ac:dyDescent="0.35">
      <c r="C81" s="634" t="s">
        <v>495</v>
      </c>
      <c r="D81" s="1126">
        <f>D79+D78</f>
        <v>14.309458882353768</v>
      </c>
      <c r="E81" s="1159">
        <v>15.111987790930929</v>
      </c>
      <c r="F81" s="1159">
        <v>15.09454484081196</v>
      </c>
      <c r="G81" s="1159">
        <v>15.137405142431685</v>
      </c>
      <c r="H81" s="1159">
        <v>15.284142542631038</v>
      </c>
      <c r="I81" s="1159">
        <v>15.559966671951988</v>
      </c>
      <c r="J81" s="1159">
        <v>15.866652734303562</v>
      </c>
      <c r="K81" s="1159">
        <v>16.163564515351613</v>
      </c>
      <c r="L81" s="1159">
        <v>16.447191383319549</v>
      </c>
      <c r="M81" s="1155"/>
      <c r="N81" s="1155"/>
      <c r="O81" s="640"/>
      <c r="P81" s="640"/>
      <c r="Q81" s="640"/>
      <c r="R81" s="640"/>
      <c r="S81" s="640"/>
      <c r="T81" s="640"/>
    </row>
    <row r="82" spans="3:20" x14ac:dyDescent="0.35">
      <c r="C82" s="634" t="s">
        <v>509</v>
      </c>
      <c r="D82" s="1126">
        <v>258.68720419866446</v>
      </c>
      <c r="E82" s="1159">
        <v>286.15615526491814</v>
      </c>
      <c r="F82" s="1159">
        <v>306.18844314341248</v>
      </c>
      <c r="G82" s="1159">
        <v>320.63451000148291</v>
      </c>
      <c r="H82" s="1159">
        <v>334.25125212481015</v>
      </c>
      <c r="I82" s="1159">
        <v>349.64640747102129</v>
      </c>
      <c r="J82" s="1159">
        <v>363.65304241226067</v>
      </c>
      <c r="K82" s="1159">
        <v>376.00666864916502</v>
      </c>
      <c r="L82" s="1159">
        <v>386.86387436053383</v>
      </c>
      <c r="M82" s="1155"/>
      <c r="N82" s="1155"/>
      <c r="O82" s="640"/>
      <c r="P82" s="640"/>
      <c r="Q82" s="640"/>
      <c r="R82" s="640"/>
      <c r="S82" s="640"/>
      <c r="T82" s="640"/>
    </row>
    <row r="83" spans="3:20" x14ac:dyDescent="0.35">
      <c r="C83" s="634" t="s">
        <v>511</v>
      </c>
      <c r="D83" s="1128">
        <v>87459.572436903283</v>
      </c>
      <c r="E83" s="1157">
        <v>96167.05863702741</v>
      </c>
      <c r="F83" s="1157">
        <v>89804.465773799951</v>
      </c>
      <c r="G83" s="1157">
        <v>83630.275724780295</v>
      </c>
      <c r="H83" s="1157">
        <v>79141.565657075465</v>
      </c>
      <c r="I83" s="1157">
        <v>77147.767950502632</v>
      </c>
      <c r="J83" s="1157">
        <v>76306.737703998922</v>
      </c>
      <c r="K83" s="1157">
        <v>75527.856505573815</v>
      </c>
      <c r="L83" s="1157">
        <v>75149.931933956817</v>
      </c>
      <c r="M83" s="1155"/>
      <c r="N83" s="1155"/>
      <c r="O83" s="640"/>
      <c r="P83" s="640"/>
      <c r="Q83" s="640"/>
      <c r="R83" s="640"/>
      <c r="S83" s="640"/>
      <c r="T83" s="640"/>
    </row>
    <row r="84" spans="3:20" x14ac:dyDescent="0.35">
      <c r="C84" s="634" t="s">
        <v>513</v>
      </c>
      <c r="D84" s="1126">
        <v>306.40417198610982</v>
      </c>
      <c r="E84" s="1158">
        <v>273.27421857926151</v>
      </c>
      <c r="F84" s="1158">
        <v>173.32197581411191</v>
      </c>
      <c r="G84" s="1158">
        <v>123.90353866459522</v>
      </c>
      <c r="H84" s="1158">
        <v>106.01366181857834</v>
      </c>
      <c r="I84" s="1158">
        <v>103.07079509138606</v>
      </c>
      <c r="J84" s="1158">
        <v>102.3322062694258</v>
      </c>
      <c r="K84" s="1158">
        <v>100.94146933695801</v>
      </c>
      <c r="L84" s="1158">
        <v>100.0198384245173</v>
      </c>
      <c r="M84" s="1155"/>
      <c r="N84" s="1155"/>
      <c r="O84" s="640"/>
      <c r="P84" s="640"/>
      <c r="Q84" s="640"/>
      <c r="R84" s="640"/>
      <c r="S84" s="640"/>
      <c r="T84" s="640"/>
    </row>
    <row r="85" spans="3:20" x14ac:dyDescent="0.35">
      <c r="C85" s="634" t="s">
        <v>515</v>
      </c>
      <c r="D85" s="1126">
        <v>8.9250351113389303</v>
      </c>
      <c r="E85" s="1154">
        <v>5.5011588432902316</v>
      </c>
      <c r="F85" s="1154">
        <v>1.881962979512553</v>
      </c>
      <c r="G85" s="1154">
        <v>0.870967434117078</v>
      </c>
      <c r="H85" s="1154">
        <v>0.73389223741203724</v>
      </c>
      <c r="I85" s="1154">
        <v>0.72446819677085628</v>
      </c>
      <c r="J85" s="1154">
        <v>0.7219217690849048</v>
      </c>
      <c r="K85" s="1155"/>
      <c r="L85" s="1155"/>
      <c r="M85" s="1155"/>
      <c r="N85" s="1155"/>
      <c r="O85" s="640"/>
      <c r="P85" s="640"/>
      <c r="Q85" s="640"/>
      <c r="R85" s="640"/>
      <c r="S85" s="640"/>
      <c r="T85" s="640"/>
    </row>
    <row r="86" spans="3:20" x14ac:dyDescent="0.35">
      <c r="C86" s="634" t="s">
        <v>517</v>
      </c>
      <c r="D86" s="1126">
        <v>18.320317120998602</v>
      </c>
      <c r="E86" s="1159">
        <v>16.369571507334371</v>
      </c>
      <c r="F86" s="1159">
        <v>17.215017979596066</v>
      </c>
      <c r="G86" s="1159">
        <v>17.933777013206946</v>
      </c>
      <c r="H86" s="1159">
        <v>18.873192049188255</v>
      </c>
      <c r="I86" s="1159">
        <v>20.04455835673987</v>
      </c>
      <c r="J86" s="1159">
        <v>21.167446608832137</v>
      </c>
      <c r="K86" s="1159">
        <v>22.194975777010637</v>
      </c>
      <c r="L86" s="1159">
        <v>23.130804433796808</v>
      </c>
      <c r="M86" s="1155"/>
      <c r="N86" s="1155"/>
      <c r="O86" s="640"/>
      <c r="P86" s="640"/>
      <c r="Q86" s="640"/>
      <c r="R86" s="640"/>
      <c r="S86" s="640"/>
      <c r="T86" s="640"/>
    </row>
    <row r="87" spans="3:20" x14ac:dyDescent="0.35">
      <c r="C87" s="634" t="s">
        <v>519</v>
      </c>
      <c r="D87" s="1129">
        <v>32.08715427611822</v>
      </c>
      <c r="E87" s="1159">
        <v>33.712099310471366</v>
      </c>
      <c r="F87" s="1159">
        <v>33.535570442816336</v>
      </c>
      <c r="G87" s="1159">
        <v>33.331989698195017</v>
      </c>
      <c r="H87" s="1159">
        <v>33.067823637736559</v>
      </c>
      <c r="I87" s="1159">
        <v>32.751444358786927</v>
      </c>
      <c r="J87" s="1159">
        <v>32.438266717256035</v>
      </c>
      <c r="K87" s="1159">
        <v>32.145842962861686</v>
      </c>
      <c r="L87" s="1159">
        <v>31.876460429236634</v>
      </c>
      <c r="M87" s="1155"/>
      <c r="N87" s="1155"/>
      <c r="O87" s="640"/>
      <c r="P87" s="640"/>
      <c r="Q87" s="640"/>
      <c r="R87" s="640"/>
      <c r="S87" s="640"/>
      <c r="T87" s="640"/>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sheetPr>
  <dimension ref="A1:S34"/>
  <sheetViews>
    <sheetView zoomScale="55" zoomScaleNormal="55" workbookViewId="0">
      <selection activeCell="D5" sqref="D5:H5"/>
    </sheetView>
  </sheetViews>
  <sheetFormatPr defaultColWidth="12.81640625" defaultRowHeight="13.5" customHeight="1" x14ac:dyDescent="0.25"/>
  <cols>
    <col min="1" max="16384" width="12.81640625" style="6"/>
  </cols>
  <sheetData>
    <row r="1" spans="1:19" ht="13" x14ac:dyDescent="0.25">
      <c r="A1" s="4"/>
      <c r="B1" s="4"/>
      <c r="C1" s="1186"/>
      <c r="D1" s="1186"/>
      <c r="E1" s="1186"/>
    </row>
    <row r="2" spans="1:19" s="9" customFormat="1" ht="18" x14ac:dyDescent="0.4">
      <c r="A2" s="7"/>
      <c r="B2" s="7"/>
      <c r="C2" s="7"/>
      <c r="D2" s="8"/>
      <c r="E2" s="7"/>
      <c r="F2" s="7"/>
    </row>
    <row r="3" spans="1:19" s="9" customFormat="1" ht="18" x14ac:dyDescent="0.4">
      <c r="A3" s="10" t="s">
        <v>521</v>
      </c>
      <c r="B3" s="7"/>
      <c r="C3" s="7"/>
      <c r="D3" s="11"/>
      <c r="E3" s="7"/>
      <c r="F3" s="12"/>
    </row>
    <row r="4" spans="1:19" s="18" customFormat="1" ht="18.5" thickBot="1" x14ac:dyDescent="0.3">
      <c r="A4" s="13" t="s">
        <v>522</v>
      </c>
      <c r="B4" s="14"/>
      <c r="C4" s="14"/>
      <c r="D4" s="15"/>
      <c r="E4" s="16"/>
      <c r="F4" s="16"/>
      <c r="G4" s="17"/>
      <c r="H4" s="17"/>
      <c r="I4" s="17"/>
      <c r="J4" s="17"/>
      <c r="K4" s="17"/>
      <c r="L4" s="17"/>
      <c r="M4" s="17"/>
      <c r="N4" s="17"/>
      <c r="O4" s="17"/>
      <c r="P4" s="17"/>
      <c r="Q4" s="17"/>
      <c r="R4" s="17"/>
      <c r="S4" s="17"/>
    </row>
    <row r="5" spans="1:19" ht="14" thickTop="1" thickBot="1" x14ac:dyDescent="0.3">
      <c r="A5" s="19"/>
      <c r="B5" s="20"/>
      <c r="E5" s="21"/>
      <c r="F5" s="1186"/>
    </row>
    <row r="6" spans="1:19" s="5" customFormat="1" thickTop="1" x14ac:dyDescent="0.35">
      <c r="A6" s="22" t="s">
        <v>425</v>
      </c>
      <c r="B6" s="22"/>
      <c r="C6" s="1186"/>
      <c r="D6" s="1186"/>
      <c r="E6" s="1248" t="s">
        <v>140</v>
      </c>
      <c r="F6" s="1262"/>
      <c r="G6" s="1262"/>
      <c r="H6" s="1262"/>
      <c r="I6" s="1262"/>
      <c r="J6" s="1262"/>
      <c r="K6" s="1262"/>
      <c r="L6" s="1262"/>
      <c r="M6" s="1262"/>
      <c r="N6" s="1262"/>
      <c r="O6" s="1262"/>
      <c r="P6" s="1262"/>
      <c r="Q6" s="1262"/>
      <c r="R6" s="1262"/>
      <c r="S6" s="1263"/>
    </row>
    <row r="7" spans="1:19" s="5" customFormat="1" ht="13" x14ac:dyDescent="0.35">
      <c r="A7" s="1264" t="s">
        <v>426</v>
      </c>
      <c r="B7" s="1265"/>
      <c r="C7" s="1186"/>
      <c r="D7" s="1186"/>
      <c r="E7" s="23" t="s">
        <v>523</v>
      </c>
      <c r="F7" s="1067" t="s">
        <v>524</v>
      </c>
      <c r="G7" s="1188"/>
      <c r="H7" s="1188"/>
      <c r="I7" s="1188"/>
      <c r="J7" s="1188"/>
      <c r="K7" s="1188"/>
      <c r="L7" s="1188"/>
      <c r="M7" s="1188"/>
      <c r="N7" s="1188"/>
      <c r="O7" s="1188"/>
      <c r="P7" s="1188"/>
      <c r="Q7" s="1188"/>
      <c r="R7" s="1188"/>
      <c r="S7" s="25"/>
    </row>
    <row r="8" spans="1:19" s="5" customFormat="1" ht="13" x14ac:dyDescent="0.35">
      <c r="A8" s="1252">
        <v>43983</v>
      </c>
      <c r="B8" s="1253"/>
      <c r="C8" s="20"/>
      <c r="D8" s="20"/>
      <c r="E8" s="26"/>
      <c r="F8" s="27"/>
      <c r="G8" s="1188"/>
      <c r="H8" s="1188"/>
      <c r="I8" s="1188"/>
      <c r="J8" s="1188"/>
      <c r="K8" s="1188"/>
      <c r="L8" s="1188"/>
      <c r="M8" s="1188"/>
      <c r="N8" s="1188"/>
      <c r="O8" s="1188"/>
      <c r="P8" s="1188"/>
      <c r="Q8" s="1188"/>
      <c r="R8" s="1188"/>
      <c r="S8" s="25"/>
    </row>
    <row r="9" spans="1:19" s="5" customFormat="1" thickBot="1" x14ac:dyDescent="0.4">
      <c r="A9" s="28" t="s">
        <v>430</v>
      </c>
      <c r="B9" s="29"/>
      <c r="C9" s="1186"/>
      <c r="D9" s="20"/>
      <c r="E9" s="26"/>
      <c r="F9" s="1188"/>
      <c r="G9" s="1188"/>
      <c r="H9" s="1188"/>
      <c r="I9" s="1188"/>
      <c r="J9" s="1188"/>
      <c r="K9" s="27"/>
      <c r="L9" s="1188"/>
      <c r="M9" s="1188"/>
      <c r="N9" s="1188"/>
      <c r="O9" s="1188"/>
      <c r="P9" s="1188"/>
      <c r="Q9" s="1188"/>
      <c r="R9" s="1188"/>
      <c r="S9" s="25"/>
    </row>
    <row r="10" spans="1:19" s="5" customFormat="1" thickBot="1" x14ac:dyDescent="0.4">
      <c r="A10" s="1257" t="s">
        <v>432</v>
      </c>
      <c r="B10" s="1266"/>
      <c r="C10" s="1186"/>
      <c r="D10" s="20"/>
      <c r="E10" s="26"/>
      <c r="F10" s="1188"/>
      <c r="G10" s="1188"/>
      <c r="H10" s="1188"/>
      <c r="I10" s="1188"/>
      <c r="J10" s="1188"/>
      <c r="K10" s="1188"/>
      <c r="L10" s="1188"/>
      <c r="M10" s="1188"/>
      <c r="N10" s="1188"/>
      <c r="O10" s="1188"/>
      <c r="P10" s="1188"/>
      <c r="Q10" s="1188"/>
      <c r="R10" s="1188"/>
      <c r="S10" s="25"/>
    </row>
    <row r="11" spans="1:19" s="5" customFormat="1" thickBot="1" x14ac:dyDescent="0.4">
      <c r="A11" s="1257" t="s">
        <v>525</v>
      </c>
      <c r="B11" s="1267"/>
      <c r="C11" s="1186"/>
      <c r="D11" s="20"/>
      <c r="E11" s="26"/>
      <c r="F11" s="1188"/>
      <c r="G11" s="1188"/>
      <c r="H11" s="1188"/>
      <c r="I11" s="1188"/>
      <c r="J11" s="1188"/>
      <c r="K11" s="1188"/>
      <c r="L11" s="1188"/>
      <c r="M11" s="1188"/>
      <c r="N11" s="1188"/>
      <c r="O11" s="1188"/>
      <c r="P11" s="1188"/>
      <c r="Q11" s="1188"/>
      <c r="R11" s="1188"/>
      <c r="S11" s="25"/>
    </row>
    <row r="12" spans="1:19" s="5" customFormat="1" thickBot="1" x14ac:dyDescent="0.4">
      <c r="A12" s="1257" t="s">
        <v>526</v>
      </c>
      <c r="B12" s="1267"/>
      <c r="C12" s="1186"/>
      <c r="D12" s="20"/>
      <c r="E12" s="26"/>
      <c r="F12" s="30"/>
      <c r="G12" s="30"/>
      <c r="H12" s="30"/>
      <c r="I12" s="30"/>
      <c r="J12" s="30"/>
      <c r="K12" s="30"/>
      <c r="L12" s="30"/>
      <c r="M12" s="30"/>
      <c r="N12" s="30"/>
      <c r="O12" s="30"/>
      <c r="P12" s="30"/>
      <c r="Q12" s="30"/>
      <c r="R12" s="30"/>
      <c r="S12" s="31"/>
    </row>
    <row r="13" spans="1:19" s="5" customFormat="1" ht="13" x14ac:dyDescent="0.35">
      <c r="A13" s="28" t="s">
        <v>439</v>
      </c>
      <c r="B13" s="32"/>
      <c r="C13" s="1186"/>
      <c r="D13" s="20"/>
      <c r="E13" s="26"/>
      <c r="F13" s="1188"/>
      <c r="G13" s="1188"/>
      <c r="H13" s="1188"/>
      <c r="I13" s="1188"/>
      <c r="J13" s="1188"/>
      <c r="K13" s="1188"/>
      <c r="L13" s="1188"/>
      <c r="M13" s="1188"/>
      <c r="N13" s="1188"/>
      <c r="O13" s="1188"/>
      <c r="P13" s="1188"/>
      <c r="Q13" s="1188"/>
      <c r="R13" s="1188"/>
      <c r="S13" s="25"/>
    </row>
    <row r="14" spans="1:19" s="5" customFormat="1" ht="13" x14ac:dyDescent="0.35">
      <c r="A14" s="33"/>
      <c r="B14" s="34"/>
      <c r="C14" s="20"/>
      <c r="D14" s="20"/>
      <c r="E14" s="26"/>
      <c r="F14" s="1188"/>
      <c r="G14" s="1188"/>
      <c r="H14" s="1188"/>
      <c r="I14" s="1188"/>
      <c r="J14" s="1188"/>
      <c r="K14" s="1188"/>
      <c r="L14" s="1188"/>
      <c r="M14" s="1188"/>
      <c r="N14" s="1188"/>
      <c r="O14" s="1188"/>
      <c r="P14" s="1188"/>
      <c r="Q14" s="1188"/>
      <c r="R14" s="1188"/>
      <c r="S14" s="25"/>
    </row>
    <row r="15" spans="1:19" s="5" customFormat="1" ht="13" x14ac:dyDescent="0.35">
      <c r="A15" s="35"/>
      <c r="B15" s="36"/>
      <c r="C15" s="20"/>
      <c r="D15" s="20"/>
      <c r="E15" s="26"/>
      <c r="F15" s="1188"/>
      <c r="G15" s="1188"/>
      <c r="H15" s="1188"/>
      <c r="I15" s="1188"/>
      <c r="J15" s="1188"/>
      <c r="K15" s="1188"/>
      <c r="L15" s="1188"/>
      <c r="M15" s="1188"/>
      <c r="N15" s="1188"/>
      <c r="O15" s="1188"/>
      <c r="P15" s="1188"/>
      <c r="Q15" s="1188"/>
      <c r="R15" s="1188"/>
      <c r="S15" s="25"/>
    </row>
    <row r="16" spans="1:19" s="5" customFormat="1" ht="13" x14ac:dyDescent="0.35">
      <c r="A16" s="37"/>
      <c r="B16" s="38"/>
      <c r="C16" s="20"/>
      <c r="D16" s="20"/>
      <c r="E16" s="26"/>
      <c r="F16" s="1188"/>
      <c r="G16" s="1188"/>
      <c r="H16" s="1188"/>
      <c r="I16" s="1188"/>
      <c r="J16" s="1188"/>
      <c r="K16" s="1188"/>
      <c r="L16" s="1188"/>
      <c r="M16" s="1188"/>
      <c r="N16" s="1188"/>
      <c r="O16" s="1188"/>
      <c r="P16" s="1188"/>
      <c r="Q16" s="1188"/>
      <c r="R16" s="1188"/>
      <c r="S16" s="25"/>
    </row>
    <row r="17" spans="1:19" s="5" customFormat="1" ht="13" x14ac:dyDescent="0.35">
      <c r="A17" s="22" t="s">
        <v>446</v>
      </c>
      <c r="B17" s="39"/>
      <c r="C17" s="20"/>
      <c r="D17" s="20"/>
      <c r="E17" s="40"/>
      <c r="F17" s="1188"/>
      <c r="G17" s="1188"/>
      <c r="H17" s="1188"/>
      <c r="I17" s="1188"/>
      <c r="J17" s="1188"/>
      <c r="K17" s="1188"/>
      <c r="L17" s="1188"/>
      <c r="M17" s="1188"/>
      <c r="N17" s="1188"/>
      <c r="O17" s="1188"/>
      <c r="P17" s="1188"/>
      <c r="Q17" s="1188"/>
      <c r="R17" s="1188"/>
      <c r="S17" s="25"/>
    </row>
    <row r="18" spans="1:19" s="5" customFormat="1" ht="13" x14ac:dyDescent="0.35">
      <c r="A18" s="1259"/>
      <c r="B18" s="1259"/>
      <c r="C18" s="20"/>
      <c r="D18" s="20"/>
      <c r="E18" s="26"/>
      <c r="F18" s="1188"/>
      <c r="G18" s="1188"/>
      <c r="H18" s="1188"/>
      <c r="I18" s="1188"/>
      <c r="J18" s="1188"/>
      <c r="K18" s="1188"/>
      <c r="L18" s="1188"/>
      <c r="M18" s="1188"/>
      <c r="N18" s="1188"/>
      <c r="O18" s="1188"/>
      <c r="P18" s="1188"/>
      <c r="Q18" s="1188"/>
      <c r="R18" s="1188"/>
      <c r="S18" s="25"/>
    </row>
    <row r="19" spans="1:19" s="5" customFormat="1" ht="13" x14ac:dyDescent="0.35">
      <c r="A19" s="1259"/>
      <c r="B19" s="1259"/>
      <c r="C19" s="20"/>
      <c r="D19" s="20"/>
      <c r="E19" s="26" t="s">
        <v>527</v>
      </c>
      <c r="F19" s="1188"/>
      <c r="G19" s="1188"/>
      <c r="H19" s="1188"/>
      <c r="I19" s="1188"/>
      <c r="J19" s="1188"/>
      <c r="K19" s="1188"/>
      <c r="L19" s="1188"/>
      <c r="M19" s="1188"/>
      <c r="N19" s="1188"/>
      <c r="O19" s="1188"/>
      <c r="P19" s="1188"/>
      <c r="Q19" s="1188"/>
      <c r="R19" s="1188"/>
      <c r="S19" s="25"/>
    </row>
    <row r="20" spans="1:19" s="5" customFormat="1" thickBot="1" x14ac:dyDescent="0.4">
      <c r="A20" s="1259"/>
      <c r="B20" s="1259"/>
      <c r="C20" s="20"/>
      <c r="D20" s="41"/>
      <c r="E20" s="42" t="s">
        <v>528</v>
      </c>
      <c r="F20" s="43"/>
      <c r="G20" s="43"/>
      <c r="H20" s="43"/>
      <c r="I20" s="43"/>
      <c r="J20" s="43"/>
      <c r="K20" s="43"/>
      <c r="L20" s="43"/>
      <c r="M20" s="43"/>
      <c r="N20" s="43"/>
      <c r="O20" s="43"/>
      <c r="P20" s="43"/>
      <c r="Q20" s="43"/>
      <c r="R20" s="43"/>
      <c r="S20" s="44"/>
    </row>
    <row r="21" spans="1:19" thickTop="1" x14ac:dyDescent="0.25">
      <c r="A21" s="45"/>
      <c r="B21" s="46"/>
      <c r="C21" s="20"/>
      <c r="D21" s="47"/>
      <c r="E21" s="21"/>
      <c r="F21" s="1186"/>
    </row>
    <row r="22" spans="1:19" thickBot="1" x14ac:dyDescent="0.3">
      <c r="A22" s="48"/>
      <c r="B22" s="20"/>
      <c r="C22" s="20"/>
      <c r="D22" s="47"/>
      <c r="E22" s="21"/>
      <c r="F22" s="1186"/>
    </row>
    <row r="23" spans="1:19" ht="14" thickTop="1" thickBot="1" x14ac:dyDescent="0.3">
      <c r="A23" s="1193" t="s">
        <v>529</v>
      </c>
      <c r="B23" s="49"/>
      <c r="C23" s="50"/>
      <c r="D23" s="51"/>
      <c r="E23" s="52"/>
      <c r="F23" s="1186"/>
    </row>
    <row r="24" spans="1:19" ht="15.5" thickTop="1" thickBot="1" x14ac:dyDescent="0.35">
      <c r="A24" s="53" t="s">
        <v>530</v>
      </c>
      <c r="B24" s="54"/>
      <c r="C24" s="55"/>
      <c r="D24" s="1260" t="s">
        <v>531</v>
      </c>
      <c r="E24" s="1261"/>
      <c r="F24" s="1186"/>
    </row>
    <row r="25" spans="1:19" ht="13" thickTop="1" x14ac:dyDescent="0.25">
      <c r="A25" s="56"/>
      <c r="B25" s="57" t="s">
        <v>532</v>
      </c>
      <c r="C25" s="58"/>
      <c r="D25" s="59">
        <v>3.5000000000000003E-2</v>
      </c>
      <c r="E25" s="60"/>
      <c r="F25" s="1186"/>
    </row>
    <row r="26" spans="1:19" ht="12.5" x14ac:dyDescent="0.25">
      <c r="A26" s="61"/>
      <c r="B26" s="1188" t="s">
        <v>533</v>
      </c>
      <c r="C26" s="62"/>
      <c r="D26" s="59">
        <v>0.03</v>
      </c>
      <c r="E26" s="60"/>
      <c r="F26" s="1186"/>
    </row>
    <row r="27" spans="1:19" ht="12.5" x14ac:dyDescent="0.25">
      <c r="A27" s="61"/>
      <c r="B27" s="1188" t="s">
        <v>534</v>
      </c>
      <c r="C27" s="62"/>
      <c r="D27" s="59">
        <v>2.5000000000000001E-2</v>
      </c>
      <c r="E27" s="60"/>
      <c r="F27" s="1186"/>
    </row>
    <row r="28" spans="1:19" ht="12.5" x14ac:dyDescent="0.25">
      <c r="A28" s="61"/>
      <c r="B28" s="1188" t="s">
        <v>535</v>
      </c>
      <c r="C28" s="62"/>
      <c r="D28" s="59">
        <v>0.02</v>
      </c>
      <c r="E28" s="60"/>
      <c r="F28" s="1186"/>
    </row>
    <row r="29" spans="1:19" ht="12.5" x14ac:dyDescent="0.25">
      <c r="A29" s="61"/>
      <c r="B29" s="1188" t="s">
        <v>536</v>
      </c>
      <c r="C29" s="62"/>
      <c r="D29" s="59">
        <v>1.4999999999999999E-2</v>
      </c>
      <c r="E29" s="60"/>
      <c r="F29" s="1186"/>
    </row>
    <row r="30" spans="1:19" ht="13" thickBot="1" x14ac:dyDescent="0.3">
      <c r="A30" s="63"/>
      <c r="B30" s="64" t="s">
        <v>537</v>
      </c>
      <c r="C30" s="65"/>
      <c r="D30" s="66">
        <v>0.01</v>
      </c>
      <c r="E30" s="67"/>
      <c r="F30" s="1186"/>
    </row>
    <row r="31" spans="1:19" ht="13" thickTop="1" x14ac:dyDescent="0.25">
      <c r="F31" s="1186"/>
    </row>
    <row r="32" spans="1:19" ht="12.5" x14ac:dyDescent="0.25">
      <c r="F32" s="1186"/>
    </row>
    <row r="34" spans="2:2" ht="13.5" customHeight="1" x14ac:dyDescent="0.25">
      <c r="B34" s="540"/>
    </row>
  </sheetData>
  <mergeCells count="10">
    <mergeCell ref="A18:B18"/>
    <mergeCell ref="A19:B19"/>
    <mergeCell ref="A20:B20"/>
    <mergeCell ref="D24:E24"/>
    <mergeCell ref="E6:S6"/>
    <mergeCell ref="A7:B7"/>
    <mergeCell ref="A8:B8"/>
    <mergeCell ref="A10:B10"/>
    <mergeCell ref="A11:B11"/>
    <mergeCell ref="A12:B12"/>
  </mergeCells>
  <hyperlinks>
    <hyperlink ref="F7" r:id="rId1" xr:uid="{00000000-0004-0000-1200-000000000000}"/>
    <hyperlink ref="A11" location="Contents!A1" display="Contents" xr:uid="{00000000-0004-0000-1200-000001000000}"/>
    <hyperlink ref="A11:B11" r:id="rId2" display="WebTAG Unit 3.5.4" xr:uid="{00000000-0004-0000-1200-000002000000}"/>
    <hyperlink ref="A10" location="Contents!A1" display="Contents" xr:uid="{00000000-0004-0000-1200-000003000000}"/>
    <hyperlink ref="A10:B10" location="Contents!A1" tooltip="Contents page" display="Contents" xr:uid="{00000000-0004-0000-1200-000004000000}"/>
    <hyperlink ref="A12:B12" r:id="rId3" tooltip="Unit A1.1 Cost Benefit Analysis" display="WebTAG Unit A 1.1" xr:uid="{00000000-0004-0000-12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B2:E40"/>
  <sheetViews>
    <sheetView workbookViewId="0">
      <selection activeCell="G32" sqref="G32"/>
    </sheetView>
  </sheetViews>
  <sheetFormatPr defaultColWidth="9.26953125" defaultRowHeight="14" x14ac:dyDescent="0.3"/>
  <cols>
    <col min="1" max="1" width="9.26953125" style="407"/>
    <col min="2" max="2" width="51" style="407" bestFit="1" customWidth="1"/>
    <col min="3" max="3" width="59.54296875" style="407" customWidth="1"/>
    <col min="4" max="4" width="10.26953125" style="407" bestFit="1" customWidth="1"/>
    <col min="5" max="16384" width="9.26953125" style="407"/>
  </cols>
  <sheetData>
    <row r="2" spans="2:5" ht="18" x14ac:dyDescent="0.4">
      <c r="B2" s="1029" t="s">
        <v>3</v>
      </c>
    </row>
    <row r="3" spans="2:5" ht="16" thickBot="1" x14ac:dyDescent="0.4">
      <c r="B3" s="1025"/>
      <c r="C3" s="803"/>
    </row>
    <row r="4" spans="2:5" ht="15.5" x14ac:dyDescent="0.35">
      <c r="B4" s="1026" t="s">
        <v>4</v>
      </c>
      <c r="C4" s="1015" t="s">
        <v>5</v>
      </c>
      <c r="E4" s="415" t="s">
        <v>6</v>
      </c>
    </row>
    <row r="5" spans="2:5" ht="15.5" x14ac:dyDescent="0.35">
      <c r="B5" s="1027"/>
      <c r="C5" s="1016" t="s">
        <v>7</v>
      </c>
    </row>
    <row r="6" spans="2:5" ht="15.5" x14ac:dyDescent="0.35">
      <c r="B6" s="1027"/>
      <c r="C6" s="1017" t="s">
        <v>8</v>
      </c>
    </row>
    <row r="7" spans="2:5" ht="31" x14ac:dyDescent="0.35">
      <c r="B7" s="1027"/>
      <c r="C7" s="1017" t="s">
        <v>9</v>
      </c>
    </row>
    <row r="8" spans="2:5" ht="15.5" x14ac:dyDescent="0.35">
      <c r="B8" s="1027"/>
      <c r="C8" s="1016" t="s">
        <v>10</v>
      </c>
    </row>
    <row r="9" spans="2:5" ht="15.5" x14ac:dyDescent="0.35">
      <c r="B9" s="1027"/>
      <c r="C9" s="1016" t="s">
        <v>11</v>
      </c>
    </row>
    <row r="10" spans="2:5" ht="16" thickBot="1" x14ac:dyDescent="0.4">
      <c r="B10" s="1028"/>
      <c r="C10" s="1018" t="s">
        <v>12</v>
      </c>
    </row>
    <row r="11" spans="2:5" ht="15.5" x14ac:dyDescent="0.35">
      <c r="B11" s="1026" t="s">
        <v>13</v>
      </c>
      <c r="C11" s="1015" t="s">
        <v>14</v>
      </c>
    </row>
    <row r="12" spans="2:5" ht="16" thickBot="1" x14ac:dyDescent="0.4">
      <c r="B12" s="1028"/>
      <c r="C12" s="1019" t="s">
        <v>15</v>
      </c>
    </row>
    <row r="13" spans="2:5" ht="15.5" x14ac:dyDescent="0.35">
      <c r="B13" s="1026" t="s">
        <v>16</v>
      </c>
      <c r="C13" s="1015" t="s">
        <v>17</v>
      </c>
    </row>
    <row r="14" spans="2:5" ht="16" thickBot="1" x14ac:dyDescent="0.4">
      <c r="B14" s="1028"/>
      <c r="C14" s="1020" t="s">
        <v>18</v>
      </c>
    </row>
    <row r="15" spans="2:5" ht="31" x14ac:dyDescent="0.35">
      <c r="B15" s="1026" t="s">
        <v>19</v>
      </c>
      <c r="C15" s="1021" t="s">
        <v>20</v>
      </c>
    </row>
    <row r="16" spans="2:5" ht="31.5" thickBot="1" x14ac:dyDescent="0.4">
      <c r="B16" s="1028"/>
      <c r="C16" s="1018" t="s">
        <v>21</v>
      </c>
    </row>
    <row r="17" spans="2:3" ht="31" x14ac:dyDescent="0.35">
      <c r="B17" s="1026" t="s">
        <v>22</v>
      </c>
      <c r="C17" s="1022" t="s">
        <v>23</v>
      </c>
    </row>
    <row r="18" spans="2:3" ht="31" x14ac:dyDescent="0.35">
      <c r="B18" s="1027"/>
      <c r="C18" s="1023" t="s">
        <v>24</v>
      </c>
    </row>
    <row r="19" spans="2:3" ht="15.5" x14ac:dyDescent="0.35">
      <c r="B19" s="1027"/>
      <c r="C19" s="1145" t="s">
        <v>25</v>
      </c>
    </row>
    <row r="20" spans="2:3" ht="16" thickBot="1" x14ac:dyDescent="0.4">
      <c r="B20" s="1028"/>
      <c r="C20" s="1020" t="s">
        <v>26</v>
      </c>
    </row>
    <row r="21" spans="2:3" ht="15.5" x14ac:dyDescent="0.35">
      <c r="B21" s="1027" t="s">
        <v>27</v>
      </c>
      <c r="C21" s="1024" t="s">
        <v>28</v>
      </c>
    </row>
    <row r="22" spans="2:3" ht="16" thickBot="1" x14ac:dyDescent="0.4">
      <c r="B22" s="1028"/>
      <c r="C22" s="1018" t="s">
        <v>29</v>
      </c>
    </row>
    <row r="23" spans="2:3" ht="15.5" x14ac:dyDescent="0.35">
      <c r="B23" s="1025"/>
      <c r="C23" s="803"/>
    </row>
    <row r="24" spans="2:3" ht="14.5" thickBot="1" x14ac:dyDescent="0.35"/>
    <row r="25" spans="2:3" ht="14.5" thickBot="1" x14ac:dyDescent="0.35">
      <c r="B25" s="1030" t="s">
        <v>817</v>
      </c>
      <c r="C25" s="1030" t="s">
        <v>30</v>
      </c>
    </row>
    <row r="26" spans="2:3" ht="14.5" thickBot="1" x14ac:dyDescent="0.35">
      <c r="B26" s="1031" t="s">
        <v>31</v>
      </c>
      <c r="C26" s="1031" t="s">
        <v>818</v>
      </c>
    </row>
    <row r="27" spans="2:3" ht="14.5" thickBot="1" x14ac:dyDescent="0.35">
      <c r="B27" s="1032" t="s">
        <v>33</v>
      </c>
      <c r="C27" s="1031" t="s">
        <v>34</v>
      </c>
    </row>
    <row r="28" spans="2:3" ht="14.5" thickBot="1" x14ac:dyDescent="0.35">
      <c r="B28" s="1031" t="s">
        <v>35</v>
      </c>
      <c r="C28" s="1031" t="s">
        <v>36</v>
      </c>
    </row>
    <row r="29" spans="2:3" ht="14.5" thickBot="1" x14ac:dyDescent="0.35">
      <c r="B29" s="1032" t="s">
        <v>37</v>
      </c>
      <c r="C29" s="1031" t="s">
        <v>38</v>
      </c>
    </row>
    <row r="30" spans="2:3" ht="28.5" thickBot="1" x14ac:dyDescent="0.35">
      <c r="B30" s="1031" t="s">
        <v>39</v>
      </c>
      <c r="C30" s="1031" t="s">
        <v>40</v>
      </c>
    </row>
    <row r="31" spans="2:3" ht="14.5" thickBot="1" x14ac:dyDescent="0.35">
      <c r="B31" s="1031" t="s">
        <v>41</v>
      </c>
      <c r="C31" s="1031" t="s">
        <v>42</v>
      </c>
    </row>
    <row r="32" spans="2:3" ht="14.5" thickBot="1" x14ac:dyDescent="0.35">
      <c r="B32" s="1031" t="s">
        <v>43</v>
      </c>
      <c r="C32" s="1031" t="s">
        <v>44</v>
      </c>
    </row>
    <row r="33" spans="2:3" ht="14.5" thickBot="1" x14ac:dyDescent="0.35">
      <c r="B33" s="1031" t="s">
        <v>45</v>
      </c>
      <c r="C33" s="1031" t="s">
        <v>46</v>
      </c>
    </row>
    <row r="34" spans="2:3" ht="28.5" thickBot="1" x14ac:dyDescent="0.35">
      <c r="B34" s="1031" t="s">
        <v>47</v>
      </c>
      <c r="C34" s="1031" t="s">
        <v>48</v>
      </c>
    </row>
    <row r="35" spans="2:3" ht="14.5" thickBot="1" x14ac:dyDescent="0.35">
      <c r="B35" s="1031"/>
      <c r="C35" s="1031" t="s">
        <v>49</v>
      </c>
    </row>
    <row r="36" spans="2:3" ht="14.5" thickBot="1" x14ac:dyDescent="0.35">
      <c r="B36" s="1031" t="s">
        <v>50</v>
      </c>
      <c r="C36" s="1031" t="s">
        <v>51</v>
      </c>
    </row>
    <row r="37" spans="2:3" ht="14.5" thickBot="1" x14ac:dyDescent="0.35">
      <c r="B37" s="1031" t="s">
        <v>52</v>
      </c>
      <c r="C37" s="1031" t="s">
        <v>53</v>
      </c>
    </row>
    <row r="38" spans="2:3" ht="14.5" thickBot="1" x14ac:dyDescent="0.35">
      <c r="B38" s="1031" t="s">
        <v>54</v>
      </c>
      <c r="C38" s="1031" t="s">
        <v>55</v>
      </c>
    </row>
    <row r="39" spans="2:3" ht="14.5" thickBot="1" x14ac:dyDescent="0.35">
      <c r="B39" s="1031" t="s">
        <v>56</v>
      </c>
      <c r="C39" s="1031" t="s">
        <v>57</v>
      </c>
    </row>
    <row r="40" spans="2:3" ht="14.5" thickBot="1" x14ac:dyDescent="0.35">
      <c r="B40" s="1031" t="s">
        <v>58</v>
      </c>
      <c r="C40" s="1031" t="s">
        <v>59</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sheetPr>
  <dimension ref="A1:S50"/>
  <sheetViews>
    <sheetView zoomScale="55" zoomScaleNormal="55" workbookViewId="0">
      <selection activeCell="D5" sqref="D5:H5"/>
    </sheetView>
  </sheetViews>
  <sheetFormatPr defaultColWidth="12.81640625" defaultRowHeight="13.5" customHeight="1" x14ac:dyDescent="0.35"/>
  <cols>
    <col min="1" max="16384" width="12.81640625" style="5"/>
  </cols>
  <sheetData>
    <row r="1" spans="1:19" ht="13" x14ac:dyDescent="0.35">
      <c r="A1" s="4"/>
      <c r="B1" s="1186"/>
      <c r="C1" s="1186"/>
      <c r="D1" s="4"/>
      <c r="E1" s="1186"/>
      <c r="F1" s="1186"/>
      <c r="G1" s="1186"/>
      <c r="H1" s="1186"/>
      <c r="I1" s="1186"/>
      <c r="J1" s="1186"/>
      <c r="K1" s="1186"/>
      <c r="L1" s="1186"/>
      <c r="M1" s="1186"/>
      <c r="N1" s="1186"/>
      <c r="O1" s="1186"/>
      <c r="P1" s="1186"/>
      <c r="Q1" s="1186"/>
      <c r="R1" s="1186"/>
      <c r="S1" s="1186"/>
    </row>
    <row r="2" spans="1:19" s="7" customFormat="1" ht="18" x14ac:dyDescent="0.35">
      <c r="D2" s="8"/>
      <c r="E2" s="8"/>
      <c r="F2" s="8"/>
    </row>
    <row r="3" spans="1:19" s="7" customFormat="1" ht="18" x14ac:dyDescent="0.35">
      <c r="A3" s="10" t="s">
        <v>538</v>
      </c>
      <c r="D3" s="11"/>
      <c r="E3" s="8"/>
      <c r="F3" s="12"/>
      <c r="G3" s="11"/>
      <c r="I3" s="8"/>
      <c r="J3" s="12"/>
    </row>
    <row r="4" spans="1:19" s="24" customFormat="1" ht="18.5" thickBot="1" x14ac:dyDescent="0.4">
      <c r="A4" s="68" t="s">
        <v>539</v>
      </c>
      <c r="B4" s="16"/>
      <c r="C4" s="16"/>
      <c r="D4" s="69"/>
      <c r="E4" s="70"/>
      <c r="F4" s="16"/>
      <c r="G4" s="71"/>
      <c r="H4" s="16"/>
      <c r="I4" s="70"/>
      <c r="J4" s="15"/>
      <c r="K4" s="16"/>
      <c r="L4" s="16"/>
      <c r="M4" s="16"/>
      <c r="N4" s="16"/>
      <c r="O4" s="16"/>
      <c r="P4" s="16"/>
      <c r="Q4" s="16"/>
      <c r="R4" s="16"/>
      <c r="S4" s="16"/>
    </row>
    <row r="5" spans="1:19" ht="14" thickTop="1" thickBot="1" x14ac:dyDescent="0.4">
      <c r="A5" s="1186"/>
      <c r="B5" s="1186"/>
      <c r="C5" s="1186"/>
      <c r="D5" s="1186"/>
      <c r="E5" s="4"/>
      <c r="F5" s="1186"/>
      <c r="G5" s="1066"/>
      <c r="H5" s="1186"/>
      <c r="I5" s="4"/>
      <c r="J5" s="47"/>
      <c r="K5" s="1186"/>
      <c r="L5" s="1186"/>
      <c r="M5" s="1186"/>
      <c r="N5" s="1186"/>
      <c r="O5" s="1186"/>
      <c r="P5" s="1186"/>
      <c r="Q5" s="1186"/>
      <c r="R5" s="1186"/>
      <c r="S5" s="1186"/>
    </row>
    <row r="6" spans="1:19" thickTop="1" x14ac:dyDescent="0.35">
      <c r="A6" s="22" t="s">
        <v>425</v>
      </c>
      <c r="B6" s="22"/>
      <c r="C6" s="1186"/>
      <c r="D6" s="1186"/>
      <c r="E6" s="1248" t="s">
        <v>140</v>
      </c>
      <c r="F6" s="1262"/>
      <c r="G6" s="1262"/>
      <c r="H6" s="1262"/>
      <c r="I6" s="1262"/>
      <c r="J6" s="1262"/>
      <c r="K6" s="1262"/>
      <c r="L6" s="1262"/>
      <c r="M6" s="1262"/>
      <c r="N6" s="1262"/>
      <c r="O6" s="1262"/>
      <c r="P6" s="1262"/>
      <c r="Q6" s="1262"/>
      <c r="R6" s="1262"/>
      <c r="S6" s="1263"/>
    </row>
    <row r="7" spans="1:19" ht="13" x14ac:dyDescent="0.35">
      <c r="A7" s="1264" t="s">
        <v>426</v>
      </c>
      <c r="B7" s="1265"/>
      <c r="C7" s="1186"/>
      <c r="D7" s="1186"/>
      <c r="E7" s="26" t="s">
        <v>540</v>
      </c>
      <c r="F7" s="72"/>
      <c r="G7" s="1188"/>
      <c r="H7" s="1188"/>
      <c r="I7" s="1188"/>
      <c r="J7" s="1188"/>
      <c r="K7" s="1188"/>
      <c r="L7" s="1188"/>
      <c r="M7" s="1188"/>
      <c r="N7" s="1188"/>
      <c r="O7" s="1188"/>
      <c r="P7" s="1188"/>
      <c r="Q7" s="1188"/>
      <c r="R7" s="1188"/>
      <c r="S7" s="25"/>
    </row>
    <row r="8" spans="1:19" ht="13" x14ac:dyDescent="0.35">
      <c r="A8" s="1268">
        <v>43983</v>
      </c>
      <c r="B8" s="1269"/>
      <c r="C8" s="20"/>
      <c r="D8" s="20"/>
      <c r="E8" s="26" t="s">
        <v>541</v>
      </c>
      <c r="F8" s="27"/>
      <c r="G8" s="1188"/>
      <c r="H8" s="1188"/>
      <c r="I8" s="1188"/>
      <c r="J8" s="1188"/>
      <c r="K8" s="1188"/>
      <c r="L8" s="1188"/>
      <c r="M8" s="1188"/>
      <c r="N8" s="1188"/>
      <c r="O8" s="1188"/>
      <c r="P8" s="1188"/>
      <c r="Q8" s="1188"/>
      <c r="R8" s="1188"/>
      <c r="S8" s="25"/>
    </row>
    <row r="9" spans="1:19" thickBot="1" x14ac:dyDescent="0.4">
      <c r="A9" s="28" t="s">
        <v>430</v>
      </c>
      <c r="B9" s="29"/>
      <c r="C9" s="1186"/>
      <c r="D9" s="20"/>
      <c r="E9" s="26"/>
      <c r="F9" s="1188"/>
      <c r="G9" s="1188"/>
      <c r="H9" s="1188"/>
      <c r="I9" s="1188"/>
      <c r="J9" s="1188"/>
      <c r="K9" s="1188"/>
      <c r="L9" s="1188"/>
      <c r="M9" s="1188"/>
      <c r="N9" s="1188"/>
      <c r="O9" s="1188"/>
      <c r="P9" s="1188"/>
      <c r="Q9" s="1188"/>
      <c r="R9" s="1188"/>
      <c r="S9" s="25"/>
    </row>
    <row r="10" spans="1:19" thickBot="1" x14ac:dyDescent="0.4">
      <c r="A10" s="1257" t="s">
        <v>432</v>
      </c>
      <c r="B10" s="1266"/>
      <c r="C10" s="1186"/>
      <c r="D10" s="20"/>
      <c r="E10" s="26"/>
      <c r="F10" s="1188"/>
      <c r="G10" s="1188"/>
      <c r="H10" s="1188"/>
      <c r="I10" s="1188"/>
      <c r="J10" s="1188"/>
      <c r="K10" s="1188"/>
      <c r="L10" s="1188"/>
      <c r="M10" s="1188"/>
      <c r="N10" s="1188"/>
      <c r="O10" s="1188"/>
      <c r="P10" s="1188"/>
      <c r="Q10" s="1188"/>
      <c r="R10" s="1188"/>
      <c r="S10" s="25"/>
    </row>
    <row r="11" spans="1:19" thickBot="1" x14ac:dyDescent="0.4">
      <c r="A11" s="1257" t="s">
        <v>434</v>
      </c>
      <c r="B11" s="1267"/>
      <c r="C11" s="1186"/>
      <c r="D11" s="20"/>
      <c r="E11" s="26"/>
      <c r="F11" s="30"/>
      <c r="G11" s="30"/>
      <c r="H11" s="30"/>
      <c r="I11" s="30"/>
      <c r="J11" s="30"/>
      <c r="K11" s="30"/>
      <c r="L11" s="30"/>
      <c r="M11" s="30"/>
      <c r="N11" s="30"/>
      <c r="O11" s="30"/>
      <c r="P11" s="30"/>
      <c r="Q11" s="30"/>
      <c r="R11" s="30"/>
      <c r="S11" s="31"/>
    </row>
    <row r="12" spans="1:19" thickBot="1" x14ac:dyDescent="0.4">
      <c r="A12" s="1257" t="s">
        <v>437</v>
      </c>
      <c r="B12" s="1267"/>
      <c r="C12" s="1186"/>
      <c r="D12" s="20"/>
      <c r="E12" s="26"/>
      <c r="F12" s="1188"/>
      <c r="G12" s="1188"/>
      <c r="H12" s="1188"/>
      <c r="I12" s="1188"/>
      <c r="J12" s="1188"/>
      <c r="K12" s="1188"/>
      <c r="L12" s="1188"/>
      <c r="M12" s="1188"/>
      <c r="N12" s="1188"/>
      <c r="O12" s="1188"/>
      <c r="P12" s="1188"/>
      <c r="Q12" s="1188"/>
      <c r="R12" s="1188"/>
      <c r="S12" s="25"/>
    </row>
    <row r="13" spans="1:19" ht="13" x14ac:dyDescent="0.35">
      <c r="A13" s="28" t="s">
        <v>439</v>
      </c>
      <c r="B13" s="32"/>
      <c r="C13" s="20"/>
      <c r="D13" s="20"/>
      <c r="E13" s="73"/>
      <c r="F13" s="1188"/>
      <c r="G13" s="1188"/>
      <c r="H13" s="1188"/>
      <c r="I13" s="1188"/>
      <c r="J13" s="1188"/>
      <c r="K13" s="1188"/>
      <c r="L13" s="1188"/>
      <c r="M13" s="1188"/>
      <c r="N13" s="1188"/>
      <c r="O13" s="1188"/>
      <c r="P13" s="1188"/>
      <c r="Q13" s="1188"/>
      <c r="R13" s="1188"/>
      <c r="S13" s="25"/>
    </row>
    <row r="14" spans="1:19" ht="12.5" x14ac:dyDescent="0.35">
      <c r="A14" s="37"/>
      <c r="B14" s="37"/>
      <c r="C14" s="20"/>
      <c r="D14" s="20"/>
      <c r="E14" s="26"/>
      <c r="F14" s="1188"/>
      <c r="G14" s="1188"/>
      <c r="H14" s="1188"/>
      <c r="I14" s="1188"/>
      <c r="J14" s="1188"/>
      <c r="K14" s="1188"/>
      <c r="L14" s="1188"/>
      <c r="M14" s="1188"/>
      <c r="N14" s="1188"/>
      <c r="O14" s="1188"/>
      <c r="P14" s="1188"/>
      <c r="Q14" s="1188"/>
      <c r="R14" s="1188"/>
      <c r="S14" s="25"/>
    </row>
    <row r="15" spans="1:19" ht="13" x14ac:dyDescent="0.35">
      <c r="A15" s="74"/>
      <c r="B15" s="36"/>
      <c r="C15" s="20"/>
      <c r="D15" s="20"/>
      <c r="E15" s="26"/>
      <c r="F15" s="1188"/>
      <c r="G15" s="1188"/>
      <c r="H15" s="1188"/>
      <c r="I15" s="1188"/>
      <c r="J15" s="1188"/>
      <c r="K15" s="1188"/>
      <c r="L15" s="1188"/>
      <c r="M15" s="1188"/>
      <c r="N15" s="1188"/>
      <c r="O15" s="1188"/>
      <c r="P15" s="1188"/>
      <c r="Q15" s="1188"/>
      <c r="R15" s="1188"/>
      <c r="S15" s="25"/>
    </row>
    <row r="16" spans="1:19" ht="13" x14ac:dyDescent="0.35">
      <c r="A16" s="37" t="s">
        <v>542</v>
      </c>
      <c r="B16" s="75">
        <v>2010</v>
      </c>
      <c r="C16" s="1186"/>
      <c r="D16" s="20"/>
      <c r="E16" s="26"/>
      <c r="F16" s="1188"/>
      <c r="G16" s="1188"/>
      <c r="H16" s="1188"/>
      <c r="I16" s="1188"/>
      <c r="J16" s="1188"/>
      <c r="K16" s="1188"/>
      <c r="L16" s="1188"/>
      <c r="M16" s="1188"/>
      <c r="N16" s="1188"/>
      <c r="O16" s="1188"/>
      <c r="P16" s="1188"/>
      <c r="Q16" s="1188"/>
      <c r="R16" s="1188"/>
      <c r="S16" s="25"/>
    </row>
    <row r="17" spans="1:19" ht="13" x14ac:dyDescent="0.35">
      <c r="A17" s="22" t="s">
        <v>446</v>
      </c>
      <c r="B17" s="39"/>
      <c r="C17" s="20"/>
      <c r="D17" s="41"/>
      <c r="E17" s="1186"/>
      <c r="F17" s="1188"/>
      <c r="G17" s="1188"/>
      <c r="H17" s="1188"/>
      <c r="I17" s="1188"/>
      <c r="J17" s="1188"/>
      <c r="K17" s="1188"/>
      <c r="L17" s="1188"/>
      <c r="M17" s="1188"/>
      <c r="N17" s="1188"/>
      <c r="O17" s="1188"/>
      <c r="P17" s="1188"/>
      <c r="Q17" s="1188"/>
      <c r="R17" s="1188"/>
      <c r="S17" s="25"/>
    </row>
    <row r="18" spans="1:19" ht="13" x14ac:dyDescent="0.35">
      <c r="A18" s="1259"/>
      <c r="B18" s="1259"/>
      <c r="C18" s="20"/>
      <c r="D18" s="41"/>
      <c r="E18" s="1188" t="s">
        <v>543</v>
      </c>
      <c r="F18" s="1188"/>
      <c r="G18" s="1188"/>
      <c r="H18" s="1188"/>
      <c r="I18" s="1188"/>
      <c r="J18" s="1188"/>
      <c r="K18" s="1188"/>
      <c r="L18" s="1188"/>
      <c r="M18" s="1188"/>
      <c r="N18" s="1188"/>
      <c r="O18" s="1188"/>
      <c r="P18" s="1188"/>
      <c r="Q18" s="1188"/>
      <c r="R18" s="1188"/>
      <c r="S18" s="25"/>
    </row>
    <row r="19" spans="1:19" ht="13" x14ac:dyDescent="0.35">
      <c r="A19" s="1259"/>
      <c r="B19" s="1259"/>
      <c r="C19" s="20"/>
      <c r="D19" s="41"/>
      <c r="E19" s="1188" t="s">
        <v>544</v>
      </c>
      <c r="F19" s="1188"/>
      <c r="G19" s="1188"/>
      <c r="H19" s="1188"/>
      <c r="I19" s="1188"/>
      <c r="J19" s="1188"/>
      <c r="K19" s="1188"/>
      <c r="L19" s="1188"/>
      <c r="M19" s="1188"/>
      <c r="N19" s="1188"/>
      <c r="O19" s="1188"/>
      <c r="P19" s="1188"/>
      <c r="Q19" s="1188"/>
      <c r="R19" s="1188"/>
      <c r="S19" s="25"/>
    </row>
    <row r="20" spans="1:19" thickBot="1" x14ac:dyDescent="0.4">
      <c r="A20" s="1259"/>
      <c r="B20" s="1259"/>
      <c r="C20" s="20"/>
      <c r="D20" s="41"/>
      <c r="E20" s="42" t="s">
        <v>545</v>
      </c>
      <c r="F20" s="43"/>
      <c r="G20" s="43"/>
      <c r="H20" s="43"/>
      <c r="I20" s="43"/>
      <c r="J20" s="43"/>
      <c r="K20" s="43"/>
      <c r="L20" s="43"/>
      <c r="M20" s="43"/>
      <c r="N20" s="43"/>
      <c r="O20" s="43"/>
      <c r="P20" s="43"/>
      <c r="Q20" s="43"/>
      <c r="R20" s="43"/>
      <c r="S20" s="44"/>
    </row>
    <row r="21" spans="1:19" thickTop="1" x14ac:dyDescent="0.35">
      <c r="A21" s="76"/>
      <c r="B21" s="46"/>
      <c r="C21" s="20"/>
      <c r="D21" s="47"/>
      <c r="E21" s="4"/>
      <c r="F21" s="1186"/>
      <c r="G21" s="1066"/>
      <c r="H21" s="1186"/>
      <c r="I21" s="4"/>
      <c r="J21" s="47"/>
      <c r="K21" s="1186"/>
      <c r="L21" s="1186"/>
      <c r="M21" s="1186"/>
      <c r="N21" s="1186"/>
      <c r="O21" s="1186"/>
      <c r="P21" s="1186"/>
      <c r="Q21" s="1186"/>
      <c r="R21" s="1186"/>
      <c r="S21" s="1186"/>
    </row>
    <row r="22" spans="1:19" ht="13" thickBot="1" x14ac:dyDescent="0.4">
      <c r="A22" s="1186"/>
      <c r="B22" s="64"/>
      <c r="C22" s="64"/>
      <c r="D22" s="1186"/>
      <c r="E22" s="1186"/>
      <c r="F22" s="1186"/>
      <c r="G22" s="1186"/>
      <c r="H22" s="1186"/>
      <c r="I22" s="1186"/>
      <c r="J22" s="1186"/>
      <c r="K22" s="1186"/>
      <c r="L22" s="1186"/>
      <c r="M22" s="1186"/>
      <c r="N22" s="1186"/>
      <c r="O22" s="1186"/>
      <c r="P22" s="1186"/>
      <c r="Q22" s="64"/>
      <c r="R22" s="1186"/>
      <c r="S22" s="1186"/>
    </row>
    <row r="23" spans="1:19" ht="14" thickTop="1" thickBot="1" x14ac:dyDescent="0.4">
      <c r="A23" s="1193" t="s">
        <v>546</v>
      </c>
      <c r="B23" s="51"/>
      <c r="C23" s="51"/>
      <c r="D23" s="77" t="s">
        <v>547</v>
      </c>
      <c r="E23" s="77"/>
      <c r="F23" s="77"/>
      <c r="G23" s="77"/>
      <c r="H23" s="77"/>
      <c r="I23" s="77"/>
      <c r="J23" s="78"/>
      <c r="K23" s="77" t="s">
        <v>548</v>
      </c>
      <c r="L23" s="50"/>
      <c r="M23" s="50"/>
      <c r="N23" s="50"/>
      <c r="O23" s="50"/>
      <c r="P23" s="50"/>
      <c r="Q23" s="79"/>
      <c r="R23" s="1186"/>
      <c r="S23" s="1186"/>
    </row>
    <row r="24" spans="1:19" ht="14" thickTop="1" thickBot="1" x14ac:dyDescent="0.4">
      <c r="A24" s="80"/>
      <c r="B24" s="81"/>
      <c r="C24" s="82"/>
      <c r="D24" s="83" t="s">
        <v>549</v>
      </c>
      <c r="E24" s="83"/>
      <c r="F24" s="83"/>
      <c r="G24" s="83"/>
      <c r="H24" s="84"/>
      <c r="I24" s="85" t="s">
        <v>550</v>
      </c>
      <c r="J24" s="1197" t="s">
        <v>551</v>
      </c>
      <c r="K24" s="53" t="s">
        <v>549</v>
      </c>
      <c r="L24" s="83"/>
      <c r="M24" s="83"/>
      <c r="N24" s="83"/>
      <c r="O24" s="84"/>
      <c r="P24" s="86" t="s">
        <v>550</v>
      </c>
      <c r="Q24" s="1197" t="s">
        <v>551</v>
      </c>
      <c r="R24" s="1186"/>
      <c r="S24" s="1186"/>
    </row>
    <row r="25" spans="1:19" ht="14" thickTop="1" thickBot="1" x14ac:dyDescent="0.4">
      <c r="A25" s="87" t="s">
        <v>552</v>
      </c>
      <c r="B25" s="29"/>
      <c r="C25" s="88"/>
      <c r="D25" s="89" t="s">
        <v>553</v>
      </c>
      <c r="E25" s="90" t="s">
        <v>554</v>
      </c>
      <c r="F25" s="90" t="s">
        <v>555</v>
      </c>
      <c r="G25" s="90" t="s">
        <v>556</v>
      </c>
      <c r="H25" s="91" t="s">
        <v>557</v>
      </c>
      <c r="I25" s="92" t="s">
        <v>557</v>
      </c>
      <c r="J25" s="93" t="s">
        <v>557</v>
      </c>
      <c r="K25" s="94" t="s">
        <v>553</v>
      </c>
      <c r="L25" s="95" t="s">
        <v>554</v>
      </c>
      <c r="M25" s="95" t="s">
        <v>555</v>
      </c>
      <c r="N25" s="95" t="s">
        <v>556</v>
      </c>
      <c r="O25" s="96" t="s">
        <v>557</v>
      </c>
      <c r="P25" s="97" t="s">
        <v>557</v>
      </c>
      <c r="Q25" s="93" t="s">
        <v>557</v>
      </c>
      <c r="R25" s="1186"/>
      <c r="S25" s="1186"/>
    </row>
    <row r="26" spans="1:19" ht="14" thickTop="1" thickBot="1" x14ac:dyDescent="0.4">
      <c r="A26" s="98" t="s">
        <v>558</v>
      </c>
      <c r="B26" s="99"/>
      <c r="C26" s="100"/>
      <c r="D26" s="101" t="s">
        <v>559</v>
      </c>
      <c r="E26" s="101"/>
      <c r="F26" s="101"/>
      <c r="G26" s="101"/>
      <c r="H26" s="101"/>
      <c r="I26" s="101"/>
      <c r="J26" s="102"/>
      <c r="K26" s="103" t="s">
        <v>560</v>
      </c>
      <c r="L26" s="104"/>
      <c r="M26" s="104"/>
      <c r="N26" s="104"/>
      <c r="O26" s="101"/>
      <c r="P26" s="101"/>
      <c r="Q26" s="84"/>
      <c r="R26" s="1186"/>
      <c r="S26" s="1186"/>
    </row>
    <row r="27" spans="1:19" thickTop="1" x14ac:dyDescent="0.35">
      <c r="A27" s="105" t="s">
        <v>252</v>
      </c>
      <c r="B27" s="106" t="s">
        <v>561</v>
      </c>
      <c r="C27" s="107"/>
      <c r="D27" s="108">
        <v>16.459385289942354</v>
      </c>
      <c r="E27" s="108">
        <v>16.469988489431714</v>
      </c>
      <c r="F27" s="108">
        <v>11.806951255862748</v>
      </c>
      <c r="G27" s="109">
        <v>12.87839002123401</v>
      </c>
      <c r="H27" s="110">
        <v>14.849800189287379</v>
      </c>
      <c r="I27" s="111">
        <v>3.4734156577865827</v>
      </c>
      <c r="J27" s="110">
        <v>12.059245195845831</v>
      </c>
      <c r="K27" s="112">
        <v>6.9515649524418661</v>
      </c>
      <c r="L27" s="112">
        <v>7.1900684892442879</v>
      </c>
      <c r="M27" s="112">
        <v>5.1143393605159027</v>
      </c>
      <c r="N27" s="109">
        <v>4.3088671199828381</v>
      </c>
      <c r="O27" s="113">
        <v>6.2432133338518145</v>
      </c>
      <c r="P27" s="109">
        <v>2.0480225695361778</v>
      </c>
      <c r="Q27" s="113">
        <v>5.2842550876349348</v>
      </c>
      <c r="R27" s="1188"/>
      <c r="S27" s="1186"/>
    </row>
    <row r="28" spans="1:19" ht="12.5" x14ac:dyDescent="0.35">
      <c r="A28" s="26"/>
      <c r="B28" s="106" t="s">
        <v>562</v>
      </c>
      <c r="C28" s="25"/>
      <c r="D28" s="112">
        <v>44.0642044603279</v>
      </c>
      <c r="E28" s="112">
        <v>11.805618519478546</v>
      </c>
      <c r="F28" s="112">
        <v>41.265765973847898</v>
      </c>
      <c r="G28" s="114">
        <v>38.544312764290439</v>
      </c>
      <c r="H28" s="115">
        <v>31.208976947723109</v>
      </c>
      <c r="I28" s="116">
        <v>7.8885077503504997</v>
      </c>
      <c r="J28" s="115">
        <v>25.488591248387817</v>
      </c>
      <c r="K28" s="112">
        <v>38.301883054042669</v>
      </c>
      <c r="L28" s="112">
        <v>11.281736317334822</v>
      </c>
      <c r="M28" s="112">
        <v>32.577420727763638</v>
      </c>
      <c r="N28" s="114">
        <v>28.755829192894218</v>
      </c>
      <c r="O28" s="117">
        <v>25.157566816563381</v>
      </c>
      <c r="P28" s="114">
        <v>8.3873910932897324</v>
      </c>
      <c r="Q28" s="117">
        <v>21.324153938862427</v>
      </c>
      <c r="R28" s="1188"/>
      <c r="S28" s="1186"/>
    </row>
    <row r="29" spans="1:19" ht="12.5" x14ac:dyDescent="0.35">
      <c r="A29" s="118"/>
      <c r="B29" s="119" t="s">
        <v>563</v>
      </c>
      <c r="C29" s="120"/>
      <c r="D29" s="121">
        <v>39.476410249729753</v>
      </c>
      <c r="E29" s="121">
        <v>71.724392991089715</v>
      </c>
      <c r="F29" s="121">
        <v>46.927282770289352</v>
      </c>
      <c r="G29" s="122">
        <v>48.577297214475557</v>
      </c>
      <c r="H29" s="123">
        <v>53.941222862989513</v>
      </c>
      <c r="I29" s="124">
        <v>88.638076591862927</v>
      </c>
      <c r="J29" s="123">
        <v>62.452163555766383</v>
      </c>
      <c r="K29" s="125">
        <v>54.746551993515482</v>
      </c>
      <c r="L29" s="121">
        <v>81.528195193420871</v>
      </c>
      <c r="M29" s="121">
        <v>62.308239911720442</v>
      </c>
      <c r="N29" s="122">
        <v>66.935303687122939</v>
      </c>
      <c r="O29" s="126">
        <v>68.599219849584813</v>
      </c>
      <c r="P29" s="122">
        <v>89.564586337174106</v>
      </c>
      <c r="Q29" s="126">
        <v>73.391590973502645</v>
      </c>
      <c r="R29" s="1188"/>
      <c r="S29" s="1186"/>
    </row>
    <row r="30" spans="1:19" ht="13" x14ac:dyDescent="0.35">
      <c r="A30" s="105" t="s">
        <v>86</v>
      </c>
      <c r="B30" s="106" t="s">
        <v>564</v>
      </c>
      <c r="C30" s="25"/>
      <c r="D30" s="112">
        <v>88</v>
      </c>
      <c r="E30" s="112">
        <v>88</v>
      </c>
      <c r="F30" s="112">
        <v>88</v>
      </c>
      <c r="G30" s="114">
        <v>88</v>
      </c>
      <c r="H30" s="115">
        <v>88</v>
      </c>
      <c r="I30" s="116">
        <v>88</v>
      </c>
      <c r="J30" s="115">
        <v>88</v>
      </c>
      <c r="K30" s="112">
        <v>88</v>
      </c>
      <c r="L30" s="112">
        <v>88</v>
      </c>
      <c r="M30" s="112">
        <v>88</v>
      </c>
      <c r="N30" s="114">
        <v>88</v>
      </c>
      <c r="O30" s="117">
        <v>88</v>
      </c>
      <c r="P30" s="114">
        <v>88</v>
      </c>
      <c r="Q30" s="117">
        <v>88</v>
      </c>
      <c r="R30" s="1186"/>
      <c r="S30" s="1186"/>
    </row>
    <row r="31" spans="1:19" ht="12.5" x14ac:dyDescent="0.35">
      <c r="A31" s="118"/>
      <c r="B31" s="119" t="s">
        <v>565</v>
      </c>
      <c r="C31" s="120"/>
      <c r="D31" s="121">
        <v>12</v>
      </c>
      <c r="E31" s="121">
        <v>12</v>
      </c>
      <c r="F31" s="121">
        <v>12</v>
      </c>
      <c r="G31" s="122">
        <v>12</v>
      </c>
      <c r="H31" s="123">
        <v>12</v>
      </c>
      <c r="I31" s="124">
        <v>12</v>
      </c>
      <c r="J31" s="123">
        <v>12</v>
      </c>
      <c r="K31" s="125">
        <v>12</v>
      </c>
      <c r="L31" s="121">
        <v>12</v>
      </c>
      <c r="M31" s="121">
        <v>12</v>
      </c>
      <c r="N31" s="122">
        <v>12</v>
      </c>
      <c r="O31" s="126">
        <v>12</v>
      </c>
      <c r="P31" s="122">
        <v>12</v>
      </c>
      <c r="Q31" s="126">
        <v>12</v>
      </c>
      <c r="R31" s="1186"/>
      <c r="S31" s="1186"/>
    </row>
    <row r="32" spans="1:19" ht="13" x14ac:dyDescent="0.35">
      <c r="A32" s="105" t="s">
        <v>566</v>
      </c>
      <c r="B32" s="106" t="s">
        <v>561</v>
      </c>
      <c r="C32" s="25"/>
      <c r="D32" s="112">
        <v>100</v>
      </c>
      <c r="E32" s="112">
        <v>100</v>
      </c>
      <c r="F32" s="112">
        <v>100</v>
      </c>
      <c r="G32" s="114">
        <v>100</v>
      </c>
      <c r="H32" s="115">
        <v>100</v>
      </c>
      <c r="I32" s="116">
        <v>100</v>
      </c>
      <c r="J32" s="115">
        <v>100</v>
      </c>
      <c r="K32" s="112">
        <v>100</v>
      </c>
      <c r="L32" s="112">
        <v>100</v>
      </c>
      <c r="M32" s="112">
        <v>100</v>
      </c>
      <c r="N32" s="114">
        <v>100</v>
      </c>
      <c r="O32" s="117">
        <v>100</v>
      </c>
      <c r="P32" s="114">
        <v>100</v>
      </c>
      <c r="Q32" s="117">
        <v>100</v>
      </c>
      <c r="R32" s="1186"/>
      <c r="S32" s="1186"/>
    </row>
    <row r="33" spans="1:19" thickBot="1" x14ac:dyDescent="0.4">
      <c r="A33" s="105" t="s">
        <v>567</v>
      </c>
      <c r="B33" s="106" t="s">
        <v>561</v>
      </c>
      <c r="C33" s="127"/>
      <c r="D33" s="128">
        <v>100</v>
      </c>
      <c r="E33" s="128">
        <v>100</v>
      </c>
      <c r="F33" s="128">
        <v>100</v>
      </c>
      <c r="G33" s="129">
        <v>100</v>
      </c>
      <c r="H33" s="130">
        <v>100</v>
      </c>
      <c r="I33" s="131">
        <v>100</v>
      </c>
      <c r="J33" s="130">
        <v>100</v>
      </c>
      <c r="K33" s="112">
        <v>100</v>
      </c>
      <c r="L33" s="112">
        <v>100</v>
      </c>
      <c r="M33" s="112">
        <v>100</v>
      </c>
      <c r="N33" s="129">
        <v>100</v>
      </c>
      <c r="O33" s="132">
        <v>100</v>
      </c>
      <c r="P33" s="129">
        <v>100</v>
      </c>
      <c r="Q33" s="132">
        <v>100</v>
      </c>
      <c r="R33" s="1186"/>
      <c r="S33" s="1186"/>
    </row>
    <row r="34" spans="1:19" ht="14" thickTop="1" thickBot="1" x14ac:dyDescent="0.4">
      <c r="A34" s="133"/>
      <c r="B34" s="134"/>
      <c r="C34" s="135"/>
      <c r="D34" s="136" t="s">
        <v>568</v>
      </c>
      <c r="E34" s="136"/>
      <c r="F34" s="136"/>
      <c r="G34" s="136"/>
      <c r="H34" s="136"/>
      <c r="I34" s="136"/>
      <c r="J34" s="137"/>
      <c r="K34" s="138" t="s">
        <v>569</v>
      </c>
      <c r="L34" s="139"/>
      <c r="M34" s="139"/>
      <c r="N34" s="139"/>
      <c r="O34" s="139"/>
      <c r="P34" s="139"/>
      <c r="Q34" s="140"/>
      <c r="R34" s="1186"/>
      <c r="S34" s="1186"/>
    </row>
    <row r="35" spans="1:19" thickTop="1" x14ac:dyDescent="0.35">
      <c r="A35" s="105" t="s">
        <v>252</v>
      </c>
      <c r="B35" s="106" t="s">
        <v>561</v>
      </c>
      <c r="C35" s="25"/>
      <c r="D35" s="108">
        <v>13.707109449031424</v>
      </c>
      <c r="E35" s="108">
        <v>11.710206944296946</v>
      </c>
      <c r="F35" s="108">
        <v>9.4299458510915066</v>
      </c>
      <c r="G35" s="109">
        <v>10.398251832525704</v>
      </c>
      <c r="H35" s="113">
        <v>11.485345199364792</v>
      </c>
      <c r="I35" s="109">
        <v>2.2040849409950423</v>
      </c>
      <c r="J35" s="113">
        <v>8.6480052616501482</v>
      </c>
      <c r="K35" s="112">
        <v>5.3489439523393312</v>
      </c>
      <c r="L35" s="112">
        <v>5.096653185807388</v>
      </c>
      <c r="M35" s="112">
        <v>3.9052898141362329</v>
      </c>
      <c r="N35" s="114">
        <v>3.4216248543363461</v>
      </c>
      <c r="O35" s="113">
        <v>4.6540517356340283</v>
      </c>
      <c r="P35" s="114">
        <v>1.3414680228859601</v>
      </c>
      <c r="Q35" s="113">
        <v>3.7834758750926478</v>
      </c>
      <c r="R35" s="1186"/>
      <c r="S35" s="1186"/>
    </row>
    <row r="36" spans="1:19" ht="12.5" x14ac:dyDescent="0.35">
      <c r="A36" s="26"/>
      <c r="B36" s="106" t="s">
        <v>562</v>
      </c>
      <c r="C36" s="25"/>
      <c r="D36" s="112">
        <v>36.073485614974651</v>
      </c>
      <c r="E36" s="112">
        <v>8.1261077675954354</v>
      </c>
      <c r="F36" s="112">
        <v>32.060324375697427</v>
      </c>
      <c r="G36" s="114">
        <v>30.113600843965006</v>
      </c>
      <c r="H36" s="117">
        <v>23.504141644346408</v>
      </c>
      <c r="I36" s="114">
        <v>4.4335642053449007</v>
      </c>
      <c r="J36" s="117">
        <v>17.674138095978513</v>
      </c>
      <c r="K36" s="112">
        <v>31.006276852149849</v>
      </c>
      <c r="L36" s="112">
        <v>8.4039563677917908</v>
      </c>
      <c r="M36" s="112">
        <v>25.792590539002507</v>
      </c>
      <c r="N36" s="114">
        <v>23.742440586135078</v>
      </c>
      <c r="O36" s="117">
        <v>19.747044079467098</v>
      </c>
      <c r="P36" s="114">
        <v>5.9648569465853427</v>
      </c>
      <c r="Q36" s="117">
        <v>16.124965223866759</v>
      </c>
      <c r="R36" s="1186"/>
      <c r="S36" s="1186"/>
    </row>
    <row r="37" spans="1:19" ht="12.5" x14ac:dyDescent="0.35">
      <c r="A37" s="118"/>
      <c r="B37" s="119" t="s">
        <v>563</v>
      </c>
      <c r="C37" s="120"/>
      <c r="D37" s="121">
        <v>50.219404935993929</v>
      </c>
      <c r="E37" s="121">
        <v>80.163685288107629</v>
      </c>
      <c r="F37" s="121">
        <v>58.509729773211063</v>
      </c>
      <c r="G37" s="122">
        <v>59.488147323509295</v>
      </c>
      <c r="H37" s="126">
        <v>65.010513156288823</v>
      </c>
      <c r="I37" s="122">
        <v>93.362350853660061</v>
      </c>
      <c r="J37" s="126">
        <v>73.677856642371339</v>
      </c>
      <c r="K37" s="121">
        <v>63.644779195510814</v>
      </c>
      <c r="L37" s="121">
        <v>86.499390446400824</v>
      </c>
      <c r="M37" s="121">
        <v>70.302119646861257</v>
      </c>
      <c r="N37" s="122">
        <v>72.835934559528567</v>
      </c>
      <c r="O37" s="126">
        <v>75.598904184898871</v>
      </c>
      <c r="P37" s="122">
        <v>92.693675030528695</v>
      </c>
      <c r="Q37" s="126">
        <v>80.091558901040614</v>
      </c>
      <c r="R37" s="1186"/>
      <c r="S37" s="1186"/>
    </row>
    <row r="38" spans="1:19" ht="13" x14ac:dyDescent="0.35">
      <c r="A38" s="105" t="s">
        <v>90</v>
      </c>
      <c r="B38" s="106" t="s">
        <v>286</v>
      </c>
      <c r="C38" s="25"/>
      <c r="D38" s="112">
        <v>1.3835381428658444</v>
      </c>
      <c r="E38" s="112">
        <v>1.6564763011460604</v>
      </c>
      <c r="F38" s="112">
        <v>2.2880691135519755</v>
      </c>
      <c r="G38" s="114">
        <v>2.2765239177919931</v>
      </c>
      <c r="H38" s="117">
        <v>1.7657061929367741</v>
      </c>
      <c r="I38" s="114">
        <v>0.53791427908036671</v>
      </c>
      <c r="J38" s="117">
        <v>1.4625141523936813</v>
      </c>
      <c r="K38" s="112">
        <v>2.0620311603752706</v>
      </c>
      <c r="L38" s="112">
        <v>1.6971566002284895</v>
      </c>
      <c r="M38" s="112">
        <v>2.5522125273356004</v>
      </c>
      <c r="N38" s="114">
        <v>3.0542035378127141</v>
      </c>
      <c r="O38" s="117">
        <v>2.0425526970517467</v>
      </c>
      <c r="P38" s="114">
        <v>1.0351145668376249</v>
      </c>
      <c r="Q38" s="117">
        <v>1.8634978515394973</v>
      </c>
      <c r="R38" s="1186"/>
      <c r="S38" s="1186"/>
    </row>
    <row r="39" spans="1:19" ht="12.5" x14ac:dyDescent="0.35">
      <c r="A39" s="26"/>
      <c r="B39" s="106" t="s">
        <v>562</v>
      </c>
      <c r="C39" s="25"/>
      <c r="D39" s="112">
        <v>18.435993097170936</v>
      </c>
      <c r="E39" s="112">
        <v>6.4612289194085237</v>
      </c>
      <c r="F39" s="112">
        <v>25.92796645541091</v>
      </c>
      <c r="G39" s="114">
        <v>35.442886105889464</v>
      </c>
      <c r="H39" s="117">
        <v>16.000106181879431</v>
      </c>
      <c r="I39" s="114">
        <v>6.0614576256284254</v>
      </c>
      <c r="J39" s="117">
        <v>13.545374398079296</v>
      </c>
      <c r="K39" s="112">
        <v>25.623264775499742</v>
      </c>
      <c r="L39" s="112">
        <v>7.1975731902045395</v>
      </c>
      <c r="M39" s="112">
        <v>33.495222288334006</v>
      </c>
      <c r="N39" s="114">
        <v>46.344935501346981</v>
      </c>
      <c r="O39" s="117">
        <v>19.606410626116272</v>
      </c>
      <c r="P39" s="114">
        <v>10.564070540514182</v>
      </c>
      <c r="Q39" s="117">
        <v>17.999289793045776</v>
      </c>
      <c r="R39" s="1186"/>
      <c r="S39" s="1186"/>
    </row>
    <row r="40" spans="1:19" ht="12.5" x14ac:dyDescent="0.35">
      <c r="A40" s="118"/>
      <c r="B40" s="119" t="s">
        <v>570</v>
      </c>
      <c r="C40" s="120"/>
      <c r="D40" s="121">
        <v>80.180468759963233</v>
      </c>
      <c r="E40" s="121">
        <v>91.882294779445417</v>
      </c>
      <c r="F40" s="121">
        <v>71.783964431037106</v>
      </c>
      <c r="G40" s="122">
        <v>62.280589976318538</v>
      </c>
      <c r="H40" s="126">
        <v>82.234187625183793</v>
      </c>
      <c r="I40" s="122">
        <v>93.400628095291225</v>
      </c>
      <c r="J40" s="126">
        <v>84.992111449527002</v>
      </c>
      <c r="K40" s="121">
        <v>72.314704064124996</v>
      </c>
      <c r="L40" s="121">
        <v>91.105270209566996</v>
      </c>
      <c r="M40" s="121">
        <v>63.952565184330403</v>
      </c>
      <c r="N40" s="122">
        <v>50.600860960840315</v>
      </c>
      <c r="O40" s="126">
        <v>78.351036676831981</v>
      </c>
      <c r="P40" s="122">
        <v>88.400814892648171</v>
      </c>
      <c r="Q40" s="126">
        <v>80.137212355414718</v>
      </c>
      <c r="R40" s="1186"/>
      <c r="S40" s="1186"/>
    </row>
    <row r="41" spans="1:19" ht="13" x14ac:dyDescent="0.35">
      <c r="A41" s="105" t="s">
        <v>571</v>
      </c>
      <c r="B41" s="106" t="s">
        <v>286</v>
      </c>
      <c r="C41" s="25"/>
      <c r="D41" s="112">
        <v>17.095763351895148</v>
      </c>
      <c r="E41" s="112">
        <v>15.761291414217771</v>
      </c>
      <c r="F41" s="112">
        <v>15.721088702465865</v>
      </c>
      <c r="G41" s="114">
        <v>17.717640128986556</v>
      </c>
      <c r="H41" s="117">
        <v>16.44148885167294</v>
      </c>
      <c r="I41" s="114">
        <v>1.8492375471835516</v>
      </c>
      <c r="J41" s="117">
        <v>12.179493858306254</v>
      </c>
      <c r="K41" s="112">
        <v>9.0268728217372605</v>
      </c>
      <c r="L41" s="112">
        <v>11.135963461038441</v>
      </c>
      <c r="M41" s="112">
        <v>7.7729247010364686</v>
      </c>
      <c r="N41" s="114">
        <v>8.1026517319291074</v>
      </c>
      <c r="O41" s="117">
        <v>8.9517958945516174</v>
      </c>
      <c r="P41" s="114">
        <v>2.2603582152230248</v>
      </c>
      <c r="Q41" s="117">
        <v>7.8384787304505457</v>
      </c>
      <c r="R41" s="1186"/>
      <c r="S41" s="1186"/>
    </row>
    <row r="42" spans="1:19" ht="12.5" x14ac:dyDescent="0.35">
      <c r="A42" s="26"/>
      <c r="B42" s="106" t="s">
        <v>572</v>
      </c>
      <c r="C42" s="25"/>
      <c r="D42" s="112">
        <v>31.240592139668948</v>
      </c>
      <c r="E42" s="112">
        <v>5.4870791527197555</v>
      </c>
      <c r="F42" s="112">
        <v>38.148455568347032</v>
      </c>
      <c r="G42" s="114">
        <v>38.550056446297575</v>
      </c>
      <c r="H42" s="117">
        <v>27.236732211776136</v>
      </c>
      <c r="I42" s="114">
        <v>2.7903948162008922</v>
      </c>
      <c r="J42" s="117">
        <v>20.096601909304603</v>
      </c>
      <c r="K42" s="112">
        <v>60.518630692255329</v>
      </c>
      <c r="L42" s="112">
        <v>13.697403581896934</v>
      </c>
      <c r="M42" s="112">
        <v>60.74338277824728</v>
      </c>
      <c r="N42" s="114">
        <v>59.55748319014279</v>
      </c>
      <c r="O42" s="117">
        <v>49.968167233959306</v>
      </c>
      <c r="P42" s="114">
        <v>10.686962187466062</v>
      </c>
      <c r="Q42" s="117">
        <v>43.432585210990496</v>
      </c>
      <c r="R42" s="1186"/>
      <c r="S42" s="1186"/>
    </row>
    <row r="43" spans="1:19" ht="12.5" x14ac:dyDescent="0.35">
      <c r="A43" s="118"/>
      <c r="B43" s="119" t="s">
        <v>570</v>
      </c>
      <c r="C43" s="120"/>
      <c r="D43" s="121">
        <v>51.663644508435894</v>
      </c>
      <c r="E43" s="121">
        <v>78.751629433062462</v>
      </c>
      <c r="F43" s="121">
        <v>46.130455729187105</v>
      </c>
      <c r="G43" s="122">
        <v>43.732303424715866</v>
      </c>
      <c r="H43" s="126">
        <v>56.321778936550935</v>
      </c>
      <c r="I43" s="122">
        <v>95.36036763661555</v>
      </c>
      <c r="J43" s="126">
        <v>67.723904232389145</v>
      </c>
      <c r="K43" s="121">
        <v>30.454496486007411</v>
      </c>
      <c r="L43" s="121">
        <v>75.166632957064621</v>
      </c>
      <c r="M43" s="121">
        <v>31.483692520716247</v>
      </c>
      <c r="N43" s="122">
        <v>32.339865077928096</v>
      </c>
      <c r="O43" s="126">
        <v>41.080036871489071</v>
      </c>
      <c r="P43" s="122">
        <v>87.052679597310913</v>
      </c>
      <c r="Q43" s="126">
        <v>48.728936058558951</v>
      </c>
      <c r="R43" s="1186"/>
      <c r="S43" s="1186"/>
    </row>
    <row r="44" spans="1:19" ht="13" x14ac:dyDescent="0.35">
      <c r="A44" s="105" t="s">
        <v>573</v>
      </c>
      <c r="B44" s="106" t="s">
        <v>286</v>
      </c>
      <c r="C44" s="25"/>
      <c r="D44" s="141">
        <v>4.5008390781006646</v>
      </c>
      <c r="E44" s="141">
        <v>3.2169908590276095</v>
      </c>
      <c r="F44" s="141">
        <v>5.2139820322458004</v>
      </c>
      <c r="G44" s="142">
        <v>2.4938726123871469</v>
      </c>
      <c r="H44" s="143">
        <v>3.9317225935534537</v>
      </c>
      <c r="I44" s="142">
        <v>0.70816836393730676</v>
      </c>
      <c r="J44" s="143">
        <v>3.0634255554530738</v>
      </c>
      <c r="K44" s="141">
        <v>3.7863186661884214</v>
      </c>
      <c r="L44" s="141">
        <v>3.5032089256733219</v>
      </c>
      <c r="M44" s="141">
        <v>4.4548951366615386</v>
      </c>
      <c r="N44" s="142">
        <v>0.59299205326845184</v>
      </c>
      <c r="O44" s="143">
        <v>3.4648699159114247</v>
      </c>
      <c r="P44" s="142">
        <v>0.98220081224650002</v>
      </c>
      <c r="Q44" s="143">
        <v>2.9611340750221973</v>
      </c>
      <c r="R44" s="1186"/>
      <c r="S44" s="1186"/>
    </row>
    <row r="45" spans="1:19" ht="13" x14ac:dyDescent="0.35">
      <c r="A45" s="26"/>
      <c r="B45" s="106" t="s">
        <v>572</v>
      </c>
      <c r="C45" s="25"/>
      <c r="D45" s="141">
        <v>50.081493196827211</v>
      </c>
      <c r="E45" s="141">
        <v>10.74492752850948</v>
      </c>
      <c r="F45" s="141">
        <v>45.856382354256567</v>
      </c>
      <c r="G45" s="142">
        <v>54.706195642057139</v>
      </c>
      <c r="H45" s="143">
        <v>34.473255631310224</v>
      </c>
      <c r="I45" s="142">
        <v>7.5870535223892785</v>
      </c>
      <c r="J45" s="143">
        <v>27.209783429130745</v>
      </c>
      <c r="K45" s="141">
        <v>55.027631543558641</v>
      </c>
      <c r="L45" s="141">
        <v>15.010141939553231</v>
      </c>
      <c r="M45" s="141">
        <v>50.164851544861698</v>
      </c>
      <c r="N45" s="142">
        <v>60.077717233172343</v>
      </c>
      <c r="O45" s="143">
        <v>40.548040409691566</v>
      </c>
      <c r="P45" s="142">
        <v>12.769996064470817</v>
      </c>
      <c r="Q45" s="143">
        <v>34.911849704356776</v>
      </c>
      <c r="R45" s="1186"/>
      <c r="S45" s="1186"/>
    </row>
    <row r="46" spans="1:19" ht="13" x14ac:dyDescent="0.35">
      <c r="A46" s="26"/>
      <c r="B46" s="144" t="s">
        <v>570</v>
      </c>
      <c r="C46" s="25"/>
      <c r="D46" s="141">
        <v>45.417667725072128</v>
      </c>
      <c r="E46" s="141">
        <v>86.038081612462918</v>
      </c>
      <c r="F46" s="141">
        <v>48.929635613497602</v>
      </c>
      <c r="G46" s="142">
        <v>42.799931745555703</v>
      </c>
      <c r="H46" s="143">
        <v>61.595021775136296</v>
      </c>
      <c r="I46" s="142">
        <v>91.704778113673413</v>
      </c>
      <c r="J46" s="143">
        <v>69.726791015416183</v>
      </c>
      <c r="K46" s="141">
        <v>41.186049790252952</v>
      </c>
      <c r="L46" s="141">
        <v>81.486649134773444</v>
      </c>
      <c r="M46" s="141">
        <v>45.380253318476761</v>
      </c>
      <c r="N46" s="142">
        <v>39.329290713559203</v>
      </c>
      <c r="O46" s="143">
        <v>55.987089674397019</v>
      </c>
      <c r="P46" s="142">
        <v>86.247803123282665</v>
      </c>
      <c r="Q46" s="143">
        <v>62.12701622062103</v>
      </c>
      <c r="R46" s="1186"/>
      <c r="S46" s="1186"/>
    </row>
    <row r="47" spans="1:19" ht="13" thickBot="1" x14ac:dyDescent="0.4">
      <c r="A47" s="42"/>
      <c r="B47" s="145"/>
      <c r="C47" s="127"/>
      <c r="D47" s="146"/>
      <c r="E47" s="146"/>
      <c r="F47" s="146"/>
      <c r="G47" s="146"/>
      <c r="H47" s="147"/>
      <c r="I47" s="148"/>
      <c r="J47" s="149"/>
      <c r="K47" s="150"/>
      <c r="L47" s="146"/>
      <c r="M47" s="146"/>
      <c r="N47" s="148"/>
      <c r="O47" s="147"/>
      <c r="P47" s="148"/>
      <c r="Q47" s="149"/>
      <c r="R47" s="1186"/>
      <c r="S47" s="1186"/>
    </row>
    <row r="48" spans="1:19" ht="13" thickTop="1" x14ac:dyDescent="0.35">
      <c r="A48" s="1186"/>
      <c r="B48" s="1186"/>
      <c r="C48" s="1186"/>
      <c r="D48" s="1186"/>
      <c r="E48" s="1186"/>
      <c r="F48" s="1186"/>
      <c r="G48" s="1186"/>
      <c r="H48" s="1186"/>
      <c r="I48" s="1186"/>
      <c r="J48" s="1186"/>
      <c r="K48" s="1186"/>
      <c r="L48" s="1186"/>
      <c r="M48" s="1186"/>
      <c r="N48" s="1186"/>
      <c r="O48" s="1186"/>
      <c r="P48" s="1186"/>
      <c r="Q48" s="1186"/>
      <c r="R48" s="1186"/>
      <c r="S48" s="1186"/>
    </row>
    <row r="49" spans="1:4" ht="13" x14ac:dyDescent="0.35">
      <c r="A49" s="1186"/>
      <c r="B49" s="4"/>
      <c r="C49" s="1186"/>
      <c r="D49" s="1186"/>
    </row>
    <row r="50" spans="1:4" ht="13" x14ac:dyDescent="0.35">
      <c r="A50" s="151"/>
      <c r="B50" s="152"/>
      <c r="C50" s="153"/>
      <c r="D50" s="153"/>
    </row>
  </sheetData>
  <mergeCells count="9">
    <mergeCell ref="A18:B18"/>
    <mergeCell ref="A19:B19"/>
    <mergeCell ref="A20:B20"/>
    <mergeCell ref="E6:S6"/>
    <mergeCell ref="A7:B7"/>
    <mergeCell ref="A8:B8"/>
    <mergeCell ref="A10:B10"/>
    <mergeCell ref="A11:B11"/>
    <mergeCell ref="A12:B12"/>
  </mergeCells>
  <hyperlinks>
    <hyperlink ref="A11" location="Contents!A1" display="Contents" xr:uid="{00000000-0004-0000-1300-000000000000}"/>
    <hyperlink ref="A11:B11" r:id="rId1" display="WebTAG Unit 3.5.6" xr:uid="{00000000-0004-0000-1300-000001000000}"/>
    <hyperlink ref="A10" location="Contents!A1" display="Contents" xr:uid="{00000000-0004-0000-1300-000002000000}"/>
    <hyperlink ref="A10:B10" location="Contents!A1" tooltip="Contents page" display="Contents" xr:uid="{00000000-0004-0000-1300-000003000000}"/>
    <hyperlink ref="A12:B12" r:id="rId2" tooltip="Unit A1.3 User &amp; Provider Impacts" display="WebTAG Unit A 1.3" xr:uid="{00000000-0004-0000-1300-000004000000}"/>
  </hyperlinks>
  <pageMargins left="0.7" right="0.7" top="0.75" bottom="0.75" header="0.3" footer="0.3"/>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sheetPr>
  <dimension ref="A1:CY144"/>
  <sheetViews>
    <sheetView zoomScale="70" zoomScaleNormal="70" workbookViewId="0">
      <selection activeCell="D5" sqref="D5:H5"/>
    </sheetView>
  </sheetViews>
  <sheetFormatPr defaultColWidth="12.81640625" defaultRowHeight="13.5" customHeight="1" x14ac:dyDescent="0.35"/>
  <cols>
    <col min="1" max="16384" width="12.81640625" style="5"/>
  </cols>
  <sheetData>
    <row r="1" spans="1:100" ht="55" customHeight="1" thickBot="1" x14ac:dyDescent="0.4">
      <c r="A1" s="4"/>
      <c r="B1" s="1186"/>
      <c r="C1" s="4"/>
      <c r="D1" s="1273"/>
      <c r="E1" s="1276"/>
      <c r="F1" s="1276"/>
      <c r="G1" s="1276"/>
      <c r="H1" s="1276"/>
      <c r="I1" s="1276"/>
      <c r="J1" s="1276"/>
      <c r="K1" s="1276"/>
      <c r="L1" s="1276"/>
      <c r="M1" s="1276"/>
      <c r="N1" s="1276"/>
      <c r="O1" s="1276"/>
      <c r="P1" s="1276"/>
      <c r="Q1" s="1277"/>
      <c r="R1" s="1276"/>
      <c r="S1" s="1276"/>
      <c r="T1" s="1276"/>
      <c r="U1" s="1276"/>
      <c r="V1" s="1276"/>
      <c r="W1" s="1276"/>
      <c r="X1" s="1276"/>
      <c r="Y1" s="1276"/>
      <c r="Z1" s="1276"/>
      <c r="AA1" s="1276"/>
      <c r="AB1" s="1276"/>
      <c r="AC1" s="1276"/>
      <c r="AD1" s="1273"/>
      <c r="AE1" s="1273"/>
      <c r="AF1" s="1273"/>
      <c r="AG1" s="1273"/>
      <c r="AH1" s="1273"/>
      <c r="AI1" s="1273"/>
      <c r="AJ1" s="1273"/>
      <c r="AK1" s="1273"/>
      <c r="AL1" s="1273"/>
      <c r="AM1" s="1273"/>
      <c r="AN1" s="1273"/>
      <c r="AO1" s="1273"/>
      <c r="AP1" s="1273"/>
      <c r="AQ1" s="1273"/>
      <c r="AR1" s="1276"/>
      <c r="AS1" s="1276"/>
      <c r="AT1" s="1276"/>
      <c r="AU1" s="1276"/>
      <c r="AV1" s="1276"/>
      <c r="AW1" s="1276"/>
      <c r="AX1" s="1276"/>
      <c r="AY1" s="1276"/>
      <c r="AZ1" s="1276"/>
      <c r="BA1" s="1276"/>
      <c r="BB1" s="1276"/>
      <c r="BC1" s="1276"/>
      <c r="BD1" s="1273"/>
      <c r="BE1" s="1276"/>
      <c r="BF1" s="1276"/>
      <c r="BG1" s="1276"/>
      <c r="BH1" s="1276"/>
      <c r="BI1" s="1276"/>
      <c r="BJ1" s="1276"/>
      <c r="BK1" s="1276"/>
      <c r="BL1" s="1276"/>
      <c r="BM1" s="1276"/>
      <c r="BN1" s="1276"/>
      <c r="BO1" s="1276"/>
      <c r="BP1" s="1276"/>
      <c r="BQ1" s="1273"/>
      <c r="BR1" s="1276"/>
      <c r="BS1" s="1276"/>
      <c r="BT1" s="1276"/>
      <c r="BU1" s="1276"/>
      <c r="BV1" s="1276"/>
      <c r="BW1" s="1276"/>
      <c r="BX1" s="1276"/>
      <c r="BY1" s="1276"/>
      <c r="BZ1" s="1276"/>
      <c r="CA1" s="1276"/>
      <c r="CB1" s="1276"/>
      <c r="CC1" s="1276"/>
      <c r="CD1" s="1273"/>
      <c r="CE1" s="1273"/>
      <c r="CF1" s="1273"/>
      <c r="CG1" s="1273"/>
      <c r="CH1" s="1273"/>
      <c r="CI1" s="1273"/>
      <c r="CJ1" s="1273"/>
      <c r="CK1" s="1273"/>
      <c r="CL1" s="1273"/>
      <c r="CM1" s="1273"/>
      <c r="CN1" s="1273"/>
      <c r="CO1" s="1273"/>
      <c r="CP1" s="1273"/>
      <c r="CQ1" s="1186"/>
      <c r="CR1" s="1186"/>
      <c r="CS1" s="1186"/>
      <c r="CT1" s="1186"/>
      <c r="CU1" s="1186"/>
      <c r="CV1" s="1186"/>
    </row>
    <row r="2" spans="1:100" s="7" customFormat="1" ht="5.15" customHeight="1" x14ac:dyDescent="0.35">
      <c r="D2" s="8"/>
      <c r="E2" s="8"/>
      <c r="F2" s="8"/>
      <c r="M2" s="1066"/>
      <c r="N2" s="48"/>
      <c r="O2" s="48"/>
      <c r="P2" s="48"/>
      <c r="Q2" s="1066"/>
      <c r="R2" s="47"/>
      <c r="U2" s="154"/>
      <c r="V2" s="154"/>
      <c r="W2" s="154"/>
      <c r="X2" s="154"/>
      <c r="AF2" s="1066"/>
      <c r="AG2" s="48"/>
      <c r="AH2" s="48"/>
      <c r="AI2" s="48"/>
      <c r="AJ2" s="8"/>
      <c r="AP2" s="154"/>
      <c r="AS2" s="1066"/>
      <c r="AT2" s="48"/>
      <c r="AU2" s="48"/>
      <c r="AV2" s="48"/>
      <c r="AW2" s="1066"/>
      <c r="AX2" s="47"/>
      <c r="BC2" s="155"/>
      <c r="BD2" s="155"/>
      <c r="BE2" s="155"/>
      <c r="BF2" s="1066"/>
      <c r="BG2" s="48"/>
      <c r="BH2" s="48"/>
      <c r="BI2" s="48"/>
      <c r="BJ2" s="1066"/>
      <c r="BK2" s="47"/>
      <c r="BP2" s="155"/>
      <c r="BQ2" s="155"/>
      <c r="BR2" s="155"/>
      <c r="BS2" s="1066"/>
      <c r="BT2" s="48"/>
      <c r="BU2" s="48"/>
      <c r="BV2" s="48"/>
      <c r="BW2" s="1066"/>
      <c r="BX2" s="47"/>
      <c r="CC2" s="155"/>
      <c r="CD2" s="155"/>
      <c r="CE2" s="155"/>
      <c r="CQ2" s="11"/>
      <c r="CR2" s="156" t="s">
        <v>574</v>
      </c>
      <c r="CS2" s="155"/>
      <c r="CT2" s="155"/>
      <c r="CU2" s="11"/>
      <c r="CV2" s="12"/>
    </row>
    <row r="3" spans="1:100" s="7" customFormat="1" ht="20.149999999999999" customHeight="1" thickBot="1" x14ac:dyDescent="0.4">
      <c r="A3" s="10" t="s">
        <v>575</v>
      </c>
      <c r="D3" s="11"/>
      <c r="E3" s="155"/>
      <c r="F3" s="12"/>
      <c r="G3" s="154"/>
      <c r="H3" s="11"/>
      <c r="K3" s="154"/>
      <c r="L3" s="154"/>
      <c r="M3" s="1066"/>
      <c r="N3" s="72"/>
      <c r="O3" s="47"/>
      <c r="P3" s="72"/>
      <c r="Q3" s="1066"/>
      <c r="R3" s="47"/>
      <c r="AF3" s="8"/>
      <c r="AG3" s="72"/>
      <c r="AH3" s="47"/>
      <c r="AI3" s="72"/>
      <c r="AJ3" s="8"/>
      <c r="AS3" s="1066"/>
      <c r="AT3" s="72"/>
      <c r="AU3" s="47"/>
      <c r="AV3" s="72"/>
      <c r="AW3" s="1066"/>
      <c r="AX3" s="47"/>
      <c r="BF3" s="1066"/>
      <c r="BG3" s="72"/>
      <c r="BH3" s="47"/>
      <c r="BI3" s="72"/>
      <c r="BJ3" s="1066"/>
      <c r="BK3" s="47"/>
      <c r="BS3" s="1066"/>
      <c r="BT3" s="72"/>
      <c r="BU3" s="47"/>
      <c r="BV3" s="72"/>
      <c r="BW3" s="1066"/>
      <c r="BX3" s="47"/>
      <c r="CQ3" s="11"/>
      <c r="CR3" s="157" t="s">
        <v>576</v>
      </c>
      <c r="CS3" s="12"/>
      <c r="CT3" s="8"/>
      <c r="CU3" s="11"/>
      <c r="CV3" s="12"/>
    </row>
    <row r="4" spans="1:100" s="24" customFormat="1" ht="20.149999999999999" customHeight="1" thickBot="1" x14ac:dyDescent="0.4">
      <c r="A4" s="13" t="s">
        <v>577</v>
      </c>
      <c r="B4" s="14"/>
      <c r="C4" s="16"/>
      <c r="D4" s="16"/>
      <c r="E4" s="16"/>
      <c r="F4" s="16"/>
      <c r="G4" s="16"/>
      <c r="H4" s="16"/>
      <c r="I4" s="16"/>
      <c r="J4" s="16"/>
      <c r="K4" s="16"/>
      <c r="L4" s="16"/>
      <c r="M4" s="71"/>
      <c r="N4" s="16"/>
      <c r="O4" s="15"/>
      <c r="P4" s="16"/>
      <c r="Q4" s="71"/>
      <c r="R4" s="15"/>
      <c r="S4" s="16"/>
      <c r="T4" s="16"/>
      <c r="U4" s="16"/>
      <c r="V4" s="16"/>
      <c r="W4" s="16"/>
      <c r="X4" s="16"/>
      <c r="Y4" s="16"/>
      <c r="Z4" s="16"/>
      <c r="AA4" s="16"/>
      <c r="AB4" s="16"/>
      <c r="AC4" s="16"/>
      <c r="AD4" s="16"/>
      <c r="AE4" s="16"/>
      <c r="AF4" s="16"/>
      <c r="AG4" s="70"/>
      <c r="AH4" s="15"/>
      <c r="AI4" s="70"/>
      <c r="AJ4" s="16"/>
      <c r="AK4" s="16"/>
      <c r="AL4" s="16"/>
      <c r="AM4" s="16"/>
      <c r="AN4" s="16"/>
      <c r="AO4" s="16"/>
      <c r="AP4" s="16"/>
      <c r="AQ4" s="16"/>
      <c r="AR4" s="16"/>
      <c r="AS4" s="71"/>
      <c r="AT4" s="70"/>
      <c r="AU4" s="15"/>
      <c r="AV4" s="70"/>
      <c r="AW4" s="71"/>
      <c r="AX4" s="15"/>
      <c r="AY4" s="16"/>
      <c r="AZ4" s="16"/>
      <c r="BA4" s="16"/>
      <c r="BB4" s="16"/>
      <c r="BC4" s="16"/>
      <c r="BD4" s="16"/>
      <c r="BE4" s="16"/>
      <c r="BF4" s="71"/>
      <c r="BG4" s="70"/>
      <c r="BH4" s="15"/>
      <c r="BI4" s="70"/>
      <c r="BJ4" s="71"/>
      <c r="BK4" s="15"/>
      <c r="BL4" s="16"/>
      <c r="BM4" s="16"/>
      <c r="BN4" s="16"/>
      <c r="BO4" s="16"/>
      <c r="BP4" s="16"/>
      <c r="BQ4" s="16"/>
      <c r="BR4" s="16"/>
      <c r="BS4" s="71"/>
      <c r="BT4" s="70"/>
      <c r="BU4" s="15"/>
      <c r="BV4" s="70"/>
      <c r="BW4" s="71"/>
      <c r="BX4" s="15"/>
      <c r="BY4" s="16"/>
      <c r="BZ4" s="16"/>
      <c r="CA4" s="16"/>
      <c r="CB4" s="16"/>
      <c r="CC4" s="16"/>
      <c r="CD4" s="16"/>
      <c r="CE4" s="16"/>
      <c r="CF4" s="16"/>
      <c r="CG4" s="16"/>
      <c r="CH4" s="16"/>
      <c r="CI4" s="16"/>
      <c r="CJ4" s="16"/>
      <c r="CK4" s="16"/>
      <c r="CL4" s="16"/>
      <c r="CM4" s="16"/>
      <c r="CN4" s="16"/>
      <c r="CO4" s="16"/>
      <c r="CP4" s="16"/>
      <c r="CQ4" s="1066"/>
      <c r="CR4" s="1188"/>
      <c r="CS4" s="47"/>
      <c r="CT4" s="72"/>
      <c r="CU4" s="1066"/>
      <c r="CV4" s="47"/>
    </row>
    <row r="5" spans="1:100" ht="10" customHeight="1" thickTop="1" thickBot="1" x14ac:dyDescent="0.4">
      <c r="A5" s="1186"/>
      <c r="B5" s="1186"/>
      <c r="C5" s="158"/>
      <c r="D5" s="20"/>
      <c r="E5" s="1186"/>
      <c r="F5" s="1186"/>
      <c r="G5" s="1186"/>
      <c r="H5" s="1186"/>
      <c r="I5" s="1186"/>
      <c r="J5" s="1186"/>
      <c r="K5" s="1186"/>
      <c r="L5" s="1186"/>
      <c r="M5" s="1186"/>
      <c r="N5" s="1186"/>
      <c r="O5" s="159"/>
      <c r="P5" s="1186"/>
      <c r="Q5" s="160"/>
      <c r="R5" s="1186"/>
      <c r="S5" s="1186"/>
      <c r="T5" s="1186"/>
      <c r="U5" s="1186"/>
      <c r="V5" s="1186"/>
      <c r="W5" s="1186"/>
      <c r="X5" s="1186"/>
      <c r="Y5" s="1186"/>
      <c r="Z5" s="1186"/>
      <c r="AA5" s="1186"/>
      <c r="AB5" s="1186"/>
      <c r="AC5" s="1186"/>
      <c r="AD5" s="1186"/>
      <c r="AE5" s="1186"/>
      <c r="AF5" s="1188"/>
      <c r="AG5" s="161"/>
      <c r="AH5" s="72"/>
      <c r="AI5" s="72"/>
      <c r="AJ5" s="1066"/>
      <c r="AK5" s="1186"/>
      <c r="AL5" s="1186"/>
      <c r="AM5" s="1186"/>
      <c r="AN5" s="1186"/>
      <c r="AO5" s="1186"/>
      <c r="AP5" s="1186"/>
      <c r="AQ5" s="1186"/>
      <c r="AR5" s="1186"/>
      <c r="AS5" s="1066"/>
      <c r="AT5" s="161"/>
      <c r="AU5" s="72"/>
      <c r="AV5" s="72"/>
      <c r="AW5" s="1066"/>
      <c r="AX5" s="1188"/>
      <c r="AY5" s="1186"/>
      <c r="AZ5" s="1186"/>
      <c r="BA5" s="1186"/>
      <c r="BB5" s="1186"/>
      <c r="BC5" s="1186"/>
      <c r="BD5" s="1186"/>
      <c r="BE5" s="1186"/>
      <c r="BF5" s="1066"/>
      <c r="BG5" s="161"/>
      <c r="BH5" s="47"/>
      <c r="BI5" s="72"/>
      <c r="BJ5" s="1066"/>
      <c r="BK5" s="1188"/>
      <c r="BL5" s="1186"/>
      <c r="BM5" s="1186"/>
      <c r="BN5" s="1186"/>
      <c r="BO5" s="1186"/>
      <c r="BP5" s="1186"/>
      <c r="BQ5" s="1186"/>
      <c r="BR5" s="1186"/>
      <c r="BS5" s="1066"/>
      <c r="BT5" s="161"/>
      <c r="BU5" s="47"/>
      <c r="BV5" s="72"/>
      <c r="BW5" s="1066"/>
      <c r="BX5" s="1188"/>
      <c r="BY5" s="1186"/>
      <c r="BZ5" s="1186"/>
      <c r="CA5" s="1186"/>
      <c r="CB5" s="1186"/>
      <c r="CC5" s="1186"/>
      <c r="CD5" s="1186"/>
      <c r="CE5" s="1186"/>
      <c r="CF5" s="1186"/>
      <c r="CG5" s="1186"/>
      <c r="CH5" s="1186"/>
      <c r="CI5" s="1186"/>
      <c r="CJ5" s="1186"/>
      <c r="CK5" s="1186"/>
      <c r="CL5" s="1186"/>
      <c r="CM5" s="1186"/>
      <c r="CN5" s="1186"/>
      <c r="CO5" s="1186"/>
      <c r="CP5" s="4"/>
      <c r="CQ5" s="1066"/>
      <c r="CR5" s="162">
        <f>IF(E21="£ per hour",1,10/6)</f>
        <v>1</v>
      </c>
      <c r="CS5" s="47"/>
      <c r="CT5" s="72"/>
      <c r="CU5" s="1066"/>
      <c r="CV5" s="1188"/>
    </row>
    <row r="6" spans="1:100" ht="13.5" customHeight="1" thickTop="1" x14ac:dyDescent="0.35">
      <c r="A6" s="22" t="s">
        <v>425</v>
      </c>
      <c r="B6" s="22"/>
      <c r="C6" s="1186"/>
      <c r="D6" s="1186"/>
      <c r="E6" s="1248" t="s">
        <v>140</v>
      </c>
      <c r="F6" s="1262"/>
      <c r="G6" s="1262"/>
      <c r="H6" s="1262"/>
      <c r="I6" s="1262"/>
      <c r="J6" s="1262"/>
      <c r="K6" s="1262"/>
      <c r="L6" s="1262"/>
      <c r="M6" s="1262"/>
      <c r="N6" s="1262"/>
      <c r="O6" s="1262"/>
      <c r="P6" s="1262"/>
      <c r="Q6" s="1274"/>
      <c r="R6" s="1262"/>
      <c r="S6" s="1263"/>
      <c r="T6" s="1186"/>
      <c r="U6" s="1186"/>
      <c r="V6" s="1186"/>
      <c r="W6" s="1186"/>
      <c r="X6" s="1186"/>
      <c r="Y6" s="1186"/>
      <c r="Z6" s="1186"/>
      <c r="AA6" s="1186"/>
      <c r="AB6" s="1186"/>
      <c r="AC6" s="1186"/>
      <c r="AD6" s="1186"/>
      <c r="AE6" s="1186"/>
      <c r="AF6" s="1186"/>
      <c r="AG6" s="1186"/>
      <c r="AH6" s="1186"/>
      <c r="AI6" s="1186"/>
      <c r="AJ6" s="1186"/>
      <c r="AK6" s="1186"/>
      <c r="AL6" s="1186"/>
      <c r="AM6" s="1186"/>
      <c r="AN6" s="1186"/>
      <c r="AO6" s="1186"/>
      <c r="AP6" s="1186"/>
      <c r="AQ6" s="1186"/>
      <c r="AR6" s="1186"/>
      <c r="AS6" s="1188"/>
      <c r="AT6" s="1188"/>
      <c r="AU6" s="1188"/>
      <c r="AV6" s="1188"/>
      <c r="AW6" s="1188"/>
      <c r="AX6" s="1188"/>
      <c r="AY6" s="1186"/>
      <c r="AZ6" s="1186"/>
      <c r="BA6" s="1186"/>
      <c r="BB6" s="1186"/>
      <c r="BC6" s="1186"/>
      <c r="BD6" s="1186"/>
      <c r="BE6" s="1186"/>
      <c r="BF6" s="1188"/>
      <c r="BG6" s="1188"/>
      <c r="BH6" s="1188"/>
      <c r="BI6" s="1188"/>
      <c r="BJ6" s="1188"/>
      <c r="BK6" s="1188"/>
      <c r="BL6" s="1186"/>
      <c r="BM6" s="1186"/>
      <c r="BN6" s="1186"/>
      <c r="BO6" s="1186"/>
      <c r="BP6" s="1186"/>
      <c r="BQ6" s="1186"/>
      <c r="BR6" s="1186"/>
      <c r="BS6" s="1188"/>
      <c r="BT6" s="1188"/>
      <c r="BU6" s="1188"/>
      <c r="BV6" s="1188"/>
      <c r="BW6" s="1188"/>
      <c r="BX6" s="1188"/>
      <c r="BY6" s="1186"/>
      <c r="BZ6" s="1186"/>
      <c r="CA6" s="1186"/>
      <c r="CB6" s="1186"/>
      <c r="CC6" s="1186"/>
      <c r="CD6" s="1186"/>
      <c r="CE6" s="1186"/>
      <c r="CF6" s="1186"/>
      <c r="CG6" s="1186"/>
      <c r="CH6" s="1186"/>
      <c r="CI6" s="1186"/>
      <c r="CJ6" s="1186"/>
      <c r="CK6" s="1186"/>
      <c r="CL6" s="1186"/>
      <c r="CM6" s="1186"/>
      <c r="CN6" s="1186"/>
      <c r="CO6" s="1186"/>
      <c r="CP6" s="1186"/>
      <c r="CQ6" s="1186"/>
      <c r="CR6" s="1186"/>
      <c r="CS6" s="1186"/>
      <c r="CT6" s="1186"/>
      <c r="CU6" s="1186"/>
      <c r="CV6" s="1186"/>
    </row>
    <row r="7" spans="1:100" ht="13.5" customHeight="1" x14ac:dyDescent="0.35">
      <c r="A7" s="1264" t="s">
        <v>426</v>
      </c>
      <c r="B7" s="1265"/>
      <c r="C7" s="1186"/>
      <c r="D7" s="25"/>
      <c r="E7" s="163" t="s">
        <v>578</v>
      </c>
      <c r="F7" s="72"/>
      <c r="G7" s="1188"/>
      <c r="H7" s="1188"/>
      <c r="I7" s="1188"/>
      <c r="J7" s="1188"/>
      <c r="K7" s="1188"/>
      <c r="L7" s="1188"/>
      <c r="M7" s="1188"/>
      <c r="N7" s="1188"/>
      <c r="O7" s="1188"/>
      <c r="P7" s="1188"/>
      <c r="Q7" s="1188"/>
      <c r="R7" s="1188"/>
      <c r="S7" s="25"/>
      <c r="T7" s="1186"/>
      <c r="U7" s="1186"/>
      <c r="V7" s="1186"/>
      <c r="W7" s="1186"/>
      <c r="X7" s="1186"/>
      <c r="Y7" s="1186"/>
      <c r="Z7" s="1186"/>
      <c r="AA7" s="1186"/>
      <c r="AB7" s="1186"/>
      <c r="AC7" s="1186"/>
      <c r="AD7" s="1186"/>
      <c r="AE7" s="1186"/>
      <c r="AF7" s="1186"/>
      <c r="AG7" s="1186"/>
      <c r="AH7" s="1186"/>
      <c r="AI7" s="1186"/>
      <c r="AJ7" s="1186"/>
      <c r="AK7" s="1186"/>
      <c r="AL7" s="1186"/>
      <c r="AM7" s="1186"/>
      <c r="AN7" s="1186"/>
      <c r="AO7" s="1186"/>
      <c r="AP7" s="1186"/>
      <c r="AQ7" s="1186"/>
      <c r="AR7" s="1186"/>
      <c r="AS7" s="1186"/>
      <c r="AT7" s="1186"/>
      <c r="AU7" s="1186"/>
      <c r="AV7" s="1186"/>
      <c r="AW7" s="1186"/>
      <c r="AX7" s="1186"/>
      <c r="AY7" s="1186"/>
      <c r="AZ7" s="1186"/>
      <c r="BA7" s="1186"/>
      <c r="BB7" s="1186"/>
      <c r="BC7" s="1186"/>
      <c r="BD7" s="1186"/>
      <c r="BE7" s="1186"/>
      <c r="BF7" s="1188"/>
      <c r="BG7" s="1188"/>
      <c r="BH7" s="1188"/>
      <c r="BI7" s="1188"/>
      <c r="BJ7" s="1188"/>
      <c r="BK7" s="1188"/>
      <c r="BL7" s="1186"/>
      <c r="BM7" s="1186"/>
      <c r="BN7" s="1186"/>
      <c r="BO7" s="1186"/>
      <c r="BP7" s="1186"/>
      <c r="BQ7" s="1186"/>
      <c r="BR7" s="1186"/>
      <c r="BS7" s="1186"/>
      <c r="BT7" s="1186"/>
      <c r="BU7" s="1186"/>
      <c r="BV7" s="1186"/>
      <c r="BW7" s="1186"/>
      <c r="BX7" s="1186"/>
      <c r="BY7" s="1186"/>
      <c r="BZ7" s="1186"/>
      <c r="CA7" s="1186"/>
      <c r="CB7" s="1186"/>
      <c r="CC7" s="1186"/>
      <c r="CD7" s="1186"/>
      <c r="CE7" s="1186"/>
      <c r="CF7" s="1186"/>
      <c r="CG7" s="1186"/>
      <c r="CH7" s="1186"/>
      <c r="CI7" s="1186"/>
      <c r="CJ7" s="1186"/>
      <c r="CK7" s="1186"/>
      <c r="CL7" s="1186"/>
      <c r="CM7" s="1186"/>
      <c r="CN7" s="1186"/>
      <c r="CO7" s="1186"/>
      <c r="CP7" s="1186"/>
      <c r="CQ7" s="1186"/>
      <c r="CR7" s="1186"/>
      <c r="CS7" s="1186"/>
      <c r="CT7" s="1186"/>
      <c r="CU7" s="1186"/>
      <c r="CV7" s="1186"/>
    </row>
    <row r="8" spans="1:100" ht="13.5" customHeight="1" x14ac:dyDescent="0.35">
      <c r="A8" s="1252">
        <v>43983</v>
      </c>
      <c r="B8" s="1253"/>
      <c r="C8" s="20"/>
      <c r="D8" s="20"/>
      <c r="E8" s="26" t="s">
        <v>579</v>
      </c>
      <c r="F8" s="27"/>
      <c r="G8" s="1188"/>
      <c r="H8" s="1188"/>
      <c r="I8" s="1188"/>
      <c r="J8" s="1188"/>
      <c r="K8" s="1188"/>
      <c r="L8" s="1188"/>
      <c r="M8" s="1188"/>
      <c r="N8" s="1188"/>
      <c r="O8" s="1188"/>
      <c r="P8" s="1188"/>
      <c r="Q8" s="1188"/>
      <c r="R8" s="1188"/>
      <c r="S8" s="25"/>
      <c r="T8" s="1186"/>
      <c r="U8" s="1186"/>
      <c r="V8" s="1186"/>
      <c r="W8" s="1186"/>
      <c r="X8" s="1186"/>
      <c r="Y8" s="1186"/>
      <c r="Z8" s="1186"/>
      <c r="AA8" s="1186"/>
      <c r="AB8" s="1186"/>
      <c r="AC8" s="1186"/>
      <c r="AD8" s="1186"/>
      <c r="AE8" s="1186"/>
      <c r="AF8" s="1186"/>
      <c r="AG8" s="1186"/>
      <c r="AH8" s="1186"/>
      <c r="AI8" s="1186"/>
      <c r="AJ8" s="1186"/>
      <c r="AK8" s="1186"/>
      <c r="AL8" s="1186"/>
      <c r="AM8" s="1186"/>
      <c r="AN8" s="1186"/>
      <c r="AO8" s="1186"/>
      <c r="AP8" s="1186"/>
      <c r="AQ8" s="1186"/>
      <c r="AR8" s="1186"/>
      <c r="AS8" s="1186"/>
      <c r="AT8" s="1186"/>
      <c r="AU8" s="1186"/>
      <c r="AV8" s="1186"/>
      <c r="AW8" s="1186"/>
      <c r="AX8" s="1186"/>
      <c r="AY8" s="1186"/>
      <c r="AZ8" s="1186"/>
      <c r="BA8" s="1186"/>
      <c r="BB8" s="1186"/>
      <c r="BC8" s="1186"/>
      <c r="BD8" s="1186"/>
      <c r="BE8" s="1186"/>
      <c r="BF8" s="1186"/>
      <c r="BG8" s="1186"/>
      <c r="BH8" s="1186"/>
      <c r="BI8" s="1186"/>
      <c r="BJ8" s="1186"/>
      <c r="BK8" s="1186"/>
      <c r="BL8" s="1186"/>
      <c r="BM8" s="1186"/>
      <c r="BN8" s="1186"/>
      <c r="BO8" s="1186"/>
      <c r="BP8" s="1186"/>
      <c r="BQ8" s="1186"/>
      <c r="BR8" s="1186"/>
      <c r="BS8" s="1186"/>
      <c r="BT8" s="1186"/>
      <c r="BU8" s="1186"/>
      <c r="BV8" s="1186"/>
      <c r="BW8" s="1186"/>
      <c r="BX8" s="1186"/>
      <c r="BY8" s="1186"/>
      <c r="BZ8" s="1186"/>
      <c r="CA8" s="1186"/>
      <c r="CB8" s="1186"/>
      <c r="CC8" s="1186"/>
      <c r="CD8" s="1186"/>
      <c r="CE8" s="1186"/>
      <c r="CF8" s="1186"/>
      <c r="CG8" s="1186"/>
      <c r="CH8" s="1186"/>
      <c r="CI8" s="1186"/>
      <c r="CJ8" s="1186"/>
      <c r="CK8" s="1186"/>
      <c r="CL8" s="1186"/>
      <c r="CM8" s="1186"/>
      <c r="CN8" s="1186"/>
      <c r="CO8" s="1186"/>
      <c r="CP8" s="1186"/>
      <c r="CQ8" s="1186"/>
      <c r="CR8" s="1186"/>
      <c r="CS8" s="1186"/>
      <c r="CT8" s="1186"/>
      <c r="CU8" s="1186"/>
      <c r="CV8" s="1186"/>
    </row>
    <row r="9" spans="1:100" ht="13.5" customHeight="1" thickBot="1" x14ac:dyDescent="0.4">
      <c r="A9" s="28" t="s">
        <v>430</v>
      </c>
      <c r="B9" s="29"/>
      <c r="C9" s="1186"/>
      <c r="D9" s="20"/>
      <c r="E9" s="26" t="s">
        <v>580</v>
      </c>
      <c r="F9" s="1188"/>
      <c r="G9" s="1188"/>
      <c r="H9" s="1188"/>
      <c r="I9" s="1188"/>
      <c r="J9" s="1188"/>
      <c r="K9" s="27"/>
      <c r="L9" s="1188"/>
      <c r="M9" s="1188"/>
      <c r="N9" s="1188"/>
      <c r="O9" s="1188"/>
      <c r="P9" s="1188"/>
      <c r="Q9" s="1188"/>
      <c r="R9" s="1188"/>
      <c r="S9" s="25"/>
      <c r="T9" s="1186"/>
      <c r="U9" s="1186"/>
      <c r="V9" s="1186"/>
      <c r="W9" s="1186"/>
      <c r="X9" s="1186"/>
      <c r="Y9" s="1186"/>
      <c r="Z9" s="1186"/>
      <c r="AA9" s="1186"/>
      <c r="AB9" s="1186"/>
      <c r="AC9" s="1186"/>
      <c r="AD9" s="1186"/>
      <c r="AE9" s="1186"/>
      <c r="AF9" s="1186"/>
      <c r="AG9" s="1186"/>
      <c r="AH9" s="1186"/>
      <c r="AI9" s="1186"/>
      <c r="AJ9" s="1186"/>
      <c r="AK9" s="1186"/>
      <c r="AL9" s="1186"/>
      <c r="AM9" s="1186"/>
      <c r="AN9" s="1186"/>
      <c r="AO9" s="1186"/>
      <c r="AP9" s="1186"/>
      <c r="AQ9" s="1186"/>
      <c r="AR9" s="1186"/>
      <c r="AS9" s="1186"/>
      <c r="AT9" s="1186"/>
      <c r="AU9" s="1186"/>
      <c r="AV9" s="1186"/>
      <c r="AW9" s="1186"/>
      <c r="AX9" s="1186"/>
      <c r="AY9" s="1186"/>
      <c r="AZ9" s="1186"/>
      <c r="BA9" s="1186"/>
      <c r="BB9" s="1186"/>
      <c r="BC9" s="1186"/>
      <c r="BD9" s="1186"/>
      <c r="BE9" s="1186"/>
      <c r="BF9" s="1186"/>
      <c r="BG9" s="1186"/>
      <c r="BH9" s="1186"/>
      <c r="BI9" s="1186"/>
      <c r="BJ9" s="1186"/>
      <c r="BK9" s="1186"/>
      <c r="BL9" s="1186"/>
      <c r="BM9" s="1186"/>
      <c r="BN9" s="1186"/>
      <c r="BO9" s="1186"/>
      <c r="BP9" s="1186"/>
      <c r="BQ9" s="1186"/>
      <c r="BR9" s="1186"/>
      <c r="BS9" s="1186"/>
      <c r="BT9" s="1186"/>
      <c r="BU9" s="1186"/>
      <c r="BV9" s="1186"/>
      <c r="BW9" s="1186"/>
      <c r="BX9" s="1186"/>
      <c r="BY9" s="1186"/>
      <c r="BZ9" s="1186"/>
      <c r="CA9" s="1186"/>
      <c r="CB9" s="1186"/>
      <c r="CC9" s="1186"/>
      <c r="CD9" s="1186"/>
      <c r="CE9" s="1186"/>
      <c r="CF9" s="1186"/>
      <c r="CG9" s="1186"/>
      <c r="CH9" s="1186"/>
      <c r="CI9" s="1186"/>
      <c r="CJ9" s="1186"/>
      <c r="CK9" s="1186"/>
      <c r="CL9" s="1186"/>
      <c r="CM9" s="1186"/>
      <c r="CN9" s="1186"/>
      <c r="CO9" s="1186"/>
      <c r="CP9" s="1186"/>
      <c r="CQ9" s="1186"/>
      <c r="CR9" s="1186"/>
      <c r="CS9" s="1186"/>
      <c r="CT9" s="1186"/>
      <c r="CU9" s="1186"/>
      <c r="CV9" s="1186"/>
    </row>
    <row r="10" spans="1:100" ht="13.5" customHeight="1" thickBot="1" x14ac:dyDescent="0.4">
      <c r="A10" s="1257" t="s">
        <v>432</v>
      </c>
      <c r="B10" s="1266"/>
      <c r="C10" s="1186"/>
      <c r="D10" s="20"/>
      <c r="E10" s="26" t="s">
        <v>581</v>
      </c>
      <c r="F10" s="1188"/>
      <c r="G10" s="1188"/>
      <c r="H10" s="1188"/>
      <c r="I10" s="1188"/>
      <c r="J10" s="1188"/>
      <c r="K10" s="1188"/>
      <c r="L10" s="1188"/>
      <c r="M10" s="1188"/>
      <c r="N10" s="1188"/>
      <c r="O10" s="1188"/>
      <c r="P10" s="1188"/>
      <c r="Q10" s="1188"/>
      <c r="R10" s="1188"/>
      <c r="S10" s="25"/>
      <c r="T10" s="1186"/>
      <c r="U10" s="1186"/>
      <c r="V10" s="1186"/>
      <c r="W10" s="1186"/>
      <c r="X10" s="1186"/>
      <c r="Y10" s="1186"/>
      <c r="Z10" s="1186"/>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row>
    <row r="11" spans="1:100" ht="13.5" customHeight="1" thickBot="1" x14ac:dyDescent="0.4">
      <c r="A11" s="1257" t="s">
        <v>434</v>
      </c>
      <c r="B11" s="1275"/>
      <c r="C11" s="1186"/>
      <c r="D11" s="20"/>
      <c r="E11" s="26"/>
      <c r="F11" s="1188"/>
      <c r="G11" s="1188"/>
      <c r="H11" s="1188"/>
      <c r="I11" s="1188"/>
      <c r="J11" s="1188"/>
      <c r="K11" s="1188"/>
      <c r="L11" s="1188"/>
      <c r="M11" s="1188"/>
      <c r="N11" s="1188"/>
      <c r="O11" s="1188"/>
      <c r="P11" s="1188"/>
      <c r="Q11" s="1188"/>
      <c r="R11" s="1188"/>
      <c r="S11" s="25"/>
      <c r="T11" s="1186"/>
      <c r="U11" s="1186"/>
      <c r="V11" s="1186"/>
      <c r="W11" s="1186"/>
      <c r="X11" s="1186"/>
      <c r="Y11" s="1186"/>
      <c r="Z11" s="1186"/>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row>
    <row r="12" spans="1:100" ht="13.5" customHeight="1" thickBot="1" x14ac:dyDescent="0.4">
      <c r="A12" s="1257" t="s">
        <v>437</v>
      </c>
      <c r="B12" s="1258"/>
      <c r="C12" s="1186"/>
      <c r="D12" s="20"/>
      <c r="E12" s="26"/>
      <c r="F12" s="30"/>
      <c r="G12" s="30"/>
      <c r="H12" s="30"/>
      <c r="I12" s="30"/>
      <c r="J12" s="30"/>
      <c r="K12" s="30"/>
      <c r="L12" s="30"/>
      <c r="M12" s="30"/>
      <c r="N12" s="30"/>
      <c r="O12" s="30"/>
      <c r="P12" s="30"/>
      <c r="Q12" s="30"/>
      <c r="R12" s="30"/>
      <c r="S12" s="31"/>
      <c r="T12" s="1186"/>
      <c r="U12" s="1186"/>
      <c r="V12" s="1186"/>
      <c r="W12" s="1186"/>
      <c r="X12" s="1186"/>
      <c r="Y12" s="1186"/>
      <c r="Z12" s="1186"/>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row>
    <row r="13" spans="1:100" ht="13.5" customHeight="1" x14ac:dyDescent="0.35">
      <c r="A13" s="28" t="s">
        <v>439</v>
      </c>
      <c r="B13" s="32"/>
      <c r="C13" s="20"/>
      <c r="D13" s="20"/>
      <c r="E13" s="164"/>
      <c r="F13" s="1188"/>
      <c r="G13" s="1188"/>
      <c r="H13" s="1188"/>
      <c r="I13" s="1188"/>
      <c r="J13" s="1188"/>
      <c r="K13" s="1188"/>
      <c r="L13" s="1188"/>
      <c r="M13" s="1188"/>
      <c r="N13" s="1188"/>
      <c r="O13" s="1188"/>
      <c r="P13" s="1188"/>
      <c r="Q13" s="1188"/>
      <c r="R13" s="1188"/>
      <c r="S13" s="25"/>
      <c r="T13" s="1186"/>
      <c r="U13" s="1186"/>
      <c r="V13" s="1186"/>
      <c r="W13" s="1186"/>
      <c r="X13" s="1186"/>
      <c r="Y13" s="1186"/>
      <c r="Z13" s="1186"/>
      <c r="AA13" s="1186"/>
      <c r="AB13" s="1186"/>
      <c r="AC13" s="1186"/>
      <c r="AD13" s="1186"/>
      <c r="AE13" s="1186"/>
      <c r="AF13" s="1186"/>
      <c r="AG13" s="1186"/>
      <c r="AH13" s="1186"/>
      <c r="AI13" s="1186"/>
      <c r="AJ13" s="1186"/>
      <c r="AK13" s="1186"/>
      <c r="AL13" s="1186"/>
      <c r="AM13" s="1186"/>
      <c r="AN13" s="1186"/>
      <c r="AO13" s="1186"/>
      <c r="AP13" s="1186"/>
      <c r="AQ13" s="1186"/>
      <c r="AR13" s="1186"/>
      <c r="AS13" s="1186"/>
      <c r="AT13" s="1186"/>
      <c r="AU13" s="1186"/>
      <c r="AV13" s="1186"/>
      <c r="AW13" s="1186"/>
      <c r="AX13" s="1186"/>
      <c r="AY13" s="1186"/>
      <c r="AZ13" s="1186"/>
      <c r="BA13" s="1186"/>
      <c r="BB13" s="1186"/>
      <c r="BC13" s="1186"/>
      <c r="BD13" s="1186"/>
      <c r="BE13" s="1186"/>
      <c r="BF13" s="1186"/>
      <c r="BG13" s="1186"/>
      <c r="BH13" s="1186"/>
      <c r="BI13" s="1186"/>
      <c r="BJ13" s="1186"/>
      <c r="BK13" s="1186"/>
      <c r="BL13" s="1186"/>
      <c r="BM13" s="1186"/>
      <c r="BN13" s="1186"/>
      <c r="BO13" s="1186"/>
      <c r="BP13" s="1186"/>
      <c r="BQ13" s="1186"/>
      <c r="BR13" s="1186"/>
      <c r="BS13" s="1186"/>
      <c r="BT13" s="1186"/>
      <c r="BU13" s="1186"/>
      <c r="BV13" s="1186"/>
      <c r="BW13" s="1186"/>
      <c r="BX13" s="1186"/>
      <c r="BY13" s="1186"/>
      <c r="BZ13" s="1186"/>
      <c r="CA13" s="1186"/>
      <c r="CB13" s="1186"/>
      <c r="CC13" s="1186"/>
      <c r="CD13" s="1186"/>
      <c r="CE13" s="1186"/>
      <c r="CF13" s="1186"/>
      <c r="CG13" s="1186"/>
      <c r="CH13" s="1186"/>
      <c r="CI13" s="1186"/>
      <c r="CJ13" s="1186"/>
      <c r="CK13" s="1186"/>
      <c r="CL13" s="1186"/>
      <c r="CM13" s="1186"/>
      <c r="CN13" s="1186"/>
      <c r="CO13" s="1186"/>
      <c r="CP13" s="1186"/>
      <c r="CQ13" s="1186"/>
      <c r="CR13" s="1186"/>
      <c r="CS13" s="1186"/>
      <c r="CT13" s="1186"/>
      <c r="CU13" s="1186"/>
      <c r="CV13" s="1186"/>
    </row>
    <row r="14" spans="1:100" ht="13.5" customHeight="1" x14ac:dyDescent="0.35">
      <c r="A14" s="35" t="s">
        <v>440</v>
      </c>
      <c r="B14" s="165">
        <v>2010</v>
      </c>
      <c r="C14" s="20"/>
      <c r="D14" s="20"/>
      <c r="E14" s="163"/>
      <c r="F14" s="1188"/>
      <c r="G14" s="1188"/>
      <c r="H14" s="1188"/>
      <c r="I14" s="1188"/>
      <c r="J14" s="1188"/>
      <c r="K14" s="1188"/>
      <c r="L14" s="1188"/>
      <c r="M14" s="1188"/>
      <c r="N14" s="1188"/>
      <c r="O14" s="1188"/>
      <c r="P14" s="1188"/>
      <c r="Q14" s="1188"/>
      <c r="R14" s="1188"/>
      <c r="S14" s="25"/>
      <c r="T14" s="1186"/>
      <c r="U14" s="1186"/>
      <c r="V14" s="1186"/>
      <c r="W14" s="1186"/>
      <c r="X14" s="1186"/>
      <c r="Y14" s="1186"/>
      <c r="Z14" s="1186"/>
      <c r="AA14" s="1186"/>
      <c r="AB14" s="1186"/>
      <c r="AC14" s="1186"/>
      <c r="AD14" s="1186"/>
      <c r="AE14" s="1186"/>
      <c r="AF14" s="1186"/>
      <c r="AG14" s="1186"/>
      <c r="AH14" s="1186"/>
      <c r="AI14" s="1186"/>
      <c r="AJ14" s="1186"/>
      <c r="AK14" s="1186"/>
      <c r="AL14" s="1186"/>
      <c r="AM14" s="1186"/>
      <c r="AN14" s="1186"/>
      <c r="AO14" s="1186"/>
      <c r="AP14" s="1186"/>
      <c r="AQ14" s="1186"/>
      <c r="AR14" s="1186"/>
      <c r="AS14" s="1186"/>
      <c r="AT14" s="1186"/>
      <c r="AU14" s="1186"/>
      <c r="AV14" s="1186"/>
      <c r="AW14" s="1186"/>
      <c r="AX14" s="1186"/>
      <c r="AY14" s="1186"/>
      <c r="AZ14" s="1186"/>
      <c r="BA14" s="1186"/>
      <c r="BB14" s="1186"/>
      <c r="BC14" s="1186"/>
      <c r="BD14" s="1186"/>
      <c r="BE14" s="1186"/>
      <c r="BF14" s="1186"/>
      <c r="BG14" s="1186"/>
      <c r="BH14" s="1186"/>
      <c r="BI14" s="1186"/>
      <c r="BJ14" s="1186"/>
      <c r="BK14" s="1186"/>
      <c r="BL14" s="1186"/>
      <c r="BM14" s="1186"/>
      <c r="BN14" s="1186"/>
      <c r="BO14" s="1186"/>
      <c r="BP14" s="1186"/>
      <c r="BQ14" s="1186"/>
      <c r="BR14" s="1186"/>
      <c r="BS14" s="1186"/>
      <c r="BT14" s="1186"/>
      <c r="BU14" s="1186"/>
      <c r="BV14" s="1186"/>
      <c r="BW14" s="1186"/>
      <c r="BX14" s="1186"/>
      <c r="BY14" s="1186"/>
      <c r="BZ14" s="1186"/>
      <c r="CA14" s="1186"/>
      <c r="CB14" s="1186"/>
      <c r="CC14" s="1186"/>
      <c r="CD14" s="1186"/>
      <c r="CE14" s="1186"/>
      <c r="CF14" s="1186"/>
      <c r="CG14" s="1186"/>
      <c r="CH14" s="1186"/>
      <c r="CI14" s="1186"/>
      <c r="CJ14" s="1186"/>
      <c r="CK14" s="1186"/>
      <c r="CL14" s="1186"/>
      <c r="CM14" s="1186"/>
      <c r="CN14" s="1186"/>
      <c r="CO14" s="1186"/>
      <c r="CP14" s="1186"/>
      <c r="CQ14" s="1186"/>
      <c r="CR14" s="1186"/>
      <c r="CS14" s="1186"/>
      <c r="CT14" s="1186"/>
      <c r="CU14" s="1186"/>
      <c r="CV14" s="1186"/>
    </row>
    <row r="15" spans="1:100" ht="13.5" customHeight="1" x14ac:dyDescent="0.35">
      <c r="A15" s="33" t="s">
        <v>582</v>
      </c>
      <c r="B15" s="165">
        <v>2010</v>
      </c>
      <c r="C15" s="20"/>
      <c r="D15" s="20"/>
      <c r="E15" s="26"/>
      <c r="F15" s="1188"/>
      <c r="G15" s="1188"/>
      <c r="H15" s="1188"/>
      <c r="I15" s="1188"/>
      <c r="J15" s="1188"/>
      <c r="K15" s="1188"/>
      <c r="L15" s="1188"/>
      <c r="M15" s="1188"/>
      <c r="N15" s="1188"/>
      <c r="O15" s="1188"/>
      <c r="P15" s="1188"/>
      <c r="Q15" s="1188"/>
      <c r="R15" s="1188"/>
      <c r="S15" s="25"/>
      <c r="T15" s="1186"/>
      <c r="U15" s="1186"/>
      <c r="V15" s="1186"/>
      <c r="W15" s="1186"/>
      <c r="X15" s="1186"/>
      <c r="Y15" s="1186"/>
      <c r="Z15" s="1186"/>
      <c r="AA15" s="1186"/>
      <c r="AB15" s="1186"/>
      <c r="AC15" s="1186"/>
      <c r="AD15" s="1186"/>
      <c r="AE15" s="1186"/>
      <c r="AF15" s="1186"/>
      <c r="AG15" s="1186"/>
      <c r="AH15" s="1186"/>
      <c r="AI15" s="1186"/>
      <c r="AJ15" s="1186"/>
      <c r="AK15" s="1186"/>
      <c r="AL15" s="1186"/>
      <c r="AM15" s="1186"/>
      <c r="AN15" s="1186"/>
      <c r="AO15" s="1186"/>
      <c r="AP15" s="1186"/>
      <c r="AQ15" s="1186"/>
      <c r="AR15" s="1186"/>
      <c r="AS15" s="1186"/>
      <c r="AT15" s="1186"/>
      <c r="AU15" s="1186"/>
      <c r="AV15" s="1186"/>
      <c r="AW15" s="1186"/>
      <c r="AX15" s="1186"/>
      <c r="AY15" s="1186"/>
      <c r="AZ15" s="1186"/>
      <c r="BA15" s="1186"/>
      <c r="BB15" s="1186"/>
      <c r="BC15" s="1186"/>
      <c r="BD15" s="1186"/>
      <c r="BE15" s="1186"/>
      <c r="BF15" s="1186"/>
      <c r="BG15" s="1186"/>
      <c r="BH15" s="1186"/>
      <c r="BI15" s="1186"/>
      <c r="BJ15" s="1186"/>
      <c r="BK15" s="1186"/>
      <c r="BL15" s="1186"/>
      <c r="BM15" s="1186"/>
      <c r="BN15" s="1186"/>
      <c r="BO15" s="1186"/>
      <c r="BP15" s="1186"/>
      <c r="BQ15" s="1186"/>
      <c r="BR15" s="1186"/>
      <c r="BS15" s="1186"/>
      <c r="BT15" s="1186"/>
      <c r="BU15" s="1186"/>
      <c r="BV15" s="1186"/>
      <c r="BW15" s="1186"/>
      <c r="BX15" s="1186"/>
      <c r="BY15" s="1186"/>
      <c r="BZ15" s="1186"/>
      <c r="CA15" s="1186"/>
      <c r="CB15" s="1186"/>
      <c r="CC15" s="1186"/>
      <c r="CD15" s="1186"/>
      <c r="CE15" s="1186"/>
      <c r="CF15" s="1186"/>
      <c r="CG15" s="1186"/>
      <c r="CH15" s="1186"/>
      <c r="CI15" s="1186"/>
      <c r="CJ15" s="1186"/>
      <c r="CK15" s="1186"/>
      <c r="CL15" s="1186"/>
      <c r="CM15" s="1186"/>
      <c r="CN15" s="1186"/>
      <c r="CO15" s="1186"/>
      <c r="CP15" s="1186"/>
      <c r="CQ15" s="1186"/>
      <c r="CR15" s="1186"/>
      <c r="CS15" s="1186"/>
      <c r="CT15" s="1186"/>
      <c r="CU15" s="1186"/>
      <c r="CV15" s="1186"/>
    </row>
    <row r="16" spans="1:100" ht="13.5" customHeight="1" x14ac:dyDescent="0.35">
      <c r="A16" s="166" t="s">
        <v>446</v>
      </c>
      <c r="B16" s="167"/>
      <c r="C16" s="20"/>
      <c r="D16" s="20"/>
      <c r="E16" s="26"/>
      <c r="F16" s="1188"/>
      <c r="G16" s="1188"/>
      <c r="H16" s="1188"/>
      <c r="I16" s="1188"/>
      <c r="J16" s="1188"/>
      <c r="K16" s="1188"/>
      <c r="L16" s="1188"/>
      <c r="M16" s="1188"/>
      <c r="N16" s="1188"/>
      <c r="O16" s="1188"/>
      <c r="P16" s="1188"/>
      <c r="Q16" s="1188"/>
      <c r="R16" s="1188"/>
      <c r="S16" s="25"/>
      <c r="T16" s="1186"/>
      <c r="U16" s="1186"/>
      <c r="V16" s="1186"/>
      <c r="W16" s="1186"/>
      <c r="X16" s="1186"/>
      <c r="Y16" s="1186"/>
      <c r="Z16" s="1186"/>
      <c r="AA16" s="1186"/>
      <c r="AB16" s="1186"/>
      <c r="AC16" s="1186"/>
      <c r="AD16" s="1186"/>
      <c r="AE16" s="1186"/>
      <c r="AF16" s="1186"/>
      <c r="AG16" s="1186"/>
      <c r="AH16" s="1186"/>
      <c r="AI16" s="1186"/>
      <c r="AJ16" s="1186"/>
      <c r="AK16" s="1186"/>
      <c r="AL16" s="1186"/>
      <c r="AM16" s="1186"/>
      <c r="AN16" s="1186"/>
      <c r="AO16" s="1186"/>
      <c r="AP16" s="1186"/>
      <c r="AQ16" s="1186"/>
      <c r="AR16" s="1186"/>
      <c r="AS16" s="1186"/>
      <c r="AT16" s="1186"/>
      <c r="AU16" s="1186"/>
      <c r="AV16" s="1186"/>
      <c r="AW16" s="1186"/>
      <c r="AX16" s="1186"/>
      <c r="AY16" s="1186"/>
      <c r="AZ16" s="1186"/>
      <c r="BA16" s="1186"/>
      <c r="BB16" s="1186"/>
      <c r="BC16" s="1186"/>
      <c r="BD16" s="1186"/>
      <c r="BE16" s="1186"/>
      <c r="BF16" s="1186"/>
      <c r="BG16" s="1186"/>
      <c r="BH16" s="1186"/>
      <c r="BI16" s="1186"/>
      <c r="BJ16" s="1186"/>
      <c r="BK16" s="1186"/>
      <c r="BL16" s="1186"/>
      <c r="BM16" s="1186"/>
      <c r="BN16" s="1186"/>
      <c r="BO16" s="1186"/>
      <c r="BP16" s="1186"/>
      <c r="BQ16" s="1186"/>
      <c r="BR16" s="1186"/>
      <c r="BS16" s="1186"/>
      <c r="BT16" s="1186"/>
      <c r="BU16" s="1186"/>
      <c r="BV16" s="1186"/>
      <c r="BW16" s="1186"/>
      <c r="BX16" s="1186"/>
      <c r="BY16" s="1186"/>
      <c r="BZ16" s="1186"/>
      <c r="CA16" s="1186"/>
      <c r="CB16" s="1186"/>
      <c r="CC16" s="1186"/>
      <c r="CD16" s="1186"/>
      <c r="CE16" s="1186"/>
      <c r="CF16" s="1186"/>
      <c r="CG16" s="1186"/>
      <c r="CH16" s="1186"/>
      <c r="CI16" s="1186"/>
      <c r="CJ16" s="1186"/>
      <c r="CK16" s="1186"/>
      <c r="CL16" s="1186"/>
      <c r="CM16" s="1186"/>
      <c r="CN16" s="1186"/>
      <c r="CO16" s="1186"/>
      <c r="CP16" s="1186"/>
      <c r="CQ16" s="1186"/>
      <c r="CR16" s="1186"/>
      <c r="CS16" s="1186"/>
      <c r="CT16" s="1186"/>
      <c r="CU16" s="1186"/>
      <c r="CV16" s="1186"/>
    </row>
    <row r="17" spans="1:103" ht="13.5" customHeight="1" x14ac:dyDescent="0.35">
      <c r="A17" s="168" t="s">
        <v>583</v>
      </c>
      <c r="B17" s="168" t="s">
        <v>584</v>
      </c>
      <c r="C17" s="20"/>
      <c r="D17" s="41"/>
      <c r="E17" s="1188"/>
      <c r="F17" s="1188"/>
      <c r="G17" s="1188"/>
      <c r="H17" s="1188"/>
      <c r="I17" s="1188"/>
      <c r="J17" s="1188"/>
      <c r="K17" s="1188"/>
      <c r="L17" s="1188"/>
      <c r="M17" s="1188"/>
      <c r="N17" s="1188"/>
      <c r="O17" s="1188"/>
      <c r="P17" s="1188"/>
      <c r="Q17" s="1188"/>
      <c r="R17" s="1188"/>
      <c r="S17" s="25"/>
      <c r="T17" s="1186"/>
      <c r="U17" s="1186"/>
      <c r="V17" s="1186"/>
      <c r="W17" s="1186"/>
      <c r="X17" s="1186"/>
      <c r="Y17" s="1186"/>
      <c r="Z17" s="1186"/>
      <c r="AA17" s="1186"/>
      <c r="AB17" s="1186"/>
      <c r="AC17" s="1186"/>
      <c r="AD17" s="1186"/>
      <c r="AE17" s="1186"/>
      <c r="AF17" s="1186"/>
      <c r="AG17" s="1186"/>
      <c r="AH17" s="1186"/>
      <c r="AI17" s="1186"/>
      <c r="AJ17" s="1186"/>
      <c r="AK17" s="1186"/>
      <c r="AL17" s="1186"/>
      <c r="AM17" s="1186"/>
      <c r="AN17" s="1186"/>
      <c r="AO17" s="1186"/>
      <c r="AP17" s="1186"/>
      <c r="AQ17" s="1186"/>
      <c r="AR17" s="1186"/>
      <c r="AS17" s="1186"/>
      <c r="AT17" s="1186"/>
      <c r="AU17" s="1186"/>
      <c r="AV17" s="1186"/>
      <c r="AW17" s="1186"/>
      <c r="AX17" s="1186"/>
      <c r="AY17" s="1186"/>
      <c r="AZ17" s="1186"/>
      <c r="BA17" s="1186"/>
      <c r="BB17" s="1186"/>
      <c r="BC17" s="1186"/>
      <c r="BD17" s="1186"/>
      <c r="BE17" s="1186"/>
      <c r="BF17" s="1186"/>
      <c r="BG17" s="1186"/>
      <c r="BH17" s="1186"/>
      <c r="BI17" s="1186"/>
      <c r="BJ17" s="1186"/>
      <c r="BK17" s="1186"/>
      <c r="BL17" s="1186"/>
      <c r="BM17" s="1186"/>
      <c r="BN17" s="1186"/>
      <c r="BO17" s="1186"/>
      <c r="BP17" s="1186"/>
      <c r="BQ17" s="1186"/>
      <c r="BR17" s="1186"/>
      <c r="BS17" s="1186"/>
      <c r="BT17" s="1186"/>
      <c r="BU17" s="1186"/>
      <c r="BV17" s="1186"/>
      <c r="BW17" s="1186"/>
      <c r="BX17" s="1186"/>
      <c r="BY17" s="1186"/>
      <c r="BZ17" s="1186"/>
      <c r="CA17" s="1186"/>
      <c r="CB17" s="1186"/>
      <c r="CC17" s="1186"/>
      <c r="CD17" s="1186"/>
      <c r="CE17" s="1186"/>
      <c r="CF17" s="1186"/>
      <c r="CG17" s="1186"/>
      <c r="CH17" s="1186"/>
      <c r="CI17" s="1186"/>
      <c r="CJ17" s="1186"/>
      <c r="CK17" s="1186"/>
      <c r="CL17" s="1186"/>
      <c r="CM17" s="1186"/>
      <c r="CN17" s="1186"/>
      <c r="CO17" s="1186"/>
      <c r="CP17" s="1186"/>
      <c r="CQ17" s="1186"/>
      <c r="CR17" s="1186"/>
      <c r="CS17" s="1186"/>
      <c r="CT17" s="1186"/>
      <c r="CU17" s="1186"/>
      <c r="CV17" s="1186"/>
      <c r="CW17" s="1186"/>
      <c r="CX17" s="1186"/>
      <c r="CY17" s="1186"/>
    </row>
    <row r="18" spans="1:103" ht="13.5" customHeight="1" x14ac:dyDescent="0.35">
      <c r="A18" s="168" t="s">
        <v>585</v>
      </c>
      <c r="B18" s="168" t="s">
        <v>586</v>
      </c>
      <c r="C18" s="20"/>
      <c r="D18" s="41"/>
      <c r="E18" s="1188" t="s">
        <v>587</v>
      </c>
      <c r="F18" s="1188"/>
      <c r="G18" s="1188"/>
      <c r="H18" s="1188"/>
      <c r="I18" s="1188"/>
      <c r="J18" s="1188"/>
      <c r="K18" s="1188"/>
      <c r="L18" s="1188"/>
      <c r="M18" s="1188"/>
      <c r="N18" s="1188"/>
      <c r="O18" s="1188"/>
      <c r="P18" s="1188"/>
      <c r="Q18" s="1188"/>
      <c r="R18" s="1188"/>
      <c r="S18" s="25"/>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1186"/>
      <c r="AS18" s="1186"/>
      <c r="AT18" s="1186"/>
      <c r="AU18" s="1186"/>
      <c r="AV18" s="1186"/>
      <c r="AW18" s="1186"/>
      <c r="AX18" s="1186"/>
      <c r="AY18" s="1186"/>
      <c r="AZ18" s="1186"/>
      <c r="BA18" s="1186"/>
      <c r="BB18" s="1186"/>
      <c r="BC18" s="1186"/>
      <c r="BD18" s="1186"/>
      <c r="BE18" s="1186"/>
      <c r="BF18" s="1186"/>
      <c r="BG18" s="1186"/>
      <c r="BH18" s="1186"/>
      <c r="BI18" s="1186"/>
      <c r="BJ18" s="1186"/>
      <c r="BK18" s="1186"/>
      <c r="BL18" s="1186"/>
      <c r="BM18" s="1186"/>
      <c r="BN18" s="1186"/>
      <c r="BO18" s="1186"/>
      <c r="BP18" s="1186"/>
      <c r="BQ18" s="1186"/>
      <c r="BR18" s="1186"/>
      <c r="BS18" s="1186"/>
      <c r="BT18" s="1186"/>
      <c r="BU18" s="1186"/>
      <c r="BV18" s="1186"/>
      <c r="BW18" s="1186"/>
      <c r="BX18" s="1186"/>
      <c r="BY18" s="1186"/>
      <c r="BZ18" s="1186"/>
      <c r="CA18" s="1186"/>
      <c r="CB18" s="1186"/>
      <c r="CC18" s="1186"/>
      <c r="CD18" s="1186"/>
      <c r="CE18" s="1186"/>
      <c r="CF18" s="1186"/>
      <c r="CG18" s="1186"/>
      <c r="CH18" s="1186"/>
      <c r="CI18" s="1186"/>
      <c r="CJ18" s="1186"/>
      <c r="CK18" s="1186"/>
      <c r="CL18" s="1186"/>
      <c r="CM18" s="1186"/>
      <c r="CN18" s="1186"/>
      <c r="CO18" s="1186"/>
      <c r="CP18" s="1186"/>
      <c r="CQ18" s="1186"/>
      <c r="CR18" s="1186"/>
      <c r="CS18" s="1186"/>
      <c r="CT18" s="1186"/>
      <c r="CU18" s="1186"/>
      <c r="CV18" s="1186"/>
      <c r="CW18" s="1186"/>
      <c r="CX18" s="1186"/>
      <c r="CY18" s="1186"/>
    </row>
    <row r="19" spans="1:103" ht="13.5" customHeight="1" thickBot="1" x14ac:dyDescent="0.4">
      <c r="A19" s="1278" t="s">
        <v>588</v>
      </c>
      <c r="B19" s="1279"/>
      <c r="C19" s="20"/>
      <c r="D19" s="41"/>
      <c r="E19" s="42" t="s">
        <v>589</v>
      </c>
      <c r="F19" s="64"/>
      <c r="G19" s="64"/>
      <c r="H19" s="64"/>
      <c r="I19" s="64"/>
      <c r="J19" s="64"/>
      <c r="K19" s="64"/>
      <c r="L19" s="64"/>
      <c r="M19" s="64"/>
      <c r="N19" s="64"/>
      <c r="O19" s="64"/>
      <c r="P19" s="64"/>
      <c r="Q19" s="64"/>
      <c r="R19" s="64"/>
      <c r="S19" s="127"/>
      <c r="T19" s="1186"/>
      <c r="U19" s="1186"/>
      <c r="V19" s="1186"/>
      <c r="W19" s="118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row>
    <row r="20" spans="1:103" ht="13.5" customHeight="1" thickTop="1" thickBot="1" x14ac:dyDescent="0.4">
      <c r="A20" s="1278" t="s">
        <v>590</v>
      </c>
      <c r="B20" s="1279"/>
      <c r="C20" s="20"/>
      <c r="D20" s="169"/>
      <c r="E20" s="1186"/>
      <c r="F20" s="72"/>
      <c r="G20" s="72"/>
      <c r="H20" s="72"/>
      <c r="I20" s="72"/>
      <c r="J20" s="72"/>
      <c r="K20" s="72"/>
      <c r="L20" s="72"/>
      <c r="M20" s="72"/>
      <c r="N20" s="72"/>
      <c r="O20" s="72"/>
      <c r="P20" s="72"/>
      <c r="Q20" s="72"/>
      <c r="R20" s="72"/>
      <c r="S20" s="170"/>
      <c r="T20" s="1186"/>
      <c r="U20" s="1186"/>
      <c r="V20" s="1186"/>
      <c r="W20" s="1186"/>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186"/>
      <c r="AS20" s="1186"/>
      <c r="AT20" s="1186"/>
      <c r="AU20" s="1186"/>
      <c r="AV20" s="1186"/>
      <c r="AW20" s="1186"/>
      <c r="AX20" s="1186"/>
      <c r="AY20" s="1186"/>
      <c r="AZ20" s="1186"/>
      <c r="BA20" s="1186"/>
      <c r="BB20" s="1186"/>
      <c r="BC20" s="1186"/>
      <c r="BD20" s="1186"/>
      <c r="BE20" s="1186"/>
      <c r="BF20" s="1186"/>
      <c r="BG20" s="1186"/>
      <c r="BH20" s="1186"/>
      <c r="BI20" s="1186"/>
      <c r="BJ20" s="1186"/>
      <c r="BK20" s="1186"/>
      <c r="BL20" s="1186"/>
      <c r="BM20" s="1186"/>
      <c r="BN20" s="1186"/>
      <c r="BO20" s="1186"/>
      <c r="BP20" s="1186"/>
      <c r="BQ20" s="1186"/>
      <c r="BR20" s="1186"/>
      <c r="BS20" s="1186"/>
      <c r="BT20" s="1186"/>
      <c r="BU20" s="1186"/>
      <c r="BV20" s="1186"/>
      <c r="BW20" s="1186"/>
      <c r="BX20" s="1186"/>
      <c r="BY20" s="1186"/>
      <c r="BZ20" s="1186"/>
      <c r="CA20" s="1186"/>
      <c r="CB20" s="1186"/>
      <c r="CC20" s="1186"/>
      <c r="CD20" s="1186"/>
      <c r="CE20" s="1186"/>
      <c r="CF20" s="1186"/>
      <c r="CG20" s="1186"/>
      <c r="CH20" s="1186"/>
      <c r="CI20" s="1186"/>
      <c r="CJ20" s="1186"/>
      <c r="CK20" s="1186"/>
      <c r="CL20" s="1186"/>
      <c r="CM20" s="1186"/>
      <c r="CN20" s="1186"/>
      <c r="CO20" s="1186"/>
      <c r="CP20" s="1186"/>
      <c r="CQ20" s="1186"/>
      <c r="CR20" s="1186"/>
      <c r="CS20" s="1186"/>
      <c r="CT20" s="1186"/>
      <c r="CU20" s="1186"/>
      <c r="CV20" s="1186"/>
      <c r="CW20" s="1186"/>
      <c r="CX20" s="1186"/>
      <c r="CY20" s="1186"/>
    </row>
    <row r="21" spans="1:103" ht="13.5" customHeight="1" thickBot="1" x14ac:dyDescent="0.4">
      <c r="A21" s="1278" t="s">
        <v>591</v>
      </c>
      <c r="B21" s="1279"/>
      <c r="C21" s="158"/>
      <c r="D21" s="20"/>
      <c r="E21" s="171" t="s">
        <v>574</v>
      </c>
      <c r="F21" s="172" t="s">
        <v>592</v>
      </c>
      <c r="G21" s="173" t="s">
        <v>593</v>
      </c>
      <c r="H21" s="1188"/>
      <c r="I21" s="1188"/>
      <c r="J21" s="1188"/>
      <c r="K21" s="1188"/>
      <c r="L21" s="1188"/>
      <c r="M21" s="1188"/>
      <c r="N21" s="1188"/>
      <c r="O21" s="47"/>
      <c r="P21" s="1188"/>
      <c r="Q21" s="1066"/>
      <c r="R21" s="1188"/>
      <c r="S21" s="1188"/>
      <c r="T21" s="1186"/>
      <c r="U21" s="1186"/>
      <c r="V21" s="1186"/>
      <c r="W21" s="1186"/>
      <c r="X21" s="1186"/>
      <c r="Y21" s="1186"/>
      <c r="Z21" s="1186"/>
      <c r="AA21" s="1186"/>
      <c r="AB21" s="1186"/>
      <c r="AC21" s="1186"/>
      <c r="AD21" s="1186"/>
      <c r="AE21" s="1186"/>
      <c r="AF21" s="1066"/>
      <c r="AG21" s="161"/>
      <c r="AH21" s="4"/>
      <c r="AI21" s="4"/>
      <c r="AJ21" s="1066"/>
      <c r="AK21" s="1186"/>
      <c r="AL21" s="1186"/>
      <c r="AM21" s="1186"/>
      <c r="AN21" s="1186"/>
      <c r="AO21" s="1186"/>
      <c r="AP21" s="1186"/>
      <c r="AQ21" s="1186"/>
      <c r="AR21" s="1186"/>
      <c r="AS21" s="1066"/>
      <c r="AT21" s="161"/>
      <c r="AU21" s="4"/>
      <c r="AV21" s="4"/>
      <c r="AW21" s="1066"/>
      <c r="AX21" s="1186"/>
      <c r="AY21" s="1186"/>
      <c r="AZ21" s="1186"/>
      <c r="BA21" s="1186"/>
      <c r="BB21" s="1186"/>
      <c r="BC21" s="1186"/>
      <c r="BD21" s="1186"/>
      <c r="BE21" s="1186"/>
      <c r="BF21" s="1066"/>
      <c r="BG21" s="161"/>
      <c r="BH21" s="159"/>
      <c r="BI21" s="4"/>
      <c r="BJ21" s="1066"/>
      <c r="BK21" s="1186"/>
      <c r="BL21" s="1186"/>
      <c r="BM21" s="1186"/>
      <c r="BN21" s="1186"/>
      <c r="BO21" s="1186"/>
      <c r="BP21" s="1186"/>
      <c r="BQ21" s="1186"/>
      <c r="BR21" s="1186"/>
      <c r="BS21" s="1066"/>
      <c r="BT21" s="161"/>
      <c r="BU21" s="159"/>
      <c r="BV21" s="4"/>
      <c r="BW21" s="1066"/>
      <c r="BX21" s="1186"/>
      <c r="BY21" s="1186"/>
      <c r="BZ21" s="1186"/>
      <c r="CA21" s="1186"/>
      <c r="CB21" s="1186"/>
      <c r="CC21" s="1186"/>
      <c r="CD21" s="1186"/>
      <c r="CE21" s="1186"/>
      <c r="CF21" s="1186"/>
      <c r="CG21" s="1186"/>
      <c r="CH21" s="1186"/>
      <c r="CI21" s="1186"/>
      <c r="CJ21" s="1186"/>
      <c r="CK21" s="1186"/>
      <c r="CL21" s="1186"/>
      <c r="CM21" s="1186"/>
      <c r="CN21" s="1186"/>
      <c r="CO21" s="1186"/>
      <c r="CP21" s="4"/>
      <c r="CQ21" s="1066"/>
      <c r="CR21" s="161"/>
      <c r="CS21" s="159"/>
      <c r="CT21" s="4"/>
      <c r="CU21" s="1066"/>
      <c r="CV21" s="1186"/>
      <c r="CW21" s="1186"/>
      <c r="CX21" s="1186"/>
      <c r="CY21" s="161"/>
    </row>
    <row r="22" spans="1:103" ht="13.5" customHeight="1" thickBot="1" x14ac:dyDescent="0.4">
      <c r="A22" s="1186"/>
      <c r="B22" s="1186"/>
      <c r="C22" s="158"/>
      <c r="D22" s="174"/>
      <c r="E22" s="1186"/>
      <c r="F22" s="1186"/>
      <c r="G22" s="1186"/>
      <c r="H22" s="1187"/>
      <c r="I22" s="1187"/>
      <c r="J22" s="1186"/>
      <c r="K22" s="175"/>
      <c r="L22" s="1186"/>
      <c r="M22" s="1186"/>
      <c r="N22" s="161"/>
      <c r="O22" s="1186"/>
      <c r="P22" s="1186"/>
      <c r="Q22" s="1066"/>
      <c r="R22" s="1186"/>
      <c r="S22" s="1186"/>
      <c r="T22" s="1186"/>
      <c r="U22" s="1186"/>
      <c r="V22" s="1186"/>
      <c r="W22" s="1186"/>
      <c r="X22" s="1186"/>
      <c r="Y22" s="1186"/>
      <c r="Z22" s="1186"/>
      <c r="AA22" s="1186"/>
      <c r="AB22" s="1186"/>
      <c r="AC22" s="1186"/>
      <c r="AD22" s="1186"/>
      <c r="AE22" s="1186"/>
      <c r="AF22" s="1066"/>
      <c r="AG22" s="161"/>
      <c r="AH22" s="1186"/>
      <c r="AI22" s="1186"/>
      <c r="AJ22" s="1066"/>
      <c r="AK22" s="1186"/>
      <c r="AL22" s="1186"/>
      <c r="AM22" s="1186"/>
      <c r="AN22" s="1186"/>
      <c r="AO22" s="1186"/>
      <c r="AP22" s="1186"/>
      <c r="AQ22" s="1186"/>
      <c r="AR22" s="1186"/>
      <c r="AS22" s="1066"/>
      <c r="AT22" s="161"/>
      <c r="AU22" s="1186"/>
      <c r="AV22" s="1186"/>
      <c r="AW22" s="1066"/>
      <c r="AX22" s="1186"/>
      <c r="AY22" s="1186"/>
      <c r="AZ22" s="1186"/>
      <c r="BA22" s="1186"/>
      <c r="BB22" s="1186"/>
      <c r="BC22" s="1186"/>
      <c r="BD22" s="1186"/>
      <c r="BE22" s="1186"/>
      <c r="BF22" s="1066"/>
      <c r="BG22" s="161"/>
      <c r="BH22" s="159"/>
      <c r="BI22" s="1186"/>
      <c r="BJ22" s="1066"/>
      <c r="BK22" s="1186"/>
      <c r="BL22" s="1186"/>
      <c r="BM22" s="1186"/>
      <c r="BN22" s="1186"/>
      <c r="BO22" s="1186"/>
      <c r="BP22" s="1186"/>
      <c r="BQ22" s="1186"/>
      <c r="BR22" s="1186"/>
      <c r="BS22" s="1066"/>
      <c r="BT22" s="161"/>
      <c r="BU22" s="159"/>
      <c r="BV22" s="1186"/>
      <c r="BW22" s="1066"/>
      <c r="BX22" s="1186"/>
      <c r="BY22" s="1186"/>
      <c r="BZ22" s="1186"/>
      <c r="CA22" s="1186"/>
      <c r="CB22" s="1186"/>
      <c r="CC22" s="1186"/>
      <c r="CD22" s="1186"/>
      <c r="CE22" s="1186"/>
      <c r="CF22" s="1186"/>
      <c r="CG22" s="1186"/>
      <c r="CH22" s="1186"/>
      <c r="CI22" s="1186"/>
      <c r="CJ22" s="1186"/>
      <c r="CK22" s="1186"/>
      <c r="CL22" s="1186"/>
      <c r="CM22" s="1186"/>
      <c r="CN22" s="1186"/>
      <c r="CO22" s="1186"/>
      <c r="CP22" s="4"/>
      <c r="CQ22" s="1066"/>
      <c r="CR22" s="161"/>
      <c r="CS22" s="159"/>
      <c r="CT22" s="1186"/>
      <c r="CU22" s="1066"/>
      <c r="CV22" s="1186"/>
      <c r="CW22" s="1186"/>
      <c r="CX22" s="1186"/>
      <c r="CY22" s="1186"/>
    </row>
    <row r="23" spans="1:103" ht="13.5" customHeight="1" thickTop="1" thickBot="1" x14ac:dyDescent="0.4">
      <c r="A23" s="176" t="str">
        <f>CONCATENATE("Table A 1.3.6:  Market Price Values of Time per Vehicle based on distance travelled (",E21,", ",B14," prices)")</f>
        <v>Table A 1.3.6:  Market Price Values of Time per Vehicle based on distance travelled (£ per hour, 2010 prices)</v>
      </c>
      <c r="B23" s="177"/>
      <c r="C23" s="51"/>
      <c r="D23" s="51"/>
      <c r="E23" s="51"/>
      <c r="F23" s="51"/>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52"/>
      <c r="CQ23" s="1186"/>
      <c r="CR23" s="1186"/>
      <c r="CS23" s="1186"/>
      <c r="CT23" s="1186"/>
      <c r="CU23" s="1186"/>
      <c r="CV23" s="1186"/>
      <c r="CW23" s="1186"/>
      <c r="CX23" s="1186"/>
      <c r="CY23" s="1186"/>
    </row>
    <row r="24" spans="1:103" ht="13.5" customHeight="1" thickTop="1" thickBot="1" x14ac:dyDescent="0.4">
      <c r="A24" s="179"/>
      <c r="B24" s="29"/>
      <c r="C24" s="29"/>
      <c r="D24" s="180" t="s">
        <v>594</v>
      </c>
      <c r="E24" s="181"/>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3"/>
      <c r="BQ24" s="1270" t="s">
        <v>590</v>
      </c>
      <c r="BR24" s="1280"/>
      <c r="BS24" s="1280"/>
      <c r="BT24" s="1280"/>
      <c r="BU24" s="1280"/>
      <c r="BV24" s="1280"/>
      <c r="BW24" s="1280"/>
      <c r="BX24" s="1280"/>
      <c r="BY24" s="1280"/>
      <c r="BZ24" s="1280"/>
      <c r="CA24" s="1280"/>
      <c r="CB24" s="1280"/>
      <c r="CC24" s="1281"/>
      <c r="CD24" s="1270" t="s">
        <v>551</v>
      </c>
      <c r="CE24" s="1271"/>
      <c r="CF24" s="1271"/>
      <c r="CG24" s="1271"/>
      <c r="CH24" s="1271"/>
      <c r="CI24" s="1271"/>
      <c r="CJ24" s="1271"/>
      <c r="CK24" s="1271"/>
      <c r="CL24" s="1271"/>
      <c r="CM24" s="1271"/>
      <c r="CN24" s="1271"/>
      <c r="CO24" s="1271"/>
      <c r="CP24" s="1272"/>
      <c r="CQ24" s="159"/>
      <c r="CR24" s="1186"/>
      <c r="CS24" s="1186"/>
      <c r="CT24" s="1186"/>
      <c r="CU24" s="1186"/>
      <c r="CV24" s="1186"/>
      <c r="CW24" s="1186"/>
      <c r="CX24" s="1186"/>
      <c r="CY24" s="1186"/>
    </row>
    <row r="25" spans="1:103" ht="13.5" customHeight="1" thickBot="1" x14ac:dyDescent="0.4">
      <c r="A25" s="179"/>
      <c r="B25" s="29"/>
      <c r="C25" s="29"/>
      <c r="D25" s="1282" t="s">
        <v>595</v>
      </c>
      <c r="E25" s="1283"/>
      <c r="F25" s="1283"/>
      <c r="G25" s="1283"/>
      <c r="H25" s="1283"/>
      <c r="I25" s="1283"/>
      <c r="J25" s="1283"/>
      <c r="K25" s="1283"/>
      <c r="L25" s="1283"/>
      <c r="M25" s="1283"/>
      <c r="N25" s="1283"/>
      <c r="O25" s="1283"/>
      <c r="P25" s="1284"/>
      <c r="Q25" s="1282" t="s">
        <v>596</v>
      </c>
      <c r="R25" s="1283"/>
      <c r="S25" s="1283"/>
      <c r="T25" s="1283"/>
      <c r="U25" s="1283"/>
      <c r="V25" s="1283"/>
      <c r="W25" s="1283"/>
      <c r="X25" s="1283"/>
      <c r="Y25" s="1283"/>
      <c r="Z25" s="1283"/>
      <c r="AA25" s="1283"/>
      <c r="AB25" s="1283"/>
      <c r="AC25" s="1284"/>
      <c r="AD25" s="1282" t="s">
        <v>597</v>
      </c>
      <c r="AE25" s="1283"/>
      <c r="AF25" s="1283"/>
      <c r="AG25" s="1283"/>
      <c r="AH25" s="1283"/>
      <c r="AI25" s="1283"/>
      <c r="AJ25" s="1283"/>
      <c r="AK25" s="1283"/>
      <c r="AL25" s="1283"/>
      <c r="AM25" s="1283"/>
      <c r="AN25" s="1283"/>
      <c r="AO25" s="1283"/>
      <c r="AP25" s="1284"/>
      <c r="AQ25" s="1285" t="s">
        <v>598</v>
      </c>
      <c r="AR25" s="1283"/>
      <c r="AS25" s="1283"/>
      <c r="AT25" s="1283"/>
      <c r="AU25" s="1283"/>
      <c r="AV25" s="1283"/>
      <c r="AW25" s="1283"/>
      <c r="AX25" s="1283"/>
      <c r="AY25" s="1283"/>
      <c r="AZ25" s="1283"/>
      <c r="BA25" s="1283"/>
      <c r="BB25" s="1283"/>
      <c r="BC25" s="1284"/>
      <c r="BD25" s="1286" t="s">
        <v>599</v>
      </c>
      <c r="BE25" s="1283"/>
      <c r="BF25" s="1283"/>
      <c r="BG25" s="1283"/>
      <c r="BH25" s="1283"/>
      <c r="BI25" s="1283"/>
      <c r="BJ25" s="1283"/>
      <c r="BK25" s="1283"/>
      <c r="BL25" s="1283"/>
      <c r="BM25" s="1283"/>
      <c r="BN25" s="1283"/>
      <c r="BO25" s="1283"/>
      <c r="BP25" s="1284"/>
      <c r="BQ25" s="184"/>
      <c r="BR25" s="184"/>
      <c r="BS25" s="184"/>
      <c r="BT25" s="184"/>
      <c r="BU25" s="184"/>
      <c r="BV25" s="184"/>
      <c r="BW25" s="184"/>
      <c r="BX25" s="184"/>
      <c r="BY25" s="184"/>
      <c r="BZ25" s="184"/>
      <c r="CA25" s="184"/>
      <c r="CB25" s="184"/>
      <c r="CC25" s="185"/>
      <c r="CD25" s="186"/>
      <c r="CE25" s="186"/>
      <c r="CF25" s="186"/>
      <c r="CG25" s="186"/>
      <c r="CH25" s="186"/>
      <c r="CI25" s="186"/>
      <c r="CJ25" s="186"/>
      <c r="CK25" s="186"/>
      <c r="CL25" s="186"/>
      <c r="CM25" s="186"/>
      <c r="CN25" s="186"/>
      <c r="CO25" s="186"/>
      <c r="CP25" s="187"/>
      <c r="CQ25" s="1186"/>
      <c r="CR25" s="1186"/>
      <c r="CS25" s="1186"/>
      <c r="CT25" s="1186"/>
      <c r="CU25" s="1186"/>
      <c r="CV25" s="1186"/>
      <c r="CW25" s="1186"/>
      <c r="CX25" s="1186"/>
      <c r="CY25" s="1186"/>
    </row>
    <row r="26" spans="1:103" ht="13.5" customHeight="1" x14ac:dyDescent="0.35">
      <c r="A26" s="179"/>
      <c r="B26" s="29"/>
      <c r="C26" s="29"/>
      <c r="D26" s="188" t="s">
        <v>252</v>
      </c>
      <c r="E26" s="189"/>
      <c r="F26" s="189"/>
      <c r="G26" s="190"/>
      <c r="H26" s="189" t="s">
        <v>86</v>
      </c>
      <c r="I26" s="189"/>
      <c r="J26" s="191"/>
      <c r="K26" s="191" t="s">
        <v>566</v>
      </c>
      <c r="L26" s="192" t="s">
        <v>567</v>
      </c>
      <c r="M26" s="193" t="s">
        <v>600</v>
      </c>
      <c r="N26" s="194"/>
      <c r="O26" s="194"/>
      <c r="P26" s="195"/>
      <c r="Q26" s="196" t="s">
        <v>252</v>
      </c>
      <c r="R26" s="194"/>
      <c r="S26" s="194"/>
      <c r="T26" s="190"/>
      <c r="U26" s="197" t="s">
        <v>86</v>
      </c>
      <c r="V26" s="194"/>
      <c r="W26" s="190"/>
      <c r="X26" s="190" t="s">
        <v>566</v>
      </c>
      <c r="Y26" s="198" t="s">
        <v>567</v>
      </c>
      <c r="Z26" s="193" t="s">
        <v>600</v>
      </c>
      <c r="AA26" s="194"/>
      <c r="AB26" s="194"/>
      <c r="AC26" s="199"/>
      <c r="AD26" s="196" t="s">
        <v>252</v>
      </c>
      <c r="AE26" s="189"/>
      <c r="AF26" s="189"/>
      <c r="AG26" s="190"/>
      <c r="AH26" s="197" t="s">
        <v>86</v>
      </c>
      <c r="AI26" s="189"/>
      <c r="AJ26" s="190"/>
      <c r="AK26" s="190" t="s">
        <v>566</v>
      </c>
      <c r="AL26" s="198" t="s">
        <v>567</v>
      </c>
      <c r="AM26" s="193" t="s">
        <v>600</v>
      </c>
      <c r="AN26" s="194"/>
      <c r="AO26" s="194"/>
      <c r="AP26" s="199"/>
      <c r="AQ26" s="196" t="s">
        <v>252</v>
      </c>
      <c r="AR26" s="194"/>
      <c r="AS26" s="194"/>
      <c r="AT26" s="190"/>
      <c r="AU26" s="197" t="s">
        <v>86</v>
      </c>
      <c r="AV26" s="194"/>
      <c r="AW26" s="190"/>
      <c r="AX26" s="190" t="s">
        <v>566</v>
      </c>
      <c r="AY26" s="198" t="s">
        <v>567</v>
      </c>
      <c r="AZ26" s="193" t="s">
        <v>600</v>
      </c>
      <c r="BA26" s="194"/>
      <c r="BB26" s="194"/>
      <c r="BC26" s="199"/>
      <c r="BD26" s="194" t="s">
        <v>252</v>
      </c>
      <c r="BE26" s="194"/>
      <c r="BF26" s="194"/>
      <c r="BG26" s="190"/>
      <c r="BH26" s="197" t="s">
        <v>86</v>
      </c>
      <c r="BI26" s="194"/>
      <c r="BJ26" s="190"/>
      <c r="BK26" s="190" t="s">
        <v>566</v>
      </c>
      <c r="BL26" s="198" t="s">
        <v>567</v>
      </c>
      <c r="BM26" s="193" t="s">
        <v>600</v>
      </c>
      <c r="BN26" s="194"/>
      <c r="BO26" s="194"/>
      <c r="BP26" s="199"/>
      <c r="BQ26" s="189" t="s">
        <v>252</v>
      </c>
      <c r="BR26" s="189"/>
      <c r="BS26" s="189"/>
      <c r="BT26" s="191"/>
      <c r="BU26" s="200" t="s">
        <v>86</v>
      </c>
      <c r="BV26" s="189"/>
      <c r="BW26" s="191"/>
      <c r="BX26" s="191" t="s">
        <v>566</v>
      </c>
      <c r="BY26" s="192" t="s">
        <v>567</v>
      </c>
      <c r="BZ26" s="193" t="s">
        <v>600</v>
      </c>
      <c r="CA26" s="189"/>
      <c r="CB26" s="189"/>
      <c r="CC26" s="201"/>
      <c r="CD26" s="189" t="s">
        <v>252</v>
      </c>
      <c r="CE26" s="189"/>
      <c r="CF26" s="189"/>
      <c r="CG26" s="191"/>
      <c r="CH26" s="200" t="s">
        <v>86</v>
      </c>
      <c r="CI26" s="189"/>
      <c r="CJ26" s="191"/>
      <c r="CK26" s="191" t="s">
        <v>566</v>
      </c>
      <c r="CL26" s="192" t="s">
        <v>567</v>
      </c>
      <c r="CM26" s="193" t="s">
        <v>600</v>
      </c>
      <c r="CN26" s="189"/>
      <c r="CO26" s="189"/>
      <c r="CP26" s="201"/>
      <c r="CQ26" s="1186"/>
      <c r="CR26" s="1186"/>
      <c r="CS26" s="1186"/>
      <c r="CT26" s="1186"/>
      <c r="CU26" s="1186"/>
      <c r="CV26" s="1186"/>
      <c r="CW26" s="1186"/>
      <c r="CX26" s="1186"/>
      <c r="CY26" s="1186"/>
    </row>
    <row r="27" spans="1:103" ht="13.5" customHeight="1" thickBot="1" x14ac:dyDescent="0.4">
      <c r="A27" s="179"/>
      <c r="B27" s="202" t="s">
        <v>469</v>
      </c>
      <c r="C27" s="29"/>
      <c r="D27" s="203" t="s">
        <v>286</v>
      </c>
      <c r="E27" s="204" t="s">
        <v>572</v>
      </c>
      <c r="F27" s="204" t="s">
        <v>570</v>
      </c>
      <c r="G27" s="205" t="s">
        <v>557</v>
      </c>
      <c r="H27" s="206" t="s">
        <v>286</v>
      </c>
      <c r="I27" s="204" t="s">
        <v>463</v>
      </c>
      <c r="J27" s="207" t="s">
        <v>557</v>
      </c>
      <c r="K27" s="207" t="s">
        <v>286</v>
      </c>
      <c r="L27" s="208" t="s">
        <v>286</v>
      </c>
      <c r="M27" s="209" t="s">
        <v>286</v>
      </c>
      <c r="N27" s="210" t="s">
        <v>572</v>
      </c>
      <c r="O27" s="210" t="s">
        <v>570</v>
      </c>
      <c r="P27" s="211" t="s">
        <v>74</v>
      </c>
      <c r="Q27" s="212" t="s">
        <v>286</v>
      </c>
      <c r="R27" s="210" t="s">
        <v>572</v>
      </c>
      <c r="S27" s="210" t="s">
        <v>570</v>
      </c>
      <c r="T27" s="207" t="s">
        <v>557</v>
      </c>
      <c r="U27" s="213" t="s">
        <v>286</v>
      </c>
      <c r="V27" s="210" t="s">
        <v>463</v>
      </c>
      <c r="W27" s="207" t="s">
        <v>557</v>
      </c>
      <c r="X27" s="207" t="s">
        <v>286</v>
      </c>
      <c r="Y27" s="213" t="s">
        <v>286</v>
      </c>
      <c r="Z27" s="213" t="s">
        <v>286</v>
      </c>
      <c r="AA27" s="210" t="s">
        <v>572</v>
      </c>
      <c r="AB27" s="210" t="s">
        <v>570</v>
      </c>
      <c r="AC27" s="214" t="s">
        <v>74</v>
      </c>
      <c r="AD27" s="212" t="s">
        <v>286</v>
      </c>
      <c r="AE27" s="204" t="s">
        <v>572</v>
      </c>
      <c r="AF27" s="204" t="s">
        <v>570</v>
      </c>
      <c r="AG27" s="207" t="s">
        <v>557</v>
      </c>
      <c r="AH27" s="213" t="s">
        <v>286</v>
      </c>
      <c r="AI27" s="204" t="s">
        <v>463</v>
      </c>
      <c r="AJ27" s="207" t="s">
        <v>557</v>
      </c>
      <c r="AK27" s="207" t="s">
        <v>286</v>
      </c>
      <c r="AL27" s="213" t="s">
        <v>286</v>
      </c>
      <c r="AM27" s="213" t="s">
        <v>286</v>
      </c>
      <c r="AN27" s="210" t="s">
        <v>572</v>
      </c>
      <c r="AO27" s="210" t="s">
        <v>570</v>
      </c>
      <c r="AP27" s="214" t="s">
        <v>74</v>
      </c>
      <c r="AQ27" s="212" t="s">
        <v>286</v>
      </c>
      <c r="AR27" s="204" t="s">
        <v>572</v>
      </c>
      <c r="AS27" s="204" t="s">
        <v>570</v>
      </c>
      <c r="AT27" s="207" t="s">
        <v>557</v>
      </c>
      <c r="AU27" s="209" t="s">
        <v>286</v>
      </c>
      <c r="AV27" s="204" t="s">
        <v>463</v>
      </c>
      <c r="AW27" s="207" t="s">
        <v>557</v>
      </c>
      <c r="AX27" s="207" t="s">
        <v>286</v>
      </c>
      <c r="AY27" s="213" t="s">
        <v>286</v>
      </c>
      <c r="AZ27" s="213" t="s">
        <v>286</v>
      </c>
      <c r="BA27" s="210" t="s">
        <v>572</v>
      </c>
      <c r="BB27" s="210" t="s">
        <v>570</v>
      </c>
      <c r="BC27" s="214" t="s">
        <v>74</v>
      </c>
      <c r="BD27" s="209" t="s">
        <v>286</v>
      </c>
      <c r="BE27" s="204" t="s">
        <v>572</v>
      </c>
      <c r="BF27" s="204" t="s">
        <v>570</v>
      </c>
      <c r="BG27" s="207" t="s">
        <v>557</v>
      </c>
      <c r="BH27" s="213" t="s">
        <v>286</v>
      </c>
      <c r="BI27" s="204" t="s">
        <v>463</v>
      </c>
      <c r="BJ27" s="207" t="s">
        <v>557</v>
      </c>
      <c r="BK27" s="207" t="s">
        <v>286</v>
      </c>
      <c r="BL27" s="213" t="s">
        <v>286</v>
      </c>
      <c r="BM27" s="213" t="s">
        <v>286</v>
      </c>
      <c r="BN27" s="210" t="s">
        <v>572</v>
      </c>
      <c r="BO27" s="210" t="s">
        <v>570</v>
      </c>
      <c r="BP27" s="214" t="s">
        <v>74</v>
      </c>
      <c r="BQ27" s="209" t="s">
        <v>286</v>
      </c>
      <c r="BR27" s="204" t="s">
        <v>572</v>
      </c>
      <c r="BS27" s="204" t="s">
        <v>570</v>
      </c>
      <c r="BT27" s="207" t="s">
        <v>557</v>
      </c>
      <c r="BU27" s="213" t="s">
        <v>286</v>
      </c>
      <c r="BV27" s="204" t="s">
        <v>463</v>
      </c>
      <c r="BW27" s="207" t="s">
        <v>557</v>
      </c>
      <c r="BX27" s="207" t="s">
        <v>286</v>
      </c>
      <c r="BY27" s="213" t="s">
        <v>286</v>
      </c>
      <c r="BZ27" s="213" t="s">
        <v>286</v>
      </c>
      <c r="CA27" s="210" t="s">
        <v>572</v>
      </c>
      <c r="CB27" s="210" t="s">
        <v>570</v>
      </c>
      <c r="CC27" s="214" t="s">
        <v>74</v>
      </c>
      <c r="CD27" s="209" t="s">
        <v>286</v>
      </c>
      <c r="CE27" s="204" t="s">
        <v>572</v>
      </c>
      <c r="CF27" s="204" t="s">
        <v>570</v>
      </c>
      <c r="CG27" s="207" t="s">
        <v>557</v>
      </c>
      <c r="CH27" s="213" t="s">
        <v>286</v>
      </c>
      <c r="CI27" s="204" t="s">
        <v>463</v>
      </c>
      <c r="CJ27" s="207" t="s">
        <v>557</v>
      </c>
      <c r="CK27" s="207" t="s">
        <v>286</v>
      </c>
      <c r="CL27" s="213" t="s">
        <v>286</v>
      </c>
      <c r="CM27" s="213" t="s">
        <v>286</v>
      </c>
      <c r="CN27" s="210" t="s">
        <v>572</v>
      </c>
      <c r="CO27" s="210" t="s">
        <v>570</v>
      </c>
      <c r="CP27" s="211" t="s">
        <v>74</v>
      </c>
      <c r="CQ27" s="1186"/>
      <c r="CR27" s="1186"/>
      <c r="CS27" s="1186"/>
      <c r="CT27" s="1186"/>
      <c r="CU27" s="1186"/>
      <c r="CV27" s="1186"/>
      <c r="CW27" s="1186"/>
      <c r="CX27" s="1186"/>
      <c r="CY27" s="1186"/>
    </row>
    <row r="28" spans="1:103" ht="13.5" customHeight="1" thickTop="1" x14ac:dyDescent="0.35">
      <c r="A28" s="179"/>
      <c r="B28" s="202">
        <v>1</v>
      </c>
      <c r="C28" s="29">
        <v>2</v>
      </c>
      <c r="D28" s="202">
        <v>3</v>
      </c>
      <c r="E28" s="29">
        <v>4</v>
      </c>
      <c r="F28" s="202">
        <v>5</v>
      </c>
      <c r="G28" s="29">
        <v>6</v>
      </c>
      <c r="H28" s="202">
        <v>7</v>
      </c>
      <c r="I28" s="29">
        <v>8</v>
      </c>
      <c r="J28" s="202">
        <v>9</v>
      </c>
      <c r="K28" s="29">
        <v>10</v>
      </c>
      <c r="L28" s="202">
        <v>11</v>
      </c>
      <c r="M28" s="29">
        <v>12</v>
      </c>
      <c r="N28" s="202">
        <v>13</v>
      </c>
      <c r="O28" s="29">
        <v>14</v>
      </c>
      <c r="P28" s="202">
        <v>15</v>
      </c>
      <c r="Q28" s="29">
        <v>16</v>
      </c>
      <c r="R28" s="202">
        <v>17</v>
      </c>
      <c r="S28" s="29">
        <v>18</v>
      </c>
      <c r="T28" s="202">
        <v>19</v>
      </c>
      <c r="U28" s="29">
        <v>20</v>
      </c>
      <c r="V28" s="202">
        <v>21</v>
      </c>
      <c r="W28" s="29">
        <v>22</v>
      </c>
      <c r="X28" s="202">
        <v>23</v>
      </c>
      <c r="Y28" s="29">
        <v>24</v>
      </c>
      <c r="Z28" s="202">
        <v>25</v>
      </c>
      <c r="AA28" s="29">
        <v>26</v>
      </c>
      <c r="AB28" s="202">
        <v>27</v>
      </c>
      <c r="AC28" s="29">
        <v>28</v>
      </c>
      <c r="AD28" s="202">
        <v>29</v>
      </c>
      <c r="AE28" s="29">
        <v>30</v>
      </c>
      <c r="AF28" s="202">
        <v>31</v>
      </c>
      <c r="AG28" s="29">
        <v>32</v>
      </c>
      <c r="AH28" s="202">
        <v>33</v>
      </c>
      <c r="AI28" s="29">
        <v>34</v>
      </c>
      <c r="AJ28" s="202">
        <v>35</v>
      </c>
      <c r="AK28" s="29">
        <v>36</v>
      </c>
      <c r="AL28" s="202">
        <v>37</v>
      </c>
      <c r="AM28" s="29">
        <v>38</v>
      </c>
      <c r="AN28" s="202">
        <v>39</v>
      </c>
      <c r="AO28" s="29">
        <v>40</v>
      </c>
      <c r="AP28" s="202">
        <v>41</v>
      </c>
      <c r="AQ28" s="29">
        <v>42</v>
      </c>
      <c r="AR28" s="202">
        <v>43</v>
      </c>
      <c r="AS28" s="29">
        <v>44</v>
      </c>
      <c r="AT28" s="202">
        <v>45</v>
      </c>
      <c r="AU28" s="29">
        <v>46</v>
      </c>
      <c r="AV28" s="202">
        <v>47</v>
      </c>
      <c r="AW28" s="29">
        <v>48</v>
      </c>
      <c r="AX28" s="202">
        <v>49</v>
      </c>
      <c r="AY28" s="29">
        <v>50</v>
      </c>
      <c r="AZ28" s="202">
        <v>51</v>
      </c>
      <c r="BA28" s="29">
        <v>52</v>
      </c>
      <c r="BB28" s="202">
        <v>53</v>
      </c>
      <c r="BC28" s="29">
        <v>54</v>
      </c>
      <c r="BD28" s="202">
        <v>55</v>
      </c>
      <c r="BE28" s="29">
        <v>56</v>
      </c>
      <c r="BF28" s="202">
        <v>57</v>
      </c>
      <c r="BG28" s="29">
        <v>58</v>
      </c>
      <c r="BH28" s="202">
        <v>59</v>
      </c>
      <c r="BI28" s="29">
        <v>60</v>
      </c>
      <c r="BJ28" s="202">
        <v>61</v>
      </c>
      <c r="BK28" s="29">
        <v>62</v>
      </c>
      <c r="BL28" s="202">
        <v>63</v>
      </c>
      <c r="BM28" s="29">
        <v>64</v>
      </c>
      <c r="BN28" s="202">
        <v>65</v>
      </c>
      <c r="BO28" s="29">
        <v>66</v>
      </c>
      <c r="BP28" s="202">
        <v>67</v>
      </c>
      <c r="BQ28" s="29">
        <v>68</v>
      </c>
      <c r="BR28" s="202">
        <v>69</v>
      </c>
      <c r="BS28" s="29">
        <v>70</v>
      </c>
      <c r="BT28" s="202">
        <v>71</v>
      </c>
      <c r="BU28" s="29">
        <v>72</v>
      </c>
      <c r="BV28" s="202">
        <v>73</v>
      </c>
      <c r="BW28" s="29">
        <v>74</v>
      </c>
      <c r="BX28" s="202">
        <v>75</v>
      </c>
      <c r="BY28" s="29">
        <v>76</v>
      </c>
      <c r="BZ28" s="202">
        <v>77</v>
      </c>
      <c r="CA28" s="29">
        <v>78</v>
      </c>
      <c r="CB28" s="202">
        <v>79</v>
      </c>
      <c r="CC28" s="29">
        <v>80</v>
      </c>
      <c r="CD28" s="202">
        <v>81</v>
      </c>
      <c r="CE28" s="29">
        <v>82</v>
      </c>
      <c r="CF28" s="202">
        <v>83</v>
      </c>
      <c r="CG28" s="29">
        <v>84</v>
      </c>
      <c r="CH28" s="202">
        <v>85</v>
      </c>
      <c r="CI28" s="29">
        <v>86</v>
      </c>
      <c r="CJ28" s="202">
        <v>87</v>
      </c>
      <c r="CK28" s="29">
        <v>88</v>
      </c>
      <c r="CL28" s="202">
        <v>89</v>
      </c>
      <c r="CM28" s="29">
        <v>90</v>
      </c>
      <c r="CN28" s="202">
        <v>91</v>
      </c>
      <c r="CO28" s="29">
        <v>92</v>
      </c>
      <c r="CP28" s="202">
        <v>93</v>
      </c>
      <c r="CQ28" s="1186"/>
      <c r="CR28" s="1186"/>
      <c r="CS28" s="1186"/>
      <c r="CT28" s="1186"/>
      <c r="CU28" s="1186"/>
      <c r="CV28" s="1186"/>
      <c r="CW28" s="1186"/>
      <c r="CX28" s="1186"/>
      <c r="CY28" s="1186"/>
    </row>
    <row r="29" spans="1:103" s="24" customFormat="1" ht="13.5" customHeight="1" thickTop="1" x14ac:dyDescent="0.35">
      <c r="A29" s="26"/>
      <c r="B29" s="215">
        <v>2010</v>
      </c>
      <c r="C29" s="1188"/>
      <c r="D29" s="216">
        <v>19.999723130530565</v>
      </c>
      <c r="E29" s="217">
        <v>11.270862371732013</v>
      </c>
      <c r="F29" s="217">
        <v>7.7760218476864438</v>
      </c>
      <c r="G29" s="218">
        <v>11.32794161259922</v>
      </c>
      <c r="H29" s="217">
        <v>15.022559999999995</v>
      </c>
      <c r="I29" s="217">
        <v>8.9218938643805537</v>
      </c>
      <c r="J29" s="218">
        <v>14.290480063725663</v>
      </c>
      <c r="K29" s="218">
        <v>14.434699999999999</v>
      </c>
      <c r="L29" s="218">
        <v>14.434699999999999</v>
      </c>
      <c r="M29" s="217">
        <v>15.900549096645783</v>
      </c>
      <c r="N29" s="217">
        <v>22.386087851109576</v>
      </c>
      <c r="O29" s="217">
        <v>44.437994334995601</v>
      </c>
      <c r="P29" s="219">
        <v>82.724631282750948</v>
      </c>
      <c r="Q29" s="216">
        <v>20.494168490363094</v>
      </c>
      <c r="R29" s="217">
        <v>11.454127644907834</v>
      </c>
      <c r="S29" s="217">
        <v>8.2833001204758325</v>
      </c>
      <c r="T29" s="218">
        <v>10.668764536900987</v>
      </c>
      <c r="U29" s="217">
        <v>15.022559999999995</v>
      </c>
      <c r="V29" s="217">
        <v>8.9218938643805537</v>
      </c>
      <c r="W29" s="218">
        <v>14.290480063725663</v>
      </c>
      <c r="X29" s="218">
        <v>14.434699999999999</v>
      </c>
      <c r="Y29" s="218">
        <v>14.434699999999999</v>
      </c>
      <c r="Z29" s="217">
        <v>16.23432917544131</v>
      </c>
      <c r="AA29" s="217">
        <v>7.8456114326819053</v>
      </c>
      <c r="AB29" s="217">
        <v>50.923435071437268</v>
      </c>
      <c r="AC29" s="219">
        <v>75.003375679560492</v>
      </c>
      <c r="AD29" s="216">
        <v>20.288349647451106</v>
      </c>
      <c r="AE29" s="217">
        <v>11.309739599833184</v>
      </c>
      <c r="AF29" s="217">
        <v>8.1431097826307859</v>
      </c>
      <c r="AG29" s="218">
        <v>10.88382638300256</v>
      </c>
      <c r="AH29" s="217">
        <v>15.022559999999995</v>
      </c>
      <c r="AI29" s="217">
        <v>8.9218938643805537</v>
      </c>
      <c r="AJ29" s="218">
        <v>14.290480063725663</v>
      </c>
      <c r="AK29" s="218">
        <v>14.434699999999999</v>
      </c>
      <c r="AL29" s="218">
        <v>14.434699999999999</v>
      </c>
      <c r="AM29" s="217">
        <v>17.006713293586849</v>
      </c>
      <c r="AN29" s="217">
        <v>31.483290963073696</v>
      </c>
      <c r="AO29" s="217">
        <v>39.784444442195543</v>
      </c>
      <c r="AP29" s="219">
        <v>88.274448698856077</v>
      </c>
      <c r="AQ29" s="216">
        <v>20.672217845378672</v>
      </c>
      <c r="AR29" s="217">
        <v>11.475268410148223</v>
      </c>
      <c r="AS29" s="217">
        <v>8.1140370950830043</v>
      </c>
      <c r="AT29" s="218">
        <v>11.026892102487622</v>
      </c>
      <c r="AU29" s="217">
        <v>15.022559999999995</v>
      </c>
      <c r="AV29" s="217">
        <v>8.9218938643805537</v>
      </c>
      <c r="AW29" s="218">
        <v>14.290480063725663</v>
      </c>
      <c r="AX29" s="218">
        <v>14.434699999999999</v>
      </c>
      <c r="AY29" s="218">
        <v>14.434699999999999</v>
      </c>
      <c r="AZ29" s="217">
        <v>16.992594504280298</v>
      </c>
      <c r="BA29" s="217">
        <v>43.036876716181162</v>
      </c>
      <c r="BB29" s="217">
        <v>34.517439812347341</v>
      </c>
      <c r="BC29" s="219">
        <v>94.546911032808794</v>
      </c>
      <c r="BD29" s="217">
        <v>20.324448501218679</v>
      </c>
      <c r="BE29" s="217">
        <v>11.348192808668019</v>
      </c>
      <c r="BF29" s="217">
        <v>8.1341976352977419</v>
      </c>
      <c r="BG29" s="218">
        <v>10.947480544217941</v>
      </c>
      <c r="BH29" s="217">
        <v>15.022559999999995</v>
      </c>
      <c r="BI29" s="217">
        <v>8.9218938643805537</v>
      </c>
      <c r="BJ29" s="218">
        <v>14.290480063725663</v>
      </c>
      <c r="BK29" s="218">
        <v>14.434699999999999</v>
      </c>
      <c r="BL29" s="218">
        <v>14.434699999999999</v>
      </c>
      <c r="BM29" s="217">
        <v>16.367908012927639</v>
      </c>
      <c r="BN29" s="217">
        <v>19.42828795426259</v>
      </c>
      <c r="BO29" s="217">
        <v>45.576216008051169</v>
      </c>
      <c r="BP29" s="219">
        <v>81.372411975241391</v>
      </c>
      <c r="BQ29" s="217">
        <v>23.228300341310018</v>
      </c>
      <c r="BR29" s="217">
        <v>12.014921062722699</v>
      </c>
      <c r="BS29" s="217">
        <v>9.6310860851467268</v>
      </c>
      <c r="BT29" s="218">
        <v>10.29142286110474</v>
      </c>
      <c r="BU29" s="217">
        <v>15.773687999999996</v>
      </c>
      <c r="BV29" s="217">
        <v>12.405099003214058</v>
      </c>
      <c r="BW29" s="218">
        <v>15.369457320385681</v>
      </c>
      <c r="BX29" s="218">
        <v>14.434699999999999</v>
      </c>
      <c r="BY29" s="218">
        <v>14.434699999999999</v>
      </c>
      <c r="BZ29" s="217">
        <v>14.866423265123485</v>
      </c>
      <c r="CA29" s="217">
        <v>7.3601851659359978</v>
      </c>
      <c r="CB29" s="217">
        <v>51.764932861755518</v>
      </c>
      <c r="CC29" s="219">
        <v>73.991541292815</v>
      </c>
      <c r="CD29" s="217">
        <v>20.530572028098529</v>
      </c>
      <c r="CE29" s="217">
        <v>11.402131563909208</v>
      </c>
      <c r="CF29" s="217">
        <v>8.6624023032908735</v>
      </c>
      <c r="CG29" s="218">
        <v>10.791932383216057</v>
      </c>
      <c r="CH29" s="217">
        <v>15.022559999999995</v>
      </c>
      <c r="CI29" s="217">
        <v>9.7163090714829323</v>
      </c>
      <c r="CJ29" s="218">
        <v>14.385809888577949</v>
      </c>
      <c r="CK29" s="218">
        <v>14.434699999999999</v>
      </c>
      <c r="CL29" s="218">
        <v>14.434699999999999</v>
      </c>
      <c r="CM29" s="217">
        <v>15.997130017574012</v>
      </c>
      <c r="CN29" s="217">
        <v>16.447605488532371</v>
      </c>
      <c r="CO29" s="217">
        <v>47.104725446545615</v>
      </c>
      <c r="CP29" s="219">
        <v>79.549460952651998</v>
      </c>
      <c r="CQ29" s="1188"/>
      <c r="CR29" s="30"/>
      <c r="CS29" s="30"/>
      <c r="CT29" s="30"/>
      <c r="CU29" s="30"/>
      <c r="CV29" s="30"/>
      <c r="CW29" s="30"/>
      <c r="CX29" s="30"/>
      <c r="CY29" s="1188"/>
    </row>
    <row r="30" spans="1:103" s="24" customFormat="1" ht="13.5" customHeight="1" x14ac:dyDescent="0.35">
      <c r="A30" s="26"/>
      <c r="B30" s="220">
        <v>2011</v>
      </c>
      <c r="C30" s="1188"/>
      <c r="D30" s="216">
        <v>20.139098671157008</v>
      </c>
      <c r="E30" s="217">
        <v>11.349407585889921</v>
      </c>
      <c r="F30" s="217">
        <v>7.8302119603130471</v>
      </c>
      <c r="G30" s="218">
        <v>11.406884604766478</v>
      </c>
      <c r="H30" s="217">
        <v>15.12725032035733</v>
      </c>
      <c r="I30" s="217">
        <v>8.984069414144118</v>
      </c>
      <c r="J30" s="218">
        <v>14.390068611611744</v>
      </c>
      <c r="K30" s="218">
        <v>14.535293598378837</v>
      </c>
      <c r="L30" s="218">
        <v>14.535293598378837</v>
      </c>
      <c r="M30" s="217">
        <v>16.01135801195618</v>
      </c>
      <c r="N30" s="217">
        <v>22.542093665609904</v>
      </c>
      <c r="O30" s="217">
        <v>44.747677096320437</v>
      </c>
      <c r="P30" s="219">
        <v>83.301128773886518</v>
      </c>
      <c r="Q30" s="216">
        <v>20.636989758157217</v>
      </c>
      <c r="R30" s="217">
        <v>11.533950011572314</v>
      </c>
      <c r="S30" s="217">
        <v>8.3410253912172081</v>
      </c>
      <c r="T30" s="218">
        <v>10.743113807410483</v>
      </c>
      <c r="U30" s="217">
        <v>15.12725032035733</v>
      </c>
      <c r="V30" s="217">
        <v>8.984069414144118</v>
      </c>
      <c r="W30" s="218">
        <v>14.390068611611744</v>
      </c>
      <c r="X30" s="218">
        <v>14.535293598378837</v>
      </c>
      <c r="Y30" s="218">
        <v>14.535293598378837</v>
      </c>
      <c r="Z30" s="217">
        <v>16.347464161899236</v>
      </c>
      <c r="AA30" s="217">
        <v>7.9002865063235896</v>
      </c>
      <c r="AB30" s="217">
        <v>51.278314048876837</v>
      </c>
      <c r="AC30" s="219">
        <v>75.526064717099658</v>
      </c>
      <c r="AD30" s="216">
        <v>20.429736589764083</v>
      </c>
      <c r="AE30" s="217">
        <v>11.388555744475944</v>
      </c>
      <c r="AF30" s="217">
        <v>8.1998580846411322</v>
      </c>
      <c r="AG30" s="218">
        <v>10.959674392313232</v>
      </c>
      <c r="AH30" s="217">
        <v>15.12725032035733</v>
      </c>
      <c r="AI30" s="217">
        <v>8.984069414144118</v>
      </c>
      <c r="AJ30" s="218">
        <v>14.390068611611744</v>
      </c>
      <c r="AK30" s="218">
        <v>14.535293598378837</v>
      </c>
      <c r="AL30" s="218">
        <v>14.535293598378837</v>
      </c>
      <c r="AM30" s="217">
        <v>17.1252309272612</v>
      </c>
      <c r="AN30" s="217">
        <v>31.702694035308209</v>
      </c>
      <c r="AO30" s="217">
        <v>40.061697202969469</v>
      </c>
      <c r="AP30" s="219">
        <v>88.889622165538881</v>
      </c>
      <c r="AQ30" s="216">
        <v>20.816279916605499</v>
      </c>
      <c r="AR30" s="217">
        <v>11.555238104131458</v>
      </c>
      <c r="AS30" s="217">
        <v>8.1705827932113877</v>
      </c>
      <c r="AT30" s="218">
        <v>11.10373711870025</v>
      </c>
      <c r="AU30" s="217">
        <v>15.12725032035733</v>
      </c>
      <c r="AV30" s="217">
        <v>8.984069414144118</v>
      </c>
      <c r="AW30" s="218">
        <v>14.390068611611744</v>
      </c>
      <c r="AX30" s="218">
        <v>14.535293598378837</v>
      </c>
      <c r="AY30" s="218">
        <v>14.535293598378837</v>
      </c>
      <c r="AZ30" s="217">
        <v>17.111013745897932</v>
      </c>
      <c r="BA30" s="217">
        <v>43.336795266055219</v>
      </c>
      <c r="BB30" s="217">
        <v>34.757987484106984</v>
      </c>
      <c r="BC30" s="219">
        <v>95.205796496060145</v>
      </c>
      <c r="BD30" s="217">
        <v>20.466087011877228</v>
      </c>
      <c r="BE30" s="217">
        <v>11.427276928858999</v>
      </c>
      <c r="BF30" s="217">
        <v>8.1908838296806685</v>
      </c>
      <c r="BG30" s="218">
        <v>11.02377215132617</v>
      </c>
      <c r="BH30" s="217">
        <v>15.12725032035733</v>
      </c>
      <c r="BI30" s="217">
        <v>8.984069414144118</v>
      </c>
      <c r="BJ30" s="218">
        <v>14.390068611611744</v>
      </c>
      <c r="BK30" s="218">
        <v>14.535293598378837</v>
      </c>
      <c r="BL30" s="218">
        <v>14.535293598378837</v>
      </c>
      <c r="BM30" s="217">
        <v>16.481973893406916</v>
      </c>
      <c r="BN30" s="217">
        <v>19.563681235429463</v>
      </c>
      <c r="BO30" s="217">
        <v>45.893830892235883</v>
      </c>
      <c r="BP30" s="219">
        <v>81.93948602107227</v>
      </c>
      <c r="BQ30" s="217">
        <v>23.390175428118667</v>
      </c>
      <c r="BR30" s="217">
        <v>12.098651527778221</v>
      </c>
      <c r="BS30" s="217">
        <v>9.6982039057873539</v>
      </c>
      <c r="BT30" s="218">
        <v>10.363142485207545</v>
      </c>
      <c r="BU30" s="217">
        <v>15.883612836375198</v>
      </c>
      <c r="BV30" s="217">
        <v>12.491548568981203</v>
      </c>
      <c r="BW30" s="218">
        <v>15.476565124287918</v>
      </c>
      <c r="BX30" s="218">
        <v>14.535293598378837</v>
      </c>
      <c r="BY30" s="218">
        <v>14.535293598378837</v>
      </c>
      <c r="BZ30" s="217">
        <v>14.970025488326023</v>
      </c>
      <c r="CA30" s="217">
        <v>7.4114773653288522</v>
      </c>
      <c r="CB30" s="217">
        <v>52.12567613085033</v>
      </c>
      <c r="CC30" s="219">
        <v>74.507178984505202</v>
      </c>
      <c r="CD30" s="217">
        <v>20.673646987542256</v>
      </c>
      <c r="CE30" s="217">
        <v>11.481591576462467</v>
      </c>
      <c r="CF30" s="217">
        <v>8.7227694891896572</v>
      </c>
      <c r="CG30" s="218">
        <v>10.867139994866372</v>
      </c>
      <c r="CH30" s="217">
        <v>15.12725032035733</v>
      </c>
      <c r="CI30" s="217">
        <v>9.7840208003350337</v>
      </c>
      <c r="CJ30" s="218">
        <v>14.486062777954652</v>
      </c>
      <c r="CK30" s="218">
        <v>14.535293598378837</v>
      </c>
      <c r="CL30" s="218">
        <v>14.535293598378837</v>
      </c>
      <c r="CM30" s="217">
        <v>16.108611993105328</v>
      </c>
      <c r="CN30" s="217">
        <v>16.562226770637782</v>
      </c>
      <c r="CO30" s="217">
        <v>47.432992319657991</v>
      </c>
      <c r="CP30" s="219">
        <v>80.103831083401104</v>
      </c>
      <c r="CQ30" s="30"/>
      <c r="CR30" s="30"/>
      <c r="CS30" s="30"/>
      <c r="CT30" s="30"/>
      <c r="CU30" s="30"/>
      <c r="CV30" s="30"/>
      <c r="CW30" s="30"/>
      <c r="CX30" s="30"/>
      <c r="CY30" s="1188"/>
    </row>
    <row r="31" spans="1:103" s="24" customFormat="1" ht="13.5" customHeight="1" x14ac:dyDescent="0.35">
      <c r="A31" s="26"/>
      <c r="B31" s="220">
        <v>2012</v>
      </c>
      <c r="C31" s="1188"/>
      <c r="D31" s="216">
        <v>20.302245673315895</v>
      </c>
      <c r="E31" s="217">
        <v>11.441349229066294</v>
      </c>
      <c r="F31" s="217">
        <v>7.8936445710993146</v>
      </c>
      <c r="G31" s="218">
        <v>11.499291869740324</v>
      </c>
      <c r="H31" s="217">
        <v>15.249796298256923</v>
      </c>
      <c r="I31" s="217">
        <v>9.0568494335500578</v>
      </c>
      <c r="J31" s="218">
        <v>14.506642674492101</v>
      </c>
      <c r="K31" s="218">
        <v>14.653044130058342</v>
      </c>
      <c r="L31" s="218">
        <v>14.653044130058342</v>
      </c>
      <c r="M31" s="217">
        <v>16.141066153457292</v>
      </c>
      <c r="N31" s="217">
        <v>22.724707349766298</v>
      </c>
      <c r="O31" s="217">
        <v>45.110178392482922</v>
      </c>
      <c r="P31" s="219">
        <v>83.975951895706515</v>
      </c>
      <c r="Q31" s="216">
        <v>20.804170180062041</v>
      </c>
      <c r="R31" s="217">
        <v>11.627386634440322</v>
      </c>
      <c r="S31" s="217">
        <v>8.4085961057625003</v>
      </c>
      <c r="T31" s="218">
        <v>10.830143859755426</v>
      </c>
      <c r="U31" s="217">
        <v>15.249796298256923</v>
      </c>
      <c r="V31" s="217">
        <v>9.0568494335500578</v>
      </c>
      <c r="W31" s="218">
        <v>14.506642674492101</v>
      </c>
      <c r="X31" s="218">
        <v>14.653044130058342</v>
      </c>
      <c r="Y31" s="218">
        <v>14.653044130058342</v>
      </c>
      <c r="Z31" s="217">
        <v>16.479895102055128</v>
      </c>
      <c r="AA31" s="217">
        <v>7.9642867915771181</v>
      </c>
      <c r="AB31" s="217">
        <v>51.693720088116201</v>
      </c>
      <c r="AC31" s="219">
        <v>76.137901981748456</v>
      </c>
      <c r="AD31" s="216">
        <v>20.595238052065831</v>
      </c>
      <c r="AE31" s="217">
        <v>11.480814527203478</v>
      </c>
      <c r="AF31" s="217">
        <v>8.266285201687511</v>
      </c>
      <c r="AG31" s="218">
        <v>11.048458803718109</v>
      </c>
      <c r="AH31" s="217">
        <v>15.249796298256923</v>
      </c>
      <c r="AI31" s="217">
        <v>9.0568494335500578</v>
      </c>
      <c r="AJ31" s="218">
        <v>14.506642674492101</v>
      </c>
      <c r="AK31" s="218">
        <v>14.653044130058342</v>
      </c>
      <c r="AL31" s="218">
        <v>14.653044130058342</v>
      </c>
      <c r="AM31" s="217">
        <v>17.263962562310127</v>
      </c>
      <c r="AN31" s="217">
        <v>31.959517817577499</v>
      </c>
      <c r="AO31" s="217">
        <v>40.386237337897263</v>
      </c>
      <c r="AP31" s="219">
        <v>89.609717717784889</v>
      </c>
      <c r="AQ31" s="216">
        <v>20.984912769542373</v>
      </c>
      <c r="AR31" s="217">
        <v>11.64884718201046</v>
      </c>
      <c r="AS31" s="217">
        <v>8.23677275088375</v>
      </c>
      <c r="AT31" s="218">
        <v>11.193688583423484</v>
      </c>
      <c r="AU31" s="217">
        <v>15.249796298256923</v>
      </c>
      <c r="AV31" s="217">
        <v>9.0568494335500578</v>
      </c>
      <c r="AW31" s="218">
        <v>14.506642674492101</v>
      </c>
      <c r="AX31" s="218">
        <v>14.653044130058342</v>
      </c>
      <c r="AY31" s="218">
        <v>14.653044130058342</v>
      </c>
      <c r="AZ31" s="217">
        <v>17.249630207444984</v>
      </c>
      <c r="BA31" s="217">
        <v>43.687866997033744</v>
      </c>
      <c r="BB31" s="217">
        <v>35.039562223458631</v>
      </c>
      <c r="BC31" s="219">
        <v>95.977059427937363</v>
      </c>
      <c r="BD31" s="217">
        <v>20.631882949244211</v>
      </c>
      <c r="BE31" s="217">
        <v>11.519849392216202</v>
      </c>
      <c r="BF31" s="217">
        <v>8.2572382462146106</v>
      </c>
      <c r="BG31" s="218">
        <v>11.113075819198221</v>
      </c>
      <c r="BH31" s="217">
        <v>15.249796298256923</v>
      </c>
      <c r="BI31" s="217">
        <v>9.0568494335500578</v>
      </c>
      <c r="BJ31" s="218">
        <v>14.506642674492101</v>
      </c>
      <c r="BK31" s="218">
        <v>14.653044130058342</v>
      </c>
      <c r="BL31" s="218">
        <v>14.653044130058342</v>
      </c>
      <c r="BM31" s="217">
        <v>16.615494497991939</v>
      </c>
      <c r="BN31" s="217">
        <v>19.722166776260725</v>
      </c>
      <c r="BO31" s="217">
        <v>46.265617189622596</v>
      </c>
      <c r="BP31" s="219">
        <v>82.603278463875256</v>
      </c>
      <c r="BQ31" s="217">
        <v>23.579659429531958</v>
      </c>
      <c r="BR31" s="217">
        <v>12.196662802222646</v>
      </c>
      <c r="BS31" s="217">
        <v>9.7767691345193057</v>
      </c>
      <c r="BT31" s="218">
        <v>10.4470943867804</v>
      </c>
      <c r="BU31" s="217">
        <v>16.012286113169772</v>
      </c>
      <c r="BV31" s="217">
        <v>12.592742705552478</v>
      </c>
      <c r="BW31" s="218">
        <v>15.601940904255695</v>
      </c>
      <c r="BX31" s="218">
        <v>14.653044130058342</v>
      </c>
      <c r="BY31" s="218">
        <v>14.653044130058342</v>
      </c>
      <c r="BZ31" s="217">
        <v>15.091297786582365</v>
      </c>
      <c r="CA31" s="217">
        <v>7.4715178037549075</v>
      </c>
      <c r="CB31" s="217">
        <v>52.547946657208733</v>
      </c>
      <c r="CC31" s="219">
        <v>75.110762247546006</v>
      </c>
      <c r="CD31" s="217">
        <v>20.841124369960522</v>
      </c>
      <c r="CE31" s="217">
        <v>11.574604043221735</v>
      </c>
      <c r="CF31" s="217">
        <v>8.7934327157779659</v>
      </c>
      <c r="CG31" s="218">
        <v>10.955174784364802</v>
      </c>
      <c r="CH31" s="217">
        <v>15.249796298256923</v>
      </c>
      <c r="CI31" s="217">
        <v>9.8632812324278039</v>
      </c>
      <c r="CJ31" s="218">
        <v>14.60341449035743</v>
      </c>
      <c r="CK31" s="218">
        <v>14.653044130058342</v>
      </c>
      <c r="CL31" s="218">
        <v>14.653044130058342</v>
      </c>
      <c r="CM31" s="217">
        <v>16.239107989898852</v>
      </c>
      <c r="CN31" s="217">
        <v>16.696397504434081</v>
      </c>
      <c r="CO31" s="217">
        <v>47.817247376288734</v>
      </c>
      <c r="CP31" s="219">
        <v>80.752752870621663</v>
      </c>
      <c r="CQ31" s="30"/>
      <c r="CR31" s="30"/>
      <c r="CS31" s="30"/>
      <c r="CT31" s="30"/>
      <c r="CU31" s="30"/>
      <c r="CV31" s="30"/>
      <c r="CW31" s="30"/>
      <c r="CX31" s="30"/>
      <c r="CY31" s="1188"/>
    </row>
    <row r="32" spans="1:103" s="24" customFormat="1" ht="13.5" customHeight="1" x14ac:dyDescent="0.35">
      <c r="A32" s="26"/>
      <c r="B32" s="220">
        <v>2013</v>
      </c>
      <c r="C32" s="1188"/>
      <c r="D32" s="216">
        <v>20.607004061774344</v>
      </c>
      <c r="E32" s="217">
        <v>11.613096099286835</v>
      </c>
      <c r="F32" s="217">
        <v>8.0121366057865835</v>
      </c>
      <c r="G32" s="218">
        <v>11.671908520874709</v>
      </c>
      <c r="H32" s="217">
        <v>15.478712026051749</v>
      </c>
      <c r="I32" s="217">
        <v>9.1928024154168533</v>
      </c>
      <c r="J32" s="218">
        <v>14.724402872775562</v>
      </c>
      <c r="K32" s="218">
        <v>14.873001970532931</v>
      </c>
      <c r="L32" s="218">
        <v>14.873001970532931</v>
      </c>
      <c r="M32" s="217">
        <v>16.383360793571626</v>
      </c>
      <c r="N32" s="217">
        <v>23.065829474951059</v>
      </c>
      <c r="O32" s="217">
        <v>45.78733034361094</v>
      </c>
      <c r="P32" s="219">
        <v>85.236520612133631</v>
      </c>
      <c r="Q32" s="216">
        <v>21.116462991375244</v>
      </c>
      <c r="R32" s="217">
        <v>11.8019261247861</v>
      </c>
      <c r="S32" s="217">
        <v>8.534818112905203</v>
      </c>
      <c r="T32" s="218">
        <v>10.992715884672371</v>
      </c>
      <c r="U32" s="217">
        <v>15.478712026051749</v>
      </c>
      <c r="V32" s="217">
        <v>9.1928024154168533</v>
      </c>
      <c r="W32" s="218">
        <v>14.724402872775562</v>
      </c>
      <c r="X32" s="218">
        <v>14.873001970532931</v>
      </c>
      <c r="Y32" s="218">
        <v>14.873001970532931</v>
      </c>
      <c r="Z32" s="217">
        <v>16.727275926525582</v>
      </c>
      <c r="AA32" s="217">
        <v>8.0838392414330524</v>
      </c>
      <c r="AB32" s="217">
        <v>52.469698030703249</v>
      </c>
      <c r="AC32" s="219">
        <v>77.280813198661889</v>
      </c>
      <c r="AD32" s="216">
        <v>20.904394569017811</v>
      </c>
      <c r="AE32" s="217">
        <v>11.653153813694312</v>
      </c>
      <c r="AF32" s="217">
        <v>8.3903709701852947</v>
      </c>
      <c r="AG32" s="218">
        <v>11.214307969083903</v>
      </c>
      <c r="AH32" s="217">
        <v>15.478712026051749</v>
      </c>
      <c r="AI32" s="217">
        <v>9.1928024154168533</v>
      </c>
      <c r="AJ32" s="218">
        <v>14.724402872775562</v>
      </c>
      <c r="AK32" s="218">
        <v>14.873001970532931</v>
      </c>
      <c r="AL32" s="218">
        <v>14.873001970532931</v>
      </c>
      <c r="AM32" s="217">
        <v>17.523113076669816</v>
      </c>
      <c r="AN32" s="217">
        <v>32.439264309799078</v>
      </c>
      <c r="AO32" s="217">
        <v>40.992477889068162</v>
      </c>
      <c r="AP32" s="219">
        <v>90.954855275537057</v>
      </c>
      <c r="AQ32" s="216">
        <v>21.299918720139875</v>
      </c>
      <c r="AR32" s="217">
        <v>11.823708818093126</v>
      </c>
      <c r="AS32" s="217">
        <v>8.3604155059784286</v>
      </c>
      <c r="AT32" s="218">
        <v>11.361717802874491</v>
      </c>
      <c r="AU32" s="217">
        <v>15.478712026051749</v>
      </c>
      <c r="AV32" s="217">
        <v>9.1928024154168533</v>
      </c>
      <c r="AW32" s="218">
        <v>14.724402872775562</v>
      </c>
      <c r="AX32" s="218">
        <v>14.873001970532931</v>
      </c>
      <c r="AY32" s="218">
        <v>14.873001970532931</v>
      </c>
      <c r="AZ32" s="217">
        <v>17.508565577852529</v>
      </c>
      <c r="BA32" s="217">
        <v>44.343668535220353</v>
      </c>
      <c r="BB32" s="217">
        <v>35.565543471412212</v>
      </c>
      <c r="BC32" s="219">
        <v>97.417777584485094</v>
      </c>
      <c r="BD32" s="217">
        <v>20.941589545236166</v>
      </c>
      <c r="BE32" s="217">
        <v>11.692774633716466</v>
      </c>
      <c r="BF32" s="217">
        <v>8.3811882102494426</v>
      </c>
      <c r="BG32" s="218">
        <v>11.279894954971308</v>
      </c>
      <c r="BH32" s="217">
        <v>15.478712026051749</v>
      </c>
      <c r="BI32" s="217">
        <v>9.1928024154168533</v>
      </c>
      <c r="BJ32" s="218">
        <v>14.724402872775562</v>
      </c>
      <c r="BK32" s="218">
        <v>14.873001970532931</v>
      </c>
      <c r="BL32" s="218">
        <v>14.873001970532931</v>
      </c>
      <c r="BM32" s="217">
        <v>16.864910814202894</v>
      </c>
      <c r="BN32" s="217">
        <v>20.018217561004295</v>
      </c>
      <c r="BO32" s="217">
        <v>46.960113510996386</v>
      </c>
      <c r="BP32" s="219">
        <v>83.843241886203572</v>
      </c>
      <c r="BQ32" s="217">
        <v>23.933615298442966</v>
      </c>
      <c r="BR32" s="217">
        <v>12.379747735780606</v>
      </c>
      <c r="BS32" s="217">
        <v>9.9235288799046426</v>
      </c>
      <c r="BT32" s="218">
        <v>10.60391643004693</v>
      </c>
      <c r="BU32" s="217">
        <v>16.252647627354335</v>
      </c>
      <c r="BV32" s="217">
        <v>12.781773221435762</v>
      </c>
      <c r="BW32" s="218">
        <v>15.836142698644105</v>
      </c>
      <c r="BX32" s="218">
        <v>14.873001970532931</v>
      </c>
      <c r="BY32" s="218">
        <v>14.873001970532931</v>
      </c>
      <c r="BZ32" s="217">
        <v>15.317834282455346</v>
      </c>
      <c r="CA32" s="217">
        <v>7.5836732648723801</v>
      </c>
      <c r="CB32" s="217">
        <v>53.336747452832043</v>
      </c>
      <c r="CC32" s="219">
        <v>76.238255000159768</v>
      </c>
      <c r="CD32" s="217">
        <v>21.153971903127722</v>
      </c>
      <c r="CE32" s="217">
        <v>11.748351210506446</v>
      </c>
      <c r="CF32" s="217">
        <v>8.9254315314065522</v>
      </c>
      <c r="CG32" s="218">
        <v>11.11962365698148</v>
      </c>
      <c r="CH32" s="217">
        <v>15.478712026051749</v>
      </c>
      <c r="CI32" s="217">
        <v>10.011339616789588</v>
      </c>
      <c r="CJ32" s="218">
        <v>14.822627336940288</v>
      </c>
      <c r="CK32" s="218">
        <v>14.873001970532931</v>
      </c>
      <c r="CL32" s="218">
        <v>14.873001970532931</v>
      </c>
      <c r="CM32" s="217">
        <v>16.482874342677697</v>
      </c>
      <c r="CN32" s="217">
        <v>16.947028261168587</v>
      </c>
      <c r="CO32" s="217">
        <v>48.535035323760496</v>
      </c>
      <c r="CP32" s="219">
        <v>81.964937927606783</v>
      </c>
      <c r="CQ32" s="221"/>
      <c r="CR32" s="222"/>
      <c r="CS32" s="222"/>
      <c r="CT32" s="222"/>
      <c r="CU32" s="222"/>
      <c r="CV32" s="223"/>
      <c r="CW32" s="222"/>
      <c r="CX32" s="1188"/>
      <c r="CY32" s="1188"/>
    </row>
    <row r="33" spans="1:94" s="24" customFormat="1" ht="13.5" customHeight="1" x14ac:dyDescent="0.35">
      <c r="A33" s="26"/>
      <c r="B33" s="220">
        <v>2014</v>
      </c>
      <c r="C33" s="1188"/>
      <c r="D33" s="216">
        <v>20.983587028247804</v>
      </c>
      <c r="E33" s="217">
        <v>11.825319776532726</v>
      </c>
      <c r="F33" s="217">
        <v>8.1585545014570471</v>
      </c>
      <c r="G33" s="218">
        <v>11.885206966491619</v>
      </c>
      <c r="H33" s="217">
        <v>15.761577952339969</v>
      </c>
      <c r="I33" s="217">
        <v>9.3607964039376643</v>
      </c>
      <c r="J33" s="218">
        <v>14.993484166531694</v>
      </c>
      <c r="K33" s="218">
        <v>15.144798840453412</v>
      </c>
      <c r="L33" s="218">
        <v>15.144798840453412</v>
      </c>
      <c r="M33" s="217">
        <v>16.682758735647681</v>
      </c>
      <c r="N33" s="217">
        <v>23.487346278743061</v>
      </c>
      <c r="O33" s="217">
        <v>46.6240715135553</v>
      </c>
      <c r="P33" s="219">
        <v>86.794176527946036</v>
      </c>
      <c r="Q33" s="216">
        <v>21.502356071751251</v>
      </c>
      <c r="R33" s="217">
        <v>12.017600578813934</v>
      </c>
      <c r="S33" s="217">
        <v>8.6907877586447935</v>
      </c>
      <c r="T33" s="218">
        <v>11.193602415535379</v>
      </c>
      <c r="U33" s="217">
        <v>15.761577952339969</v>
      </c>
      <c r="V33" s="217">
        <v>9.3607964039376643</v>
      </c>
      <c r="W33" s="218">
        <v>14.993484166531694</v>
      </c>
      <c r="X33" s="218">
        <v>15.144798840453412</v>
      </c>
      <c r="Y33" s="218">
        <v>15.144798840453412</v>
      </c>
      <c r="Z33" s="217">
        <v>17.032958750217361</v>
      </c>
      <c r="AA33" s="217">
        <v>8.2315674678607049</v>
      </c>
      <c r="AB33" s="217">
        <v>53.42855621674213</v>
      </c>
      <c r="AC33" s="219">
        <v>78.693082434820198</v>
      </c>
      <c r="AD33" s="216">
        <v>21.286412202223175</v>
      </c>
      <c r="AE33" s="217">
        <v>11.866109526168442</v>
      </c>
      <c r="AF33" s="217">
        <v>8.5437009147174212</v>
      </c>
      <c r="AG33" s="218">
        <v>11.419243987404894</v>
      </c>
      <c r="AH33" s="217">
        <v>15.761577952339969</v>
      </c>
      <c r="AI33" s="217">
        <v>9.3607964039376643</v>
      </c>
      <c r="AJ33" s="218">
        <v>14.993484166531694</v>
      </c>
      <c r="AK33" s="218">
        <v>15.144798840453412</v>
      </c>
      <c r="AL33" s="218">
        <v>15.144798840453412</v>
      </c>
      <c r="AM33" s="217">
        <v>17.84333943681807</v>
      </c>
      <c r="AN33" s="217">
        <v>33.032076071634037</v>
      </c>
      <c r="AO33" s="217">
        <v>41.741595464834475</v>
      </c>
      <c r="AP33" s="219">
        <v>92.617010973286582</v>
      </c>
      <c r="AQ33" s="216">
        <v>21.689164364641542</v>
      </c>
      <c r="AR33" s="217">
        <v>12.03978134023599</v>
      </c>
      <c r="AS33" s="217">
        <v>8.5131980289863343</v>
      </c>
      <c r="AT33" s="218">
        <v>11.569347664139846</v>
      </c>
      <c r="AU33" s="217">
        <v>15.761577952339969</v>
      </c>
      <c r="AV33" s="217">
        <v>9.3607964039376643</v>
      </c>
      <c r="AW33" s="218">
        <v>14.993484166531694</v>
      </c>
      <c r="AX33" s="218">
        <v>15.144798840453412</v>
      </c>
      <c r="AY33" s="218">
        <v>15.144798840453412</v>
      </c>
      <c r="AZ33" s="217">
        <v>17.828526089542514</v>
      </c>
      <c r="BA33" s="217">
        <v>45.15402748847962</v>
      </c>
      <c r="BB33" s="217">
        <v>36.215486462860909</v>
      </c>
      <c r="BC33" s="219">
        <v>99.198040040883043</v>
      </c>
      <c r="BD33" s="217">
        <v>21.324286898523123</v>
      </c>
      <c r="BE33" s="217">
        <v>11.906454397386652</v>
      </c>
      <c r="BF33" s="217">
        <v>8.5343503443144737</v>
      </c>
      <c r="BG33" s="218">
        <v>11.486029543527618</v>
      </c>
      <c r="BH33" s="217">
        <v>15.761577952339969</v>
      </c>
      <c r="BI33" s="217">
        <v>9.3607964039376643</v>
      </c>
      <c r="BJ33" s="218">
        <v>14.993484166531694</v>
      </c>
      <c r="BK33" s="218">
        <v>15.144798840453412</v>
      </c>
      <c r="BL33" s="218">
        <v>15.144798840453412</v>
      </c>
      <c r="BM33" s="217">
        <v>17.173108848457858</v>
      </c>
      <c r="BN33" s="217">
        <v>20.384040740833616</v>
      </c>
      <c r="BO33" s="217">
        <v>47.818286722341824</v>
      </c>
      <c r="BP33" s="219">
        <v>85.375436311633294</v>
      </c>
      <c r="BQ33" s="217">
        <v>24.370990465667838</v>
      </c>
      <c r="BR33" s="217">
        <v>12.605981598430308</v>
      </c>
      <c r="BS33" s="217">
        <v>10.104876538801438</v>
      </c>
      <c r="BT33" s="218">
        <v>10.797697840168121</v>
      </c>
      <c r="BU33" s="217">
        <v>16.549656849956971</v>
      </c>
      <c r="BV33" s="217">
        <v>13.015353904105107</v>
      </c>
      <c r="BW33" s="218">
        <v>16.125540496454747</v>
      </c>
      <c r="BX33" s="218">
        <v>15.144798840453412</v>
      </c>
      <c r="BY33" s="218">
        <v>15.144798840453412</v>
      </c>
      <c r="BZ33" s="217">
        <v>15.597760246304516</v>
      </c>
      <c r="CA33" s="217">
        <v>7.7222612015899106</v>
      </c>
      <c r="CB33" s="217">
        <v>54.311450544927403</v>
      </c>
      <c r="CC33" s="219">
        <v>77.63147199282183</v>
      </c>
      <c r="CD33" s="217">
        <v>21.540550440604367</v>
      </c>
      <c r="CE33" s="217">
        <v>11.963046609059376</v>
      </c>
      <c r="CF33" s="217">
        <v>9.0885394471946483</v>
      </c>
      <c r="CG33" s="218">
        <v>11.32282936559694</v>
      </c>
      <c r="CH33" s="217">
        <v>15.761577952339969</v>
      </c>
      <c r="CI33" s="217">
        <v>10.194291974151293</v>
      </c>
      <c r="CJ33" s="218">
        <v>15.093503634957328</v>
      </c>
      <c r="CK33" s="218">
        <v>15.144798840453412</v>
      </c>
      <c r="CL33" s="218">
        <v>15.144798840453412</v>
      </c>
      <c r="CM33" s="217">
        <v>16.784090846414358</v>
      </c>
      <c r="CN33" s="217">
        <v>17.256726951787027</v>
      </c>
      <c r="CO33" s="217">
        <v>49.421989464465511</v>
      </c>
      <c r="CP33" s="219">
        <v>83.4628072626669</v>
      </c>
    </row>
    <row r="34" spans="1:94" s="24" customFormat="1" ht="13.5" customHeight="1" x14ac:dyDescent="0.35">
      <c r="A34" s="26"/>
      <c r="B34" s="220">
        <v>2015</v>
      </c>
      <c r="C34" s="1188"/>
      <c r="D34" s="216">
        <v>21.308527251808943</v>
      </c>
      <c r="E34" s="217">
        <v>12.008440138494475</v>
      </c>
      <c r="F34" s="217">
        <v>8.2848933643059208</v>
      </c>
      <c r="G34" s="218">
        <v>12.069254708355929</v>
      </c>
      <c r="H34" s="217">
        <v>16.005653031429887</v>
      </c>
      <c r="I34" s="217">
        <v>9.5057525199778414</v>
      </c>
      <c r="J34" s="218">
        <v>15.225664970055641</v>
      </c>
      <c r="K34" s="218">
        <v>15.379322819331792</v>
      </c>
      <c r="L34" s="218">
        <v>15.379322819331792</v>
      </c>
      <c r="M34" s="217">
        <v>16.941098710880723</v>
      </c>
      <c r="N34" s="217">
        <v>23.851058333331189</v>
      </c>
      <c r="O34" s="217">
        <v>47.346066099159302</v>
      </c>
      <c r="P34" s="219">
        <v>88.138223143371221</v>
      </c>
      <c r="Q34" s="216">
        <v>21.835329665810281</v>
      </c>
      <c r="R34" s="217">
        <v>12.20369849493721</v>
      </c>
      <c r="S34" s="217">
        <v>8.8253684913581676</v>
      </c>
      <c r="T34" s="218">
        <v>11.36694035182159</v>
      </c>
      <c r="U34" s="217">
        <v>16.005653031429887</v>
      </c>
      <c r="V34" s="217">
        <v>9.5057525199778414</v>
      </c>
      <c r="W34" s="218">
        <v>15.225664970055641</v>
      </c>
      <c r="X34" s="218">
        <v>15.379322819331792</v>
      </c>
      <c r="Y34" s="218">
        <v>15.379322819331792</v>
      </c>
      <c r="Z34" s="217">
        <v>17.296721729194815</v>
      </c>
      <c r="AA34" s="217">
        <v>8.3590369691268425</v>
      </c>
      <c r="AB34" s="217">
        <v>54.25592128917927</v>
      </c>
      <c r="AC34" s="219">
        <v>79.911679987500918</v>
      </c>
      <c r="AD34" s="216">
        <v>21.61604180894836</v>
      </c>
      <c r="AE34" s="217">
        <v>12.049861535633918</v>
      </c>
      <c r="AF34" s="217">
        <v>8.6760039419134163</v>
      </c>
      <c r="AG34" s="218">
        <v>11.596076084280012</v>
      </c>
      <c r="AH34" s="217">
        <v>16.005653031429887</v>
      </c>
      <c r="AI34" s="217">
        <v>9.5057525199778414</v>
      </c>
      <c r="AJ34" s="218">
        <v>15.225664970055641</v>
      </c>
      <c r="AK34" s="218">
        <v>15.379322819331792</v>
      </c>
      <c r="AL34" s="218">
        <v>15.379322819331792</v>
      </c>
      <c r="AM34" s="217">
        <v>18.119651522920016</v>
      </c>
      <c r="AN34" s="217">
        <v>33.543592532997685</v>
      </c>
      <c r="AO34" s="217">
        <v>42.387982726644523</v>
      </c>
      <c r="AP34" s="219">
        <v>94.051226782562225</v>
      </c>
      <c r="AQ34" s="216">
        <v>22.025030768608289</v>
      </c>
      <c r="AR34" s="217">
        <v>12.226222735363384</v>
      </c>
      <c r="AS34" s="217">
        <v>8.6450287053637886</v>
      </c>
      <c r="AT34" s="218">
        <v>11.748504183536715</v>
      </c>
      <c r="AU34" s="217">
        <v>16.005653031429887</v>
      </c>
      <c r="AV34" s="217">
        <v>9.5057525199778414</v>
      </c>
      <c r="AW34" s="218">
        <v>15.225664970055641</v>
      </c>
      <c r="AX34" s="218">
        <v>15.379322819331792</v>
      </c>
      <c r="AY34" s="218">
        <v>15.379322819331792</v>
      </c>
      <c r="AZ34" s="217">
        <v>18.104608784341202</v>
      </c>
      <c r="BA34" s="217">
        <v>45.853257785332154</v>
      </c>
      <c r="BB34" s="217">
        <v>36.776299456929834</v>
      </c>
      <c r="BC34" s="219">
        <v>100.73416602660319</v>
      </c>
      <c r="BD34" s="217">
        <v>21.65450301184827</v>
      </c>
      <c r="BE34" s="217">
        <v>12.090831165214725</v>
      </c>
      <c r="BF34" s="217">
        <v>8.666508573748624</v>
      </c>
      <c r="BG34" s="218">
        <v>11.663895844588509</v>
      </c>
      <c r="BH34" s="217">
        <v>16.005653031429887</v>
      </c>
      <c r="BI34" s="217">
        <v>9.5057525199778414</v>
      </c>
      <c r="BJ34" s="218">
        <v>15.225664970055641</v>
      </c>
      <c r="BK34" s="218">
        <v>15.379322819331792</v>
      </c>
      <c r="BL34" s="218">
        <v>15.379322819331792</v>
      </c>
      <c r="BM34" s="217">
        <v>17.439042114345408</v>
      </c>
      <c r="BN34" s="217">
        <v>20.699696722172238</v>
      </c>
      <c r="BO34" s="217">
        <v>48.558774264197815</v>
      </c>
      <c r="BP34" s="219">
        <v>86.697513100715469</v>
      </c>
      <c r="BQ34" s="217">
        <v>24.74838614542745</v>
      </c>
      <c r="BR34" s="217">
        <v>12.80119085761404</v>
      </c>
      <c r="BS34" s="217">
        <v>10.261355068290019</v>
      </c>
      <c r="BT34" s="218">
        <v>10.964905017158721</v>
      </c>
      <c r="BU34" s="217">
        <v>16.805935683001383</v>
      </c>
      <c r="BV34" s="217">
        <v>13.216902476407547</v>
      </c>
      <c r="BW34" s="218">
        <v>16.375251698210121</v>
      </c>
      <c r="BX34" s="218">
        <v>15.379322819331792</v>
      </c>
      <c r="BY34" s="218">
        <v>15.379322819331792</v>
      </c>
      <c r="BZ34" s="217">
        <v>15.839298534999594</v>
      </c>
      <c r="CA34" s="217">
        <v>7.8418438676929094</v>
      </c>
      <c r="CB34" s="217">
        <v>55.152487630638305</v>
      </c>
      <c r="CC34" s="219">
        <v>78.833630033330806</v>
      </c>
      <c r="CD34" s="217">
        <v>21.874115491535722</v>
      </c>
      <c r="CE34" s="217">
        <v>12.14829973257859</v>
      </c>
      <c r="CF34" s="217">
        <v>9.229279542576819</v>
      </c>
      <c r="CG34" s="218">
        <v>11.4981684389617</v>
      </c>
      <c r="CH34" s="217">
        <v>16.005653031429887</v>
      </c>
      <c r="CI34" s="217">
        <v>10.352155141619704</v>
      </c>
      <c r="CJ34" s="218">
        <v>15.327233284652666</v>
      </c>
      <c r="CK34" s="218">
        <v>15.379322819331792</v>
      </c>
      <c r="CL34" s="218">
        <v>15.379322819331792</v>
      </c>
      <c r="CM34" s="217">
        <v>17.043999994672113</v>
      </c>
      <c r="CN34" s="217">
        <v>17.523955081377011</v>
      </c>
      <c r="CO34" s="217">
        <v>50.187311060044046</v>
      </c>
      <c r="CP34" s="219">
        <v>84.755266136093169</v>
      </c>
    </row>
    <row r="35" spans="1:94" s="24" customFormat="1" ht="13.5" customHeight="1" x14ac:dyDescent="0.35">
      <c r="A35" s="26"/>
      <c r="B35" s="220">
        <v>2016</v>
      </c>
      <c r="C35" s="1188"/>
      <c r="D35" s="216">
        <v>21.53926948311727</v>
      </c>
      <c r="E35" s="217">
        <v>12.13847513525163</v>
      </c>
      <c r="F35" s="217">
        <v>8.3746074378521911</v>
      </c>
      <c r="G35" s="218">
        <v>12.199948243799502</v>
      </c>
      <c r="H35" s="217">
        <v>16.178972381489874</v>
      </c>
      <c r="I35" s="217">
        <v>9.6086868298343937</v>
      </c>
      <c r="J35" s="218">
        <v>15.390538115291214</v>
      </c>
      <c r="K35" s="218">
        <v>15.54585986909634</v>
      </c>
      <c r="L35" s="218">
        <v>15.54585986909634</v>
      </c>
      <c r="M35" s="217">
        <v>17.124547659330759</v>
      </c>
      <c r="N35" s="217">
        <v>24.109332701797022</v>
      </c>
      <c r="O35" s="217">
        <v>47.858759295000134</v>
      </c>
      <c r="P35" s="219">
        <v>89.092639656127915</v>
      </c>
      <c r="Q35" s="216">
        <v>22.071776447368791</v>
      </c>
      <c r="R35" s="217">
        <v>12.335847872867442</v>
      </c>
      <c r="S35" s="217">
        <v>8.9209351719527312</v>
      </c>
      <c r="T35" s="218">
        <v>11.490028782520401</v>
      </c>
      <c r="U35" s="217">
        <v>16.178972381489874</v>
      </c>
      <c r="V35" s="217">
        <v>9.6086868298343937</v>
      </c>
      <c r="W35" s="218">
        <v>15.390538115291214</v>
      </c>
      <c r="X35" s="218">
        <v>15.54585986909634</v>
      </c>
      <c r="Y35" s="218">
        <v>15.54585986909634</v>
      </c>
      <c r="Z35" s="217">
        <v>17.484021588962214</v>
      </c>
      <c r="AA35" s="217">
        <v>8.4495539165935618</v>
      </c>
      <c r="AB35" s="217">
        <v>54.843438774175389</v>
      </c>
      <c r="AC35" s="219">
        <v>80.777014279731162</v>
      </c>
      <c r="AD35" s="216">
        <v>21.850114002681384</v>
      </c>
      <c r="AE35" s="217">
        <v>12.180345069518342</v>
      </c>
      <c r="AF35" s="217">
        <v>8.7699532085492411</v>
      </c>
      <c r="AG35" s="218">
        <v>11.721645741839559</v>
      </c>
      <c r="AH35" s="217">
        <v>16.178972381489874</v>
      </c>
      <c r="AI35" s="217">
        <v>9.6086868298343937</v>
      </c>
      <c r="AJ35" s="218">
        <v>15.390538115291214</v>
      </c>
      <c r="AK35" s="218">
        <v>15.54585986909634</v>
      </c>
      <c r="AL35" s="218">
        <v>15.54585986909634</v>
      </c>
      <c r="AM35" s="217">
        <v>18.315862587791852</v>
      </c>
      <c r="AN35" s="217">
        <v>33.906823801667571</v>
      </c>
      <c r="AO35" s="217">
        <v>42.846986654950946</v>
      </c>
      <c r="AP35" s="219">
        <v>95.069673044410365</v>
      </c>
      <c r="AQ35" s="216">
        <v>22.263531753877079</v>
      </c>
      <c r="AR35" s="217">
        <v>12.358616020037289</v>
      </c>
      <c r="AS35" s="217">
        <v>8.738642552516497</v>
      </c>
      <c r="AT35" s="218">
        <v>11.875724429113017</v>
      </c>
      <c r="AU35" s="217">
        <v>16.178972381489874</v>
      </c>
      <c r="AV35" s="217">
        <v>9.6086868298343937</v>
      </c>
      <c r="AW35" s="218">
        <v>15.390538115291214</v>
      </c>
      <c r="AX35" s="218">
        <v>15.54585986909634</v>
      </c>
      <c r="AY35" s="218">
        <v>15.54585986909634</v>
      </c>
      <c r="AZ35" s="217">
        <v>18.300656956910643</v>
      </c>
      <c r="BA35" s="217">
        <v>46.349785907107695</v>
      </c>
      <c r="BB35" s="217">
        <v>37.1745365239817</v>
      </c>
      <c r="BC35" s="219">
        <v>101.82497938800005</v>
      </c>
      <c r="BD35" s="217">
        <v>21.888991687850158</v>
      </c>
      <c r="BE35" s="217">
        <v>12.221758344201115</v>
      </c>
      <c r="BF35" s="217">
        <v>8.7603550185229686</v>
      </c>
      <c r="BG35" s="218">
        <v>11.790199897474183</v>
      </c>
      <c r="BH35" s="217">
        <v>16.178972381489874</v>
      </c>
      <c r="BI35" s="217">
        <v>9.6086868298343937</v>
      </c>
      <c r="BJ35" s="218">
        <v>15.390538115291214</v>
      </c>
      <c r="BK35" s="218">
        <v>15.54585986909634</v>
      </c>
      <c r="BL35" s="218">
        <v>15.54585986909634</v>
      </c>
      <c r="BM35" s="217">
        <v>17.627883109398336</v>
      </c>
      <c r="BN35" s="217">
        <v>20.923846150832276</v>
      </c>
      <c r="BO35" s="217">
        <v>49.084599432258976</v>
      </c>
      <c r="BP35" s="219">
        <v>87.636328692489599</v>
      </c>
      <c r="BQ35" s="217">
        <v>25.016377347869245</v>
      </c>
      <c r="BR35" s="217">
        <v>12.939810261338383</v>
      </c>
      <c r="BS35" s="217">
        <v>10.372471521188153</v>
      </c>
      <c r="BT35" s="218">
        <v>11.083639954578118</v>
      </c>
      <c r="BU35" s="217">
        <v>16.987921000564366</v>
      </c>
      <c r="BV35" s="217">
        <v>13.360023468879326</v>
      </c>
      <c r="BW35" s="218">
        <v>16.552573296762162</v>
      </c>
      <c r="BX35" s="218">
        <v>15.54585986909634</v>
      </c>
      <c r="BY35" s="218">
        <v>15.54585986909634</v>
      </c>
      <c r="BZ35" s="217">
        <v>16.01081649319233</v>
      </c>
      <c r="CA35" s="217">
        <v>7.9267603206331003</v>
      </c>
      <c r="CB35" s="217">
        <v>55.749713703923966</v>
      </c>
      <c r="CC35" s="219">
        <v>79.687290517749403</v>
      </c>
      <c r="CD35" s="217">
        <v>22.110982270584682</v>
      </c>
      <c r="CE35" s="217">
        <v>12.279849217616775</v>
      </c>
      <c r="CF35" s="217">
        <v>9.3292200278978612</v>
      </c>
      <c r="CG35" s="218">
        <v>11.622677890516581</v>
      </c>
      <c r="CH35" s="217">
        <v>16.178972381489874</v>
      </c>
      <c r="CI35" s="217">
        <v>10.464254835230607</v>
      </c>
      <c r="CJ35" s="218">
        <v>15.493206275938762</v>
      </c>
      <c r="CK35" s="218">
        <v>15.54585986909634</v>
      </c>
      <c r="CL35" s="218">
        <v>15.54585986909634</v>
      </c>
      <c r="CM35" s="217">
        <v>17.228563223407498</v>
      </c>
      <c r="CN35" s="217">
        <v>17.713715567826426</v>
      </c>
      <c r="CO35" s="217">
        <v>50.730771056153188</v>
      </c>
      <c r="CP35" s="219">
        <v>85.673049847387119</v>
      </c>
    </row>
    <row r="36" spans="1:94" s="24" customFormat="1" ht="13.5" customHeight="1" x14ac:dyDescent="0.35">
      <c r="A36" s="26"/>
      <c r="B36" s="220">
        <v>2017</v>
      </c>
      <c r="C36" s="1188"/>
      <c r="D36" s="216">
        <v>21.816504628572769</v>
      </c>
      <c r="E36" s="217">
        <v>12.294711256554027</v>
      </c>
      <c r="F36" s="217">
        <v>8.482398257451969</v>
      </c>
      <c r="G36" s="218">
        <v>12.356975594637481</v>
      </c>
      <c r="H36" s="217">
        <v>16.387214344617664</v>
      </c>
      <c r="I36" s="217">
        <v>9.7323616690852539</v>
      </c>
      <c r="J36" s="218">
        <v>15.588632023553773</v>
      </c>
      <c r="K36" s="218">
        <v>15.745952946784875</v>
      </c>
      <c r="L36" s="218">
        <v>15.745952946784875</v>
      </c>
      <c r="M36" s="217">
        <v>17.344960262688332</v>
      </c>
      <c r="N36" s="217">
        <v>24.419647513710977</v>
      </c>
      <c r="O36" s="217">
        <v>48.474756513701955</v>
      </c>
      <c r="P36" s="219">
        <v>90.239364290101264</v>
      </c>
      <c r="Q36" s="216">
        <v>22.355865569269778</v>
      </c>
      <c r="R36" s="217">
        <v>12.494624408071283</v>
      </c>
      <c r="S36" s="217">
        <v>9.0357578571851125</v>
      </c>
      <c r="T36" s="218">
        <v>11.637918654240826</v>
      </c>
      <c r="U36" s="217">
        <v>16.387214344617664</v>
      </c>
      <c r="V36" s="217">
        <v>9.7323616690852539</v>
      </c>
      <c r="W36" s="218">
        <v>15.588632023553773</v>
      </c>
      <c r="X36" s="218">
        <v>15.745952946784875</v>
      </c>
      <c r="Y36" s="218">
        <v>15.745952946784875</v>
      </c>
      <c r="Z36" s="217">
        <v>17.709061034806108</v>
      </c>
      <c r="AA36" s="217">
        <v>8.5583093834833228</v>
      </c>
      <c r="AB36" s="217">
        <v>55.549336842712762</v>
      </c>
      <c r="AC36" s="219">
        <v>81.816707261002193</v>
      </c>
      <c r="AD36" s="216">
        <v>22.131350074243635</v>
      </c>
      <c r="AE36" s="217">
        <v>12.33712010498056</v>
      </c>
      <c r="AF36" s="217">
        <v>8.882832582444248</v>
      </c>
      <c r="AG36" s="218">
        <v>11.872516789939114</v>
      </c>
      <c r="AH36" s="217">
        <v>16.387214344617664</v>
      </c>
      <c r="AI36" s="217">
        <v>9.7323616690852539</v>
      </c>
      <c r="AJ36" s="218">
        <v>15.588632023553773</v>
      </c>
      <c r="AK36" s="218">
        <v>15.745952946784875</v>
      </c>
      <c r="AL36" s="218">
        <v>15.745952946784875</v>
      </c>
      <c r="AM36" s="217">
        <v>18.551608783021425</v>
      </c>
      <c r="AN36" s="217">
        <v>34.343243580711466</v>
      </c>
      <c r="AO36" s="217">
        <v>43.398476601577315</v>
      </c>
      <c r="AP36" s="219">
        <v>96.293328965310209</v>
      </c>
      <c r="AQ36" s="216">
        <v>22.550088986887097</v>
      </c>
      <c r="AR36" s="217">
        <v>12.517685607454313</v>
      </c>
      <c r="AS36" s="217">
        <v>8.8511189222944733</v>
      </c>
      <c r="AT36" s="218">
        <v>12.028578646944089</v>
      </c>
      <c r="AU36" s="217">
        <v>16.387214344617664</v>
      </c>
      <c r="AV36" s="217">
        <v>9.7323616690852539</v>
      </c>
      <c r="AW36" s="218">
        <v>15.588632023553773</v>
      </c>
      <c r="AX36" s="218">
        <v>15.745952946784875</v>
      </c>
      <c r="AY36" s="218">
        <v>15.745952946784875</v>
      </c>
      <c r="AZ36" s="217">
        <v>18.536207438200506</v>
      </c>
      <c r="BA36" s="217">
        <v>46.946360904595871</v>
      </c>
      <c r="BB36" s="217">
        <v>37.653015520149374</v>
      </c>
      <c r="BC36" s="219">
        <v>103.13558386294577</v>
      </c>
      <c r="BD36" s="217">
        <v>22.170728159888441</v>
      </c>
      <c r="BE36" s="217">
        <v>12.379066416089637</v>
      </c>
      <c r="BF36" s="217">
        <v>8.8731108526846452</v>
      </c>
      <c r="BG36" s="218">
        <v>11.941953316320985</v>
      </c>
      <c r="BH36" s="217">
        <v>16.387214344617664</v>
      </c>
      <c r="BI36" s="217">
        <v>9.7323616690852539</v>
      </c>
      <c r="BJ36" s="218">
        <v>15.588632023553773</v>
      </c>
      <c r="BK36" s="218">
        <v>15.745952946784875</v>
      </c>
      <c r="BL36" s="218">
        <v>15.745952946784875</v>
      </c>
      <c r="BM36" s="217">
        <v>17.854774218297692</v>
      </c>
      <c r="BN36" s="217">
        <v>21.193160090920216</v>
      </c>
      <c r="BO36" s="217">
        <v>49.716374621937227</v>
      </c>
      <c r="BP36" s="219">
        <v>88.764308931155142</v>
      </c>
      <c r="BQ36" s="217">
        <v>25.338366866512956</v>
      </c>
      <c r="BR36" s="217">
        <v>13.106360486395014</v>
      </c>
      <c r="BS36" s="217">
        <v>10.505977146955248</v>
      </c>
      <c r="BT36" s="218">
        <v>11.226299135168825</v>
      </c>
      <c r="BU36" s="217">
        <v>17.206575061848547</v>
      </c>
      <c r="BV36" s="217">
        <v>13.531982320714427</v>
      </c>
      <c r="BW36" s="218">
        <v>16.765623932912451</v>
      </c>
      <c r="BX36" s="218">
        <v>15.745952946784875</v>
      </c>
      <c r="BY36" s="218">
        <v>15.745952946784875</v>
      </c>
      <c r="BZ36" s="217">
        <v>16.216894096837645</v>
      </c>
      <c r="CA36" s="217">
        <v>8.0287868332873025</v>
      </c>
      <c r="CB36" s="217">
        <v>56.467276572057649</v>
      </c>
      <c r="CC36" s="219">
        <v>80.712957502182604</v>
      </c>
      <c r="CD36" s="217">
        <v>22.395576016475378</v>
      </c>
      <c r="CE36" s="217">
        <v>12.437904985788759</v>
      </c>
      <c r="CF36" s="217">
        <v>9.4492978083187751</v>
      </c>
      <c r="CG36" s="218">
        <v>11.772275108662043</v>
      </c>
      <c r="CH36" s="217">
        <v>16.387214344617664</v>
      </c>
      <c r="CI36" s="217">
        <v>10.598941817702434</v>
      </c>
      <c r="CJ36" s="218">
        <v>15.692621641387836</v>
      </c>
      <c r="CK36" s="218">
        <v>15.745952946784875</v>
      </c>
      <c r="CL36" s="218">
        <v>15.745952946784875</v>
      </c>
      <c r="CM36" s="217">
        <v>17.450314626581797</v>
      </c>
      <c r="CN36" s="217">
        <v>17.941711439081612</v>
      </c>
      <c r="CO36" s="217">
        <v>51.383734365974171</v>
      </c>
      <c r="CP36" s="219">
        <v>86.775760431637579</v>
      </c>
    </row>
    <row r="37" spans="1:94" s="24" customFormat="1" ht="13.5" customHeight="1" x14ac:dyDescent="0.35">
      <c r="A37" s="26"/>
      <c r="B37" s="220">
        <v>2018</v>
      </c>
      <c r="C37" s="1188"/>
      <c r="D37" s="216">
        <v>21.977418569178273</v>
      </c>
      <c r="E37" s="217">
        <v>12.385394455837378</v>
      </c>
      <c r="F37" s="217">
        <v>8.5449626394476184</v>
      </c>
      <c r="G37" s="218">
        <v>12.448118042557162</v>
      </c>
      <c r="H37" s="217">
        <v>16.508082984238598</v>
      </c>
      <c r="I37" s="217">
        <v>9.8041455177921364</v>
      </c>
      <c r="J37" s="218">
        <v>15.703610488265021</v>
      </c>
      <c r="K37" s="218">
        <v>15.86209177747261</v>
      </c>
      <c r="L37" s="218">
        <v>15.86209177747261</v>
      </c>
      <c r="M37" s="217">
        <v>17.472893034368891</v>
      </c>
      <c r="N37" s="217">
        <v>24.599761687659925</v>
      </c>
      <c r="O37" s="217">
        <v>48.83229610234423</v>
      </c>
      <c r="P37" s="219">
        <v>90.904950824373046</v>
      </c>
      <c r="Q37" s="216">
        <v>22.520757722510801</v>
      </c>
      <c r="R37" s="217">
        <v>12.586782124631219</v>
      </c>
      <c r="S37" s="217">
        <v>9.1024037029753035</v>
      </c>
      <c r="T37" s="218">
        <v>11.72375748969972</v>
      </c>
      <c r="U37" s="217">
        <v>16.508082984238598</v>
      </c>
      <c r="V37" s="217">
        <v>9.8041455177921364</v>
      </c>
      <c r="W37" s="218">
        <v>15.703610488265021</v>
      </c>
      <c r="X37" s="218">
        <v>15.86209177747261</v>
      </c>
      <c r="Y37" s="218">
        <v>15.86209177747261</v>
      </c>
      <c r="Z37" s="217">
        <v>17.839679337052473</v>
      </c>
      <c r="AA37" s="217">
        <v>8.6214336699473328</v>
      </c>
      <c r="AB37" s="217">
        <v>55.959057044989194</v>
      </c>
      <c r="AC37" s="219">
        <v>82.420170051989004</v>
      </c>
      <c r="AD37" s="216">
        <v>22.294586248506963</v>
      </c>
      <c r="AE37" s="217">
        <v>12.428116102992812</v>
      </c>
      <c r="AF37" s="217">
        <v>8.9483504836348935</v>
      </c>
      <c r="AG37" s="218">
        <v>11.960085971808518</v>
      </c>
      <c r="AH37" s="217">
        <v>16.508082984238598</v>
      </c>
      <c r="AI37" s="217">
        <v>9.8041455177921364</v>
      </c>
      <c r="AJ37" s="218">
        <v>15.703610488265021</v>
      </c>
      <c r="AK37" s="218">
        <v>15.86209177747261</v>
      </c>
      <c r="AL37" s="218">
        <v>15.86209177747261</v>
      </c>
      <c r="AM37" s="217">
        <v>18.688441539903021</v>
      </c>
      <c r="AN37" s="217">
        <v>34.596552107986248</v>
      </c>
      <c r="AO37" s="217">
        <v>43.718574619345461</v>
      </c>
      <c r="AP37" s="219">
        <v>97.003568267234726</v>
      </c>
      <c r="AQ37" s="216">
        <v>22.71641369112649</v>
      </c>
      <c r="AR37" s="217">
        <v>12.61001341856106</v>
      </c>
      <c r="AS37" s="217">
        <v>8.9164029102110813</v>
      </c>
      <c r="AT37" s="218">
        <v>12.117298908182823</v>
      </c>
      <c r="AU37" s="217">
        <v>16.508082984238598</v>
      </c>
      <c r="AV37" s="217">
        <v>9.8041455177921364</v>
      </c>
      <c r="AW37" s="218">
        <v>15.703610488265021</v>
      </c>
      <c r="AX37" s="218">
        <v>15.86209177747261</v>
      </c>
      <c r="AY37" s="218">
        <v>15.86209177747261</v>
      </c>
      <c r="AZ37" s="217">
        <v>18.672926598008331</v>
      </c>
      <c r="BA37" s="217">
        <v>47.292627369314204</v>
      </c>
      <c r="BB37" s="217">
        <v>37.930736227759532</v>
      </c>
      <c r="BC37" s="219">
        <v>103.89629019508206</v>
      </c>
      <c r="BD37" s="217">
        <v>22.334254778613087</v>
      </c>
      <c r="BE37" s="217">
        <v>12.470371801253007</v>
      </c>
      <c r="BF37" s="217">
        <v>8.9385570484453076</v>
      </c>
      <c r="BG37" s="218">
        <v>12.030034647376167</v>
      </c>
      <c r="BH37" s="217">
        <v>16.508082984238598</v>
      </c>
      <c r="BI37" s="217">
        <v>9.8041455177921364</v>
      </c>
      <c r="BJ37" s="218">
        <v>15.703610488265021</v>
      </c>
      <c r="BK37" s="218">
        <v>15.86209177747261</v>
      </c>
      <c r="BL37" s="218">
        <v>15.86209177747261</v>
      </c>
      <c r="BM37" s="217">
        <v>17.986467270278396</v>
      </c>
      <c r="BN37" s="217">
        <v>21.349476373577478</v>
      </c>
      <c r="BO37" s="217">
        <v>50.083072124091537</v>
      </c>
      <c r="BP37" s="219">
        <v>89.4190157679474</v>
      </c>
      <c r="BQ37" s="217">
        <v>25.525257320800421</v>
      </c>
      <c r="BR37" s="217">
        <v>13.203030239353517</v>
      </c>
      <c r="BS37" s="217">
        <v>10.583467020397846</v>
      </c>
      <c r="BT37" s="218">
        <v>11.309101951798317</v>
      </c>
      <c r="BU37" s="217">
        <v>17.333487133450529</v>
      </c>
      <c r="BV37" s="217">
        <v>13.631791370628793</v>
      </c>
      <c r="BW37" s="218">
        <v>16.88928364191192</v>
      </c>
      <c r="BX37" s="218">
        <v>15.86209177747261</v>
      </c>
      <c r="BY37" s="218">
        <v>15.86209177747261</v>
      </c>
      <c r="BZ37" s="217">
        <v>16.336506490203661</v>
      </c>
      <c r="CA37" s="217">
        <v>8.0880054730108188</v>
      </c>
      <c r="CB37" s="217">
        <v>56.883767304334278</v>
      </c>
      <c r="CC37" s="219">
        <v>81.308279267548755</v>
      </c>
      <c r="CD37" s="217">
        <v>22.560761065606545</v>
      </c>
      <c r="CE37" s="217">
        <v>12.529644351842794</v>
      </c>
      <c r="CF37" s="217">
        <v>9.5189938376405454</v>
      </c>
      <c r="CG37" s="218">
        <v>11.859104929014931</v>
      </c>
      <c r="CH37" s="217">
        <v>16.508082984238598</v>
      </c>
      <c r="CI37" s="217">
        <v>10.677117378965409</v>
      </c>
      <c r="CJ37" s="218">
        <v>15.808367111605817</v>
      </c>
      <c r="CK37" s="218">
        <v>15.86209177747261</v>
      </c>
      <c r="CL37" s="218">
        <v>15.86209177747261</v>
      </c>
      <c r="CM37" s="217">
        <v>17.579024469848424</v>
      </c>
      <c r="CN37" s="217">
        <v>18.074045721681969</v>
      </c>
      <c r="CO37" s="217">
        <v>51.762729962226864</v>
      </c>
      <c r="CP37" s="219">
        <v>87.41580015375726</v>
      </c>
    </row>
    <row r="38" spans="1:94" s="24" customFormat="1" ht="13.5" customHeight="1" x14ac:dyDescent="0.35">
      <c r="A38" s="26"/>
      <c r="B38" s="220">
        <v>2019</v>
      </c>
      <c r="C38" s="1188"/>
      <c r="D38" s="216">
        <v>22.153088071535002</v>
      </c>
      <c r="E38" s="217">
        <v>12.484393165522057</v>
      </c>
      <c r="F38" s="217">
        <v>8.6132640793916959</v>
      </c>
      <c r="G38" s="218">
        <v>12.547618113274325</v>
      </c>
      <c r="H38" s="217">
        <v>16.640035092880321</v>
      </c>
      <c r="I38" s="217">
        <v>9.8825118354159383</v>
      </c>
      <c r="J38" s="218">
        <v>15.829132301984595</v>
      </c>
      <c r="K38" s="218">
        <v>15.988880360950439</v>
      </c>
      <c r="L38" s="218">
        <v>15.988880360950439</v>
      </c>
      <c r="M38" s="217">
        <v>17.612557045154244</v>
      </c>
      <c r="N38" s="217">
        <v>24.796392055333126</v>
      </c>
      <c r="O38" s="217">
        <v>49.222621523331831</v>
      </c>
      <c r="P38" s="219">
        <v>91.631570623819201</v>
      </c>
      <c r="Q38" s="216">
        <v>22.700770233505075</v>
      </c>
      <c r="R38" s="217">
        <v>12.687390562567032</v>
      </c>
      <c r="S38" s="217">
        <v>9.1751608706889947</v>
      </c>
      <c r="T38" s="218">
        <v>11.817467614821275</v>
      </c>
      <c r="U38" s="217">
        <v>16.640035092880321</v>
      </c>
      <c r="V38" s="217">
        <v>9.8825118354159383</v>
      </c>
      <c r="W38" s="218">
        <v>15.829132301984595</v>
      </c>
      <c r="X38" s="218">
        <v>15.988880360950439</v>
      </c>
      <c r="Y38" s="218">
        <v>15.988880360950439</v>
      </c>
      <c r="Z38" s="217">
        <v>17.982275137440904</v>
      </c>
      <c r="AA38" s="217">
        <v>8.6903463567414594</v>
      </c>
      <c r="AB38" s="217">
        <v>56.406347961913859</v>
      </c>
      <c r="AC38" s="219">
        <v>83.078969456096218</v>
      </c>
      <c r="AD38" s="216">
        <v>22.472790929789099</v>
      </c>
      <c r="AE38" s="217">
        <v>12.527456294570463</v>
      </c>
      <c r="AF38" s="217">
        <v>9.0198762759578486</v>
      </c>
      <c r="AG38" s="218">
        <v>12.055685113454654</v>
      </c>
      <c r="AH38" s="217">
        <v>16.640035092880321</v>
      </c>
      <c r="AI38" s="217">
        <v>9.8825118354159383</v>
      </c>
      <c r="AJ38" s="218">
        <v>15.829132301984595</v>
      </c>
      <c r="AK38" s="218">
        <v>15.988880360950439</v>
      </c>
      <c r="AL38" s="218">
        <v>15.988880360950439</v>
      </c>
      <c r="AM38" s="217">
        <v>18.837821650893023</v>
      </c>
      <c r="AN38" s="217">
        <v>34.873088639014142</v>
      </c>
      <c r="AO38" s="217">
        <v>44.068025134789366</v>
      </c>
      <c r="AP38" s="219">
        <v>97.778935424696527</v>
      </c>
      <c r="AQ38" s="216">
        <v>22.897990115850291</v>
      </c>
      <c r="AR38" s="217">
        <v>12.710807548452957</v>
      </c>
      <c r="AS38" s="217">
        <v>8.9876733397712449</v>
      </c>
      <c r="AT38" s="218">
        <v>12.214154681412419</v>
      </c>
      <c r="AU38" s="217">
        <v>16.640035092880321</v>
      </c>
      <c r="AV38" s="217">
        <v>9.8825118354159383</v>
      </c>
      <c r="AW38" s="218">
        <v>15.829132301984595</v>
      </c>
      <c r="AX38" s="218">
        <v>15.988880360950439</v>
      </c>
      <c r="AY38" s="218">
        <v>15.988880360950439</v>
      </c>
      <c r="AZ38" s="217">
        <v>18.82218269524698</v>
      </c>
      <c r="BA38" s="217">
        <v>47.670645938190205</v>
      </c>
      <c r="BB38" s="217">
        <v>38.233923498647641</v>
      </c>
      <c r="BC38" s="219">
        <v>104.72675213208483</v>
      </c>
      <c r="BD38" s="217">
        <v>22.512776537668525</v>
      </c>
      <c r="BE38" s="217">
        <v>12.570049750309398</v>
      </c>
      <c r="BF38" s="217">
        <v>9.0100045600602403</v>
      </c>
      <c r="BG38" s="218">
        <v>12.126192901503543</v>
      </c>
      <c r="BH38" s="217">
        <v>16.640035092880321</v>
      </c>
      <c r="BI38" s="217">
        <v>9.8825118354159383</v>
      </c>
      <c r="BJ38" s="218">
        <v>15.829132301984595</v>
      </c>
      <c r="BK38" s="218">
        <v>15.988880360950439</v>
      </c>
      <c r="BL38" s="218">
        <v>15.988880360950439</v>
      </c>
      <c r="BM38" s="217">
        <v>18.130236373304744</v>
      </c>
      <c r="BN38" s="217">
        <v>21.520126619798059</v>
      </c>
      <c r="BO38" s="217">
        <v>50.483395225225621</v>
      </c>
      <c r="BP38" s="219">
        <v>90.133758218328424</v>
      </c>
      <c r="BQ38" s="217">
        <v>25.729285343334471</v>
      </c>
      <c r="BR38" s="217">
        <v>13.308564460510903</v>
      </c>
      <c r="BS38" s="217">
        <v>10.668062596481086</v>
      </c>
      <c r="BT38" s="218">
        <v>11.399497659816548</v>
      </c>
      <c r="BU38" s="217">
        <v>17.47203684752434</v>
      </c>
      <c r="BV38" s="217">
        <v>13.740752757461888</v>
      </c>
      <c r="BW38" s="218">
        <v>17.024282756716847</v>
      </c>
      <c r="BX38" s="218">
        <v>15.988880360950439</v>
      </c>
      <c r="BY38" s="218">
        <v>15.988880360950439</v>
      </c>
      <c r="BZ38" s="217">
        <v>16.467087156734088</v>
      </c>
      <c r="CA38" s="217">
        <v>8.1526543712437949</v>
      </c>
      <c r="CB38" s="217">
        <v>57.338449598484253</v>
      </c>
      <c r="CC38" s="219">
        <v>81.95819112646214</v>
      </c>
      <c r="CD38" s="217">
        <v>22.741093330595227</v>
      </c>
      <c r="CE38" s="217">
        <v>12.629796077172442</v>
      </c>
      <c r="CF38" s="217">
        <v>9.5950808860412256</v>
      </c>
      <c r="CG38" s="218">
        <v>11.953896910826568</v>
      </c>
      <c r="CH38" s="217">
        <v>16.640035092880321</v>
      </c>
      <c r="CI38" s="217">
        <v>10.762461519391332</v>
      </c>
      <c r="CJ38" s="218">
        <v>15.934726264061641</v>
      </c>
      <c r="CK38" s="218">
        <v>15.988880360950439</v>
      </c>
      <c r="CL38" s="218">
        <v>15.988880360950439</v>
      </c>
      <c r="CM38" s="217">
        <v>17.719536808493409</v>
      </c>
      <c r="CN38" s="217">
        <v>18.218514855193099</v>
      </c>
      <c r="CO38" s="217">
        <v>52.176478873841191</v>
      </c>
      <c r="CP38" s="219">
        <v>88.114530537527699</v>
      </c>
    </row>
    <row r="39" spans="1:94" s="24" customFormat="1" ht="13.5" customHeight="1" x14ac:dyDescent="0.35">
      <c r="A39" s="26"/>
      <c r="B39" s="220">
        <v>2020</v>
      </c>
      <c r="C39" s="1188"/>
      <c r="D39" s="216">
        <v>22.344182548208138</v>
      </c>
      <c r="E39" s="217">
        <v>12.592084633675089</v>
      </c>
      <c r="F39" s="217">
        <v>8.6875628492238679</v>
      </c>
      <c r="G39" s="218">
        <v>12.655854965360486</v>
      </c>
      <c r="H39" s="217">
        <v>16.783573492024878</v>
      </c>
      <c r="I39" s="217">
        <v>9.9677592474835777</v>
      </c>
      <c r="J39" s="218">
        <v>15.96567578267992</v>
      </c>
      <c r="K39" s="218">
        <v>16.126801842384488</v>
      </c>
      <c r="L39" s="218">
        <v>16.126801842384488</v>
      </c>
      <c r="M39" s="217">
        <v>17.764484503779936</v>
      </c>
      <c r="N39" s="217">
        <v>25.010287903527949</v>
      </c>
      <c r="O39" s="217">
        <v>49.647220164844335</v>
      </c>
      <c r="P39" s="219">
        <v>92.42199257215222</v>
      </c>
      <c r="Q39" s="216">
        <v>22.896589064443713</v>
      </c>
      <c r="R39" s="217">
        <v>12.796833104034496</v>
      </c>
      <c r="S39" s="217">
        <v>9.2543066114233969</v>
      </c>
      <c r="T39" s="218">
        <v>11.919406124800732</v>
      </c>
      <c r="U39" s="217">
        <v>16.783573492024878</v>
      </c>
      <c r="V39" s="217">
        <v>9.9677592474835777</v>
      </c>
      <c r="W39" s="218">
        <v>15.96567578267992</v>
      </c>
      <c r="X39" s="218">
        <v>16.126801842384488</v>
      </c>
      <c r="Y39" s="218">
        <v>16.126801842384488</v>
      </c>
      <c r="Z39" s="217">
        <v>18.137391816690556</v>
      </c>
      <c r="AA39" s="217">
        <v>8.7653100450447425</v>
      </c>
      <c r="AB39" s="217">
        <v>56.892914056447403</v>
      </c>
      <c r="AC39" s="219">
        <v>83.795615918182705</v>
      </c>
      <c r="AD39" s="216">
        <v>22.666643191299798</v>
      </c>
      <c r="AE39" s="217">
        <v>12.635519229043803</v>
      </c>
      <c r="AF39" s="217">
        <v>9.0976825181866836</v>
      </c>
      <c r="AG39" s="218">
        <v>12.159678508427511</v>
      </c>
      <c r="AH39" s="217">
        <v>16.783573492024878</v>
      </c>
      <c r="AI39" s="217">
        <v>9.9677592474835777</v>
      </c>
      <c r="AJ39" s="218">
        <v>15.96567578267992</v>
      </c>
      <c r="AK39" s="218">
        <v>16.126801842384488</v>
      </c>
      <c r="AL39" s="218">
        <v>16.126801842384488</v>
      </c>
      <c r="AM39" s="217">
        <v>19.000318349250154</v>
      </c>
      <c r="AN39" s="217">
        <v>35.17390695391132</v>
      </c>
      <c r="AO39" s="217">
        <v>44.448159776693821</v>
      </c>
      <c r="AP39" s="219">
        <v>98.622385079855292</v>
      </c>
      <c r="AQ39" s="216">
        <v>23.095510182755881</v>
      </c>
      <c r="AR39" s="217">
        <v>12.820452086890263</v>
      </c>
      <c r="AS39" s="217">
        <v>9.0652017966539429</v>
      </c>
      <c r="AT39" s="218">
        <v>12.319515048748665</v>
      </c>
      <c r="AU39" s="217">
        <v>16.783573492024878</v>
      </c>
      <c r="AV39" s="217">
        <v>9.9677592474835777</v>
      </c>
      <c r="AW39" s="218">
        <v>15.96567578267992</v>
      </c>
      <c r="AX39" s="218">
        <v>16.126801842384488</v>
      </c>
      <c r="AY39" s="218">
        <v>16.126801842384488</v>
      </c>
      <c r="AZ39" s="217">
        <v>18.984544490603895</v>
      </c>
      <c r="BA39" s="217">
        <v>48.081857102467275</v>
      </c>
      <c r="BB39" s="217">
        <v>38.563732669203979</v>
      </c>
      <c r="BC39" s="219">
        <v>105.63013426227513</v>
      </c>
      <c r="BD39" s="217">
        <v>22.70697371853257</v>
      </c>
      <c r="BE39" s="217">
        <v>12.678480099659971</v>
      </c>
      <c r="BF39" s="217">
        <v>9.0877256480037119</v>
      </c>
      <c r="BG39" s="218">
        <v>12.230794502827367</v>
      </c>
      <c r="BH39" s="217">
        <v>16.783573492024878</v>
      </c>
      <c r="BI39" s="217">
        <v>9.9677592474835777</v>
      </c>
      <c r="BJ39" s="218">
        <v>15.96567578267992</v>
      </c>
      <c r="BK39" s="218">
        <v>16.126801842384488</v>
      </c>
      <c r="BL39" s="218">
        <v>16.126801842384488</v>
      </c>
      <c r="BM39" s="217">
        <v>18.28662937912539</v>
      </c>
      <c r="BN39" s="217">
        <v>21.705761115588011</v>
      </c>
      <c r="BO39" s="217">
        <v>50.918869411040966</v>
      </c>
      <c r="BP39" s="219">
        <v>90.911259905754378</v>
      </c>
      <c r="BQ39" s="217">
        <v>25.951228410683886</v>
      </c>
      <c r="BR39" s="217">
        <v>13.42336530239081</v>
      </c>
      <c r="BS39" s="217">
        <v>10.760086238169677</v>
      </c>
      <c r="BT39" s="218">
        <v>11.497830724380954</v>
      </c>
      <c r="BU39" s="217">
        <v>17.622752166626121</v>
      </c>
      <c r="BV39" s="217">
        <v>13.859281693418945</v>
      </c>
      <c r="BW39" s="218">
        <v>17.171135709841259</v>
      </c>
      <c r="BX39" s="218">
        <v>16.126801842384488</v>
      </c>
      <c r="BY39" s="218">
        <v>16.126801842384488</v>
      </c>
      <c r="BZ39" s="217">
        <v>16.609133691844033</v>
      </c>
      <c r="CA39" s="217">
        <v>8.2229798814182224</v>
      </c>
      <c r="CB39" s="217">
        <v>57.83305608331785</v>
      </c>
      <c r="CC39" s="219">
        <v>82.665169656580105</v>
      </c>
      <c r="CD39" s="217">
        <v>22.937259992098681</v>
      </c>
      <c r="CE39" s="217">
        <v>12.738741803567883</v>
      </c>
      <c r="CF39" s="217">
        <v>9.6778488935819169</v>
      </c>
      <c r="CG39" s="218">
        <v>12.057012271854459</v>
      </c>
      <c r="CH39" s="217">
        <v>16.783573492024878</v>
      </c>
      <c r="CI39" s="217">
        <v>10.855299454451293</v>
      </c>
      <c r="CJ39" s="218">
        <v>16.072180607516046</v>
      </c>
      <c r="CK39" s="218">
        <v>16.126801842384488</v>
      </c>
      <c r="CL39" s="218">
        <v>16.126801842384488</v>
      </c>
      <c r="CM39" s="217">
        <v>17.872387083921161</v>
      </c>
      <c r="CN39" s="217">
        <v>18.375669358925162</v>
      </c>
      <c r="CO39" s="217">
        <v>52.626557747398095</v>
      </c>
      <c r="CP39" s="219">
        <v>88.874614190244415</v>
      </c>
    </row>
    <row r="40" spans="1:94" s="24" customFormat="1" ht="13.5" customHeight="1" x14ac:dyDescent="0.35">
      <c r="A40" s="26"/>
      <c r="B40" s="220">
        <v>2021</v>
      </c>
      <c r="C40" s="1188"/>
      <c r="D40" s="216">
        <v>22.579270517825599</v>
      </c>
      <c r="E40" s="217">
        <v>12.724568675254821</v>
      </c>
      <c r="F40" s="217">
        <v>8.7789665739625882</v>
      </c>
      <c r="G40" s="218">
        <v>12.789009948370516</v>
      </c>
      <c r="H40" s="217">
        <v>16.960157092998095</v>
      </c>
      <c r="I40" s="217">
        <v>10.072632194975428</v>
      </c>
      <c r="J40" s="218">
        <v>16.133654105235376</v>
      </c>
      <c r="K40" s="218">
        <v>16.296475407007836</v>
      </c>
      <c r="L40" s="218">
        <v>16.296475407007836</v>
      </c>
      <c r="M40" s="217">
        <v>17.951388481326852</v>
      </c>
      <c r="N40" s="217">
        <v>25.273426543310503</v>
      </c>
      <c r="O40" s="217">
        <v>50.1695692890749</v>
      </c>
      <c r="P40" s="219">
        <v>93.394384313712251</v>
      </c>
      <c r="Q40" s="216">
        <v>23.137489022305772</v>
      </c>
      <c r="R40" s="217">
        <v>12.931471348484491</v>
      </c>
      <c r="S40" s="217">
        <v>9.3516731696674995</v>
      </c>
      <c r="T40" s="218">
        <v>12.044812770529647</v>
      </c>
      <c r="U40" s="217">
        <v>16.960157092998095</v>
      </c>
      <c r="V40" s="217">
        <v>10.072632194975428</v>
      </c>
      <c r="W40" s="218">
        <v>16.133654105235376</v>
      </c>
      <c r="X40" s="218">
        <v>16.296475407007836</v>
      </c>
      <c r="Y40" s="218">
        <v>16.296475407007836</v>
      </c>
      <c r="Z40" s="217">
        <v>18.328219232602624</v>
      </c>
      <c r="AA40" s="217">
        <v>8.8575317648195107</v>
      </c>
      <c r="AB40" s="217">
        <v>57.491496690754765</v>
      </c>
      <c r="AC40" s="219">
        <v>84.677247688176891</v>
      </c>
      <c r="AD40" s="216">
        <v>22.905123838975737</v>
      </c>
      <c r="AE40" s="217">
        <v>12.768460255380724</v>
      </c>
      <c r="AF40" s="217">
        <v>9.19340120052426</v>
      </c>
      <c r="AG40" s="218">
        <v>12.28761311178925</v>
      </c>
      <c r="AH40" s="217">
        <v>16.960157092998095</v>
      </c>
      <c r="AI40" s="217">
        <v>10.072632194975428</v>
      </c>
      <c r="AJ40" s="218">
        <v>16.133654105235376</v>
      </c>
      <c r="AK40" s="218">
        <v>16.296475407007836</v>
      </c>
      <c r="AL40" s="218">
        <v>16.296475407007836</v>
      </c>
      <c r="AM40" s="217">
        <v>19.200224801552604</v>
      </c>
      <c r="AN40" s="217">
        <v>35.54397922446622</v>
      </c>
      <c r="AO40" s="217">
        <v>44.915808463889739</v>
      </c>
      <c r="AP40" s="219">
        <v>99.660012489908553</v>
      </c>
      <c r="AQ40" s="216">
        <v>23.338503032658949</v>
      </c>
      <c r="AR40" s="217">
        <v>12.955338831759194</v>
      </c>
      <c r="AS40" s="217">
        <v>9.1605787423063507</v>
      </c>
      <c r="AT40" s="218">
        <v>12.449131326866404</v>
      </c>
      <c r="AU40" s="217">
        <v>16.960157092998095</v>
      </c>
      <c r="AV40" s="217">
        <v>10.072632194975428</v>
      </c>
      <c r="AW40" s="218">
        <v>16.133654105235376</v>
      </c>
      <c r="AX40" s="218">
        <v>16.296475407007836</v>
      </c>
      <c r="AY40" s="218">
        <v>16.296475407007836</v>
      </c>
      <c r="AZ40" s="217">
        <v>19.184284982733306</v>
      </c>
      <c r="BA40" s="217">
        <v>48.587736703892325</v>
      </c>
      <c r="BB40" s="217">
        <v>38.969470028112227</v>
      </c>
      <c r="BC40" s="219">
        <v>106.74149171473786</v>
      </c>
      <c r="BD40" s="217">
        <v>22.945878692394544</v>
      </c>
      <c r="BE40" s="217">
        <v>12.811873126593664</v>
      </c>
      <c r="BF40" s="217">
        <v>9.183339571959996</v>
      </c>
      <c r="BG40" s="218">
        <v>12.359477332923055</v>
      </c>
      <c r="BH40" s="217">
        <v>16.960157092998095</v>
      </c>
      <c r="BI40" s="217">
        <v>10.072632194975428</v>
      </c>
      <c r="BJ40" s="218">
        <v>16.133654105235376</v>
      </c>
      <c r="BK40" s="218">
        <v>16.296475407007836</v>
      </c>
      <c r="BL40" s="218">
        <v>16.296475407007836</v>
      </c>
      <c r="BM40" s="217">
        <v>18.479026955658362</v>
      </c>
      <c r="BN40" s="217">
        <v>21.93413211545144</v>
      </c>
      <c r="BO40" s="217">
        <v>51.454597831592118</v>
      </c>
      <c r="BP40" s="219">
        <v>91.867756902701927</v>
      </c>
      <c r="BQ40" s="217">
        <v>26.224266888729971</v>
      </c>
      <c r="BR40" s="217">
        <v>13.564595427393776</v>
      </c>
      <c r="BS40" s="217">
        <v>10.873295429026513</v>
      </c>
      <c r="BT40" s="218">
        <v>11.618801884286588</v>
      </c>
      <c r="BU40" s="217">
        <v>17.808164947648002</v>
      </c>
      <c r="BV40" s="217">
        <v>14.00509818890419</v>
      </c>
      <c r="BW40" s="218">
        <v>17.351796936598745</v>
      </c>
      <c r="BX40" s="218">
        <v>16.296475407007836</v>
      </c>
      <c r="BY40" s="218">
        <v>16.296475407007836</v>
      </c>
      <c r="BZ40" s="217">
        <v>16.783881974010821</v>
      </c>
      <c r="CA40" s="217">
        <v>8.3094956284300938</v>
      </c>
      <c r="CB40" s="217">
        <v>58.441530154905237</v>
      </c>
      <c r="CC40" s="219">
        <v>83.534907757346161</v>
      </c>
      <c r="CD40" s="217">
        <v>23.17858785757312</v>
      </c>
      <c r="CE40" s="217">
        <v>12.87276885690137</v>
      </c>
      <c r="CF40" s="217">
        <v>9.7796716316368038</v>
      </c>
      <c r="CG40" s="218">
        <v>12.18386670157135</v>
      </c>
      <c r="CH40" s="217">
        <v>16.960157092998095</v>
      </c>
      <c r="CI40" s="217">
        <v>10.969510404117077</v>
      </c>
      <c r="CJ40" s="218">
        <v>16.241279490332374</v>
      </c>
      <c r="CK40" s="218">
        <v>16.296475407007836</v>
      </c>
      <c r="CL40" s="218">
        <v>16.296475407007836</v>
      </c>
      <c r="CM40" s="217">
        <v>18.060426327814344</v>
      </c>
      <c r="CN40" s="217">
        <v>18.569003744313004</v>
      </c>
      <c r="CO40" s="217">
        <v>53.18025312569619</v>
      </c>
      <c r="CP40" s="219">
        <v>89.809683197823546</v>
      </c>
    </row>
    <row r="41" spans="1:94" s="24" customFormat="1" ht="13.5" customHeight="1" x14ac:dyDescent="0.35">
      <c r="A41" s="26"/>
      <c r="B41" s="220">
        <v>2022</v>
      </c>
      <c r="C41" s="1188"/>
      <c r="D41" s="216">
        <v>22.82432960036482</v>
      </c>
      <c r="E41" s="217">
        <v>12.862671946695921</v>
      </c>
      <c r="F41" s="217">
        <v>8.8742471319664133</v>
      </c>
      <c r="G41" s="218">
        <v>12.927812618813673</v>
      </c>
      <c r="H41" s="217">
        <v>17.144230379761279</v>
      </c>
      <c r="I41" s="217">
        <v>10.181953264604626</v>
      </c>
      <c r="J41" s="218">
        <v>16.308757125942478</v>
      </c>
      <c r="K41" s="218">
        <v>16.473345572441723</v>
      </c>
      <c r="L41" s="218">
        <v>16.473345572441723</v>
      </c>
      <c r="M41" s="217">
        <v>18.146219877144798</v>
      </c>
      <c r="N41" s="217">
        <v>25.547726048090187</v>
      </c>
      <c r="O41" s="217">
        <v>50.714073532985807</v>
      </c>
      <c r="P41" s="219">
        <v>94.408019458220792</v>
      </c>
      <c r="Q41" s="216">
        <v>23.388606605027995</v>
      </c>
      <c r="R41" s="217">
        <v>13.071820191997396</v>
      </c>
      <c r="S41" s="217">
        <v>9.4531694711248964</v>
      </c>
      <c r="T41" s="218">
        <v>12.175538462689296</v>
      </c>
      <c r="U41" s="217">
        <v>17.144230379761279</v>
      </c>
      <c r="V41" s="217">
        <v>10.181953264604626</v>
      </c>
      <c r="W41" s="218">
        <v>16.308757125942478</v>
      </c>
      <c r="X41" s="218">
        <v>16.473345572441723</v>
      </c>
      <c r="Y41" s="218">
        <v>16.473345572441723</v>
      </c>
      <c r="Z41" s="217">
        <v>18.527140477032262</v>
      </c>
      <c r="AA41" s="217">
        <v>8.9536650126201902</v>
      </c>
      <c r="AB41" s="217">
        <v>58.115467842600445</v>
      </c>
      <c r="AC41" s="219">
        <v>85.596273332252906</v>
      </c>
      <c r="AD41" s="216">
        <v>23.153719497945112</v>
      </c>
      <c r="AE41" s="217">
        <v>12.907039894308911</v>
      </c>
      <c r="AF41" s="217">
        <v>9.293179732423102</v>
      </c>
      <c r="AG41" s="218">
        <v>12.420973983363677</v>
      </c>
      <c r="AH41" s="217">
        <v>17.144230379761279</v>
      </c>
      <c r="AI41" s="217">
        <v>10.181953264604626</v>
      </c>
      <c r="AJ41" s="218">
        <v>16.308757125942478</v>
      </c>
      <c r="AK41" s="218">
        <v>16.473345572441723</v>
      </c>
      <c r="AL41" s="218">
        <v>16.473345572441723</v>
      </c>
      <c r="AM41" s="217">
        <v>19.408610164166539</v>
      </c>
      <c r="AN41" s="217">
        <v>35.929747884780745</v>
      </c>
      <c r="AO41" s="217">
        <v>45.403292185074555</v>
      </c>
      <c r="AP41" s="219">
        <v>100.74165023402185</v>
      </c>
      <c r="AQ41" s="216">
        <v>23.591802276162277</v>
      </c>
      <c r="AR41" s="217">
        <v>13.095946715684818</v>
      </c>
      <c r="AS41" s="217">
        <v>9.2600010429668451</v>
      </c>
      <c r="AT41" s="218">
        <v>12.584245200406459</v>
      </c>
      <c r="AU41" s="217">
        <v>17.144230379761279</v>
      </c>
      <c r="AV41" s="217">
        <v>10.181953264604626</v>
      </c>
      <c r="AW41" s="218">
        <v>16.308757125942478</v>
      </c>
      <c r="AX41" s="218">
        <v>16.473345572441723</v>
      </c>
      <c r="AY41" s="218">
        <v>16.473345572441723</v>
      </c>
      <c r="AZ41" s="217">
        <v>19.392497346074627</v>
      </c>
      <c r="BA41" s="217">
        <v>49.115072880227743</v>
      </c>
      <c r="BB41" s="217">
        <v>39.392416489761182</v>
      </c>
      <c r="BC41" s="219">
        <v>107.89998671606355</v>
      </c>
      <c r="BD41" s="217">
        <v>23.194916675086464</v>
      </c>
      <c r="BE41" s="217">
        <v>12.950923937448394</v>
      </c>
      <c r="BF41" s="217">
        <v>9.2830089022146627</v>
      </c>
      <c r="BG41" s="218">
        <v>12.493618166812229</v>
      </c>
      <c r="BH41" s="217">
        <v>17.144230379761279</v>
      </c>
      <c r="BI41" s="217">
        <v>10.181953264604626</v>
      </c>
      <c r="BJ41" s="218">
        <v>16.308757125942478</v>
      </c>
      <c r="BK41" s="218">
        <v>16.473345572441723</v>
      </c>
      <c r="BL41" s="218">
        <v>16.473345572441723</v>
      </c>
      <c r="BM41" s="217">
        <v>18.679584958114468</v>
      </c>
      <c r="BN41" s="217">
        <v>22.172189332059173</v>
      </c>
      <c r="BO41" s="217">
        <v>52.013048846521045</v>
      </c>
      <c r="BP41" s="219">
        <v>92.864823136694682</v>
      </c>
      <c r="BQ41" s="217">
        <v>26.508886127378197</v>
      </c>
      <c r="BR41" s="217">
        <v>13.711815742054895</v>
      </c>
      <c r="BS41" s="217">
        <v>10.991306318701248</v>
      </c>
      <c r="BT41" s="218">
        <v>11.744903962195632</v>
      </c>
      <c r="BU41" s="217">
        <v>18.001441898749341</v>
      </c>
      <c r="BV41" s="217">
        <v>14.157099402155747</v>
      </c>
      <c r="BW41" s="218">
        <v>17.54012079915811</v>
      </c>
      <c r="BX41" s="218">
        <v>16.473345572441723</v>
      </c>
      <c r="BY41" s="218">
        <v>16.473345572441723</v>
      </c>
      <c r="BZ41" s="217">
        <v>16.96604209803921</v>
      </c>
      <c r="CA41" s="217">
        <v>8.3996808881114973</v>
      </c>
      <c r="CB41" s="217">
        <v>59.075812283313354</v>
      </c>
      <c r="CC41" s="219">
        <v>84.441535269464055</v>
      </c>
      <c r="CD41" s="217">
        <v>23.430151497348255</v>
      </c>
      <c r="CE41" s="217">
        <v>13.012480585999141</v>
      </c>
      <c r="CF41" s="217">
        <v>9.8858131190551717</v>
      </c>
      <c r="CG41" s="218">
        <v>12.316101584594257</v>
      </c>
      <c r="CH41" s="217">
        <v>17.144230379761279</v>
      </c>
      <c r="CI41" s="217">
        <v>11.088565541589972</v>
      </c>
      <c r="CJ41" s="218">
        <v>16.417550599180721</v>
      </c>
      <c r="CK41" s="218">
        <v>16.473345572441723</v>
      </c>
      <c r="CL41" s="218">
        <v>16.473345572441723</v>
      </c>
      <c r="CM41" s="217">
        <v>18.256441141608583</v>
      </c>
      <c r="CN41" s="217">
        <v>18.770538289800477</v>
      </c>
      <c r="CO41" s="217">
        <v>53.75743315593224</v>
      </c>
      <c r="CP41" s="219">
        <v>90.784412587341308</v>
      </c>
    </row>
    <row r="42" spans="1:94" s="24" customFormat="1" ht="13.5" customHeight="1" x14ac:dyDescent="0.35">
      <c r="A42" s="26"/>
      <c r="B42" s="220">
        <v>2023</v>
      </c>
      <c r="C42" s="1188"/>
      <c r="D42" s="216">
        <v>23.077005707362371</v>
      </c>
      <c r="E42" s="217">
        <v>13.00506779927885</v>
      </c>
      <c r="F42" s="217">
        <v>8.9724892383984756</v>
      </c>
      <c r="G42" s="218">
        <v>13.070929609398293</v>
      </c>
      <c r="H42" s="217">
        <v>17.334025106076393</v>
      </c>
      <c r="I42" s="217">
        <v>10.294672295462393</v>
      </c>
      <c r="J42" s="218">
        <v>16.489302768802713</v>
      </c>
      <c r="K42" s="218">
        <v>16.655713287128222</v>
      </c>
      <c r="L42" s="218">
        <v>16.655713287128222</v>
      </c>
      <c r="M42" s="217">
        <v>18.347107100364941</v>
      </c>
      <c r="N42" s="217">
        <v>25.830551439832174</v>
      </c>
      <c r="O42" s="217">
        <v>51.27550227567702</v>
      </c>
      <c r="P42" s="219">
        <v>95.453160815874128</v>
      </c>
      <c r="Q42" s="216">
        <v>23.647529524935411</v>
      </c>
      <c r="R42" s="217">
        <v>13.216531414421784</v>
      </c>
      <c r="S42" s="217">
        <v>9.5578205212356444</v>
      </c>
      <c r="T42" s="218">
        <v>12.310327423119579</v>
      </c>
      <c r="U42" s="217">
        <v>17.334025106076393</v>
      </c>
      <c r="V42" s="217">
        <v>10.294672295462393</v>
      </c>
      <c r="W42" s="218">
        <v>16.489302768802713</v>
      </c>
      <c r="X42" s="218">
        <v>16.655713287128222</v>
      </c>
      <c r="Y42" s="218">
        <v>16.655713287128222</v>
      </c>
      <c r="Z42" s="217">
        <v>18.732244671175096</v>
      </c>
      <c r="AA42" s="217">
        <v>9.0527863124945522</v>
      </c>
      <c r="AB42" s="217">
        <v>58.758833515455748</v>
      </c>
      <c r="AC42" s="219">
        <v>86.543864499125391</v>
      </c>
      <c r="AD42" s="216">
        <v>23.410042106656501</v>
      </c>
      <c r="AE42" s="217">
        <v>13.04992692102377</v>
      </c>
      <c r="AF42" s="217">
        <v>9.3960596205745475</v>
      </c>
      <c r="AG42" s="218">
        <v>12.558480030909715</v>
      </c>
      <c r="AH42" s="217">
        <v>17.334025106076393</v>
      </c>
      <c r="AI42" s="217">
        <v>10.294672295462393</v>
      </c>
      <c r="AJ42" s="218">
        <v>16.489302768802713</v>
      </c>
      <c r="AK42" s="218">
        <v>16.655713287128222</v>
      </c>
      <c r="AL42" s="218">
        <v>16.655713287128222</v>
      </c>
      <c r="AM42" s="217">
        <v>19.623472644001932</v>
      </c>
      <c r="AN42" s="217">
        <v>36.327507160951768</v>
      </c>
      <c r="AO42" s="217">
        <v>45.90592807033682</v>
      </c>
      <c r="AP42" s="219">
        <v>101.85690787529052</v>
      </c>
      <c r="AQ42" s="216">
        <v>23.852974668104135</v>
      </c>
      <c r="AR42" s="217">
        <v>13.24092503011968</v>
      </c>
      <c r="AS42" s="217">
        <v>9.3625136273580534</v>
      </c>
      <c r="AT42" s="218">
        <v>12.723558737426645</v>
      </c>
      <c r="AU42" s="217">
        <v>17.334025106076393</v>
      </c>
      <c r="AV42" s="217">
        <v>10.294672295462393</v>
      </c>
      <c r="AW42" s="218">
        <v>16.489302768802713</v>
      </c>
      <c r="AX42" s="218">
        <v>16.655713287128222</v>
      </c>
      <c r="AY42" s="218">
        <v>16.655713287128222</v>
      </c>
      <c r="AZ42" s="217">
        <v>19.607181449404795</v>
      </c>
      <c r="BA42" s="217">
        <v>49.658799930597652</v>
      </c>
      <c r="BB42" s="217">
        <v>39.828509142563568</v>
      </c>
      <c r="BC42" s="219">
        <v>109.09449052256602</v>
      </c>
      <c r="BD42" s="217">
        <v>23.451695356003331</v>
      </c>
      <c r="BE42" s="217">
        <v>13.094296781244147</v>
      </c>
      <c r="BF42" s="217">
        <v>9.3857761944727365</v>
      </c>
      <c r="BG42" s="218">
        <v>12.631928419773772</v>
      </c>
      <c r="BH42" s="217">
        <v>17.334025106076393</v>
      </c>
      <c r="BI42" s="217">
        <v>10.294672295462393</v>
      </c>
      <c r="BJ42" s="218">
        <v>16.489302768802713</v>
      </c>
      <c r="BK42" s="218">
        <v>16.655713287128222</v>
      </c>
      <c r="BL42" s="218">
        <v>16.655713287128222</v>
      </c>
      <c r="BM42" s="217">
        <v>18.886376784651663</v>
      </c>
      <c r="BN42" s="217">
        <v>22.417645938326714</v>
      </c>
      <c r="BO42" s="217">
        <v>52.588857859347542</v>
      </c>
      <c r="BP42" s="219">
        <v>93.892880582325915</v>
      </c>
      <c r="BQ42" s="217">
        <v>26.802352015086036</v>
      </c>
      <c r="BR42" s="217">
        <v>13.863612017443192</v>
      </c>
      <c r="BS42" s="217">
        <v>11.112985270068245</v>
      </c>
      <c r="BT42" s="218">
        <v>11.87492559534714</v>
      </c>
      <c r="BU42" s="217">
        <v>18.200726361380216</v>
      </c>
      <c r="BV42" s="217">
        <v>14.313825177937437</v>
      </c>
      <c r="BW42" s="218">
        <v>17.734298219367084</v>
      </c>
      <c r="BX42" s="218">
        <v>16.655713287128222</v>
      </c>
      <c r="BY42" s="218">
        <v>16.655713287128222</v>
      </c>
      <c r="BZ42" s="217">
        <v>17.153864195929902</v>
      </c>
      <c r="CA42" s="217">
        <v>8.4926693221199088</v>
      </c>
      <c r="CB42" s="217">
        <v>59.729809422630318</v>
      </c>
      <c r="CC42" s="219">
        <v>85.376342940680132</v>
      </c>
      <c r="CD42" s="217">
        <v>23.689534338832381</v>
      </c>
      <c r="CE42" s="217">
        <v>13.156534890963215</v>
      </c>
      <c r="CF42" s="217">
        <v>9.9952537386555971</v>
      </c>
      <c r="CG42" s="218">
        <v>12.452446645162079</v>
      </c>
      <c r="CH42" s="217">
        <v>17.334025106076393</v>
      </c>
      <c r="CI42" s="217">
        <v>11.211321198483018</v>
      </c>
      <c r="CJ42" s="218">
        <v>16.599300637165189</v>
      </c>
      <c r="CK42" s="218">
        <v>16.655713287128222</v>
      </c>
      <c r="CL42" s="218">
        <v>16.655713287128222</v>
      </c>
      <c r="CM42" s="217">
        <v>18.458548566276072</v>
      </c>
      <c r="CN42" s="217">
        <v>18.978337012670284</v>
      </c>
      <c r="CO42" s="217">
        <v>54.352553326813634</v>
      </c>
      <c r="CP42" s="219">
        <v>91.789438905759994</v>
      </c>
    </row>
    <row r="43" spans="1:94" s="24" customFormat="1" ht="13.5" customHeight="1" x14ac:dyDescent="0.35">
      <c r="A43" s="26"/>
      <c r="B43" s="220">
        <v>2024</v>
      </c>
      <c r="C43" s="1188"/>
      <c r="D43" s="216">
        <v>23.371073197174233</v>
      </c>
      <c r="E43" s="217">
        <v>13.170789803730532</v>
      </c>
      <c r="F43" s="217">
        <v>9.0868245824703475</v>
      </c>
      <c r="G43" s="218">
        <v>13.237490882922485</v>
      </c>
      <c r="H43" s="217">
        <v>17.554910489384746</v>
      </c>
      <c r="I43" s="217">
        <v>10.425856058154645</v>
      </c>
      <c r="J43" s="218">
        <v>16.699423957637133</v>
      </c>
      <c r="K43" s="218">
        <v>16.867955025050456</v>
      </c>
      <c r="L43" s="218">
        <v>16.867955025050456</v>
      </c>
      <c r="M43" s="217">
        <v>18.580902064873378</v>
      </c>
      <c r="N43" s="217">
        <v>26.159707029543029</v>
      </c>
      <c r="O43" s="217">
        <v>51.928899793286519</v>
      </c>
      <c r="P43" s="219">
        <v>96.669508887702932</v>
      </c>
      <c r="Q43" s="216">
        <v>23.948867130681684</v>
      </c>
      <c r="R43" s="217">
        <v>13.38494807411948</v>
      </c>
      <c r="S43" s="217">
        <v>9.679614670979058</v>
      </c>
      <c r="T43" s="218">
        <v>12.467196435069599</v>
      </c>
      <c r="U43" s="217">
        <v>17.554910489384746</v>
      </c>
      <c r="V43" s="217">
        <v>10.425856058154645</v>
      </c>
      <c r="W43" s="218">
        <v>16.699423957637133</v>
      </c>
      <c r="X43" s="218">
        <v>16.867955025050456</v>
      </c>
      <c r="Y43" s="218">
        <v>16.867955025050456</v>
      </c>
      <c r="Z43" s="217">
        <v>18.970947397120028</v>
      </c>
      <c r="AA43" s="217">
        <v>9.1681448724601182</v>
      </c>
      <c r="AB43" s="217">
        <v>59.507590217052041</v>
      </c>
      <c r="AC43" s="219">
        <v>87.646682486632187</v>
      </c>
      <c r="AD43" s="216">
        <v>23.708353438984084</v>
      </c>
      <c r="AE43" s="217">
        <v>13.216220559832786</v>
      </c>
      <c r="AF43" s="217">
        <v>9.5157924707451169</v>
      </c>
      <c r="AG43" s="218">
        <v>12.718511221497142</v>
      </c>
      <c r="AH43" s="217">
        <v>17.554910489384746</v>
      </c>
      <c r="AI43" s="217">
        <v>10.425856058154645</v>
      </c>
      <c r="AJ43" s="218">
        <v>16.699423957637133</v>
      </c>
      <c r="AK43" s="218">
        <v>16.867955025050456</v>
      </c>
      <c r="AL43" s="218">
        <v>16.867955025050456</v>
      </c>
      <c r="AM43" s="217">
        <v>19.873532180104242</v>
      </c>
      <c r="AN43" s="217">
        <v>36.790424186557715</v>
      </c>
      <c r="AO43" s="217">
        <v>46.490901753938296</v>
      </c>
      <c r="AP43" s="219">
        <v>103.15485812060025</v>
      </c>
      <c r="AQ43" s="216">
        <v>24.156930236436708</v>
      </c>
      <c r="AR43" s="217">
        <v>13.409652534708897</v>
      </c>
      <c r="AS43" s="217">
        <v>9.4818190049984548</v>
      </c>
      <c r="AT43" s="218">
        <v>12.885693505985252</v>
      </c>
      <c r="AU43" s="217">
        <v>17.554910489384746</v>
      </c>
      <c r="AV43" s="217">
        <v>10.425856058154645</v>
      </c>
      <c r="AW43" s="218">
        <v>16.699423957637133</v>
      </c>
      <c r="AX43" s="218">
        <v>16.867955025050456</v>
      </c>
      <c r="AY43" s="218">
        <v>16.867955025050456</v>
      </c>
      <c r="AZ43" s="217">
        <v>19.857033388786718</v>
      </c>
      <c r="BA43" s="217">
        <v>50.291596005956833</v>
      </c>
      <c r="BB43" s="217">
        <v>40.336039012557315</v>
      </c>
      <c r="BC43" s="219">
        <v>110.48466840730086</v>
      </c>
      <c r="BD43" s="217">
        <v>23.75053747064441</v>
      </c>
      <c r="BE43" s="217">
        <v>13.261155819810122</v>
      </c>
      <c r="BF43" s="217">
        <v>9.5053780041894971</v>
      </c>
      <c r="BG43" s="218">
        <v>12.792895554288148</v>
      </c>
      <c r="BH43" s="217">
        <v>17.554910489384746</v>
      </c>
      <c r="BI43" s="217">
        <v>10.425856058154645</v>
      </c>
      <c r="BJ43" s="218">
        <v>16.699423957637133</v>
      </c>
      <c r="BK43" s="218">
        <v>16.867955025050456</v>
      </c>
      <c r="BL43" s="218">
        <v>16.867955025050456</v>
      </c>
      <c r="BM43" s="217">
        <v>19.127043597457959</v>
      </c>
      <c r="BN43" s="217">
        <v>22.703311286429987</v>
      </c>
      <c r="BO43" s="217">
        <v>53.258991308152709</v>
      </c>
      <c r="BP43" s="219">
        <v>95.089346192040665</v>
      </c>
      <c r="BQ43" s="217">
        <v>27.143891141872132</v>
      </c>
      <c r="BR43" s="217">
        <v>14.04027434692359</v>
      </c>
      <c r="BS43" s="217">
        <v>11.254596695923317</v>
      </c>
      <c r="BT43" s="218">
        <v>12.026246334519655</v>
      </c>
      <c r="BU43" s="217">
        <v>18.432656013853983</v>
      </c>
      <c r="BV43" s="217">
        <v>14.496224519215017</v>
      </c>
      <c r="BW43" s="218">
        <v>17.960284234497305</v>
      </c>
      <c r="BX43" s="218">
        <v>16.867955025050456</v>
      </c>
      <c r="BY43" s="218">
        <v>16.867955025050456</v>
      </c>
      <c r="BZ43" s="217">
        <v>17.37245381057221</v>
      </c>
      <c r="CA43" s="217">
        <v>8.6008903790901066</v>
      </c>
      <c r="CB43" s="217">
        <v>60.490939152656352</v>
      </c>
      <c r="CC43" s="219">
        <v>86.464283342318666</v>
      </c>
      <c r="CD43" s="217">
        <v>23.991407206836648</v>
      </c>
      <c r="CE43" s="217">
        <v>13.324187022226216</v>
      </c>
      <c r="CF43" s="217">
        <v>10.122622046928857</v>
      </c>
      <c r="CG43" s="218">
        <v>12.611126665152312</v>
      </c>
      <c r="CH43" s="217">
        <v>17.554910489384746</v>
      </c>
      <c r="CI43" s="217">
        <v>11.354185707168416</v>
      </c>
      <c r="CJ43" s="218">
        <v>16.810823515518788</v>
      </c>
      <c r="CK43" s="218">
        <v>16.867955025050456</v>
      </c>
      <c r="CL43" s="218">
        <v>16.867955025050456</v>
      </c>
      <c r="CM43" s="217">
        <v>18.693763615892472</v>
      </c>
      <c r="CN43" s="217">
        <v>19.220175663528657</v>
      </c>
      <c r="CO43" s="217">
        <v>55.045161333431338</v>
      </c>
      <c r="CP43" s="219">
        <v>92.959100612852467</v>
      </c>
    </row>
    <row r="44" spans="1:94" s="24" customFormat="1" ht="13.5" customHeight="1" x14ac:dyDescent="0.35">
      <c r="A44" s="26"/>
      <c r="B44" s="220">
        <v>2025</v>
      </c>
      <c r="C44" s="1188"/>
      <c r="D44" s="216">
        <v>23.703456365374727</v>
      </c>
      <c r="E44" s="217">
        <v>13.358104643991952</v>
      </c>
      <c r="F44" s="217">
        <v>9.2160573103867005</v>
      </c>
      <c r="G44" s="218">
        <v>13.425754345262026</v>
      </c>
      <c r="H44" s="217">
        <v>17.804576249990177</v>
      </c>
      <c r="I44" s="217">
        <v>10.574132478264898</v>
      </c>
      <c r="J44" s="218">
        <v>16.936922997383142</v>
      </c>
      <c r="K44" s="218">
        <v>17.107850911943984</v>
      </c>
      <c r="L44" s="218">
        <v>17.107850911943984</v>
      </c>
      <c r="M44" s="217">
        <v>18.845159467357249</v>
      </c>
      <c r="N44" s="217">
        <v>26.531750120089995</v>
      </c>
      <c r="O44" s="217">
        <v>52.667432084415772</v>
      </c>
      <c r="P44" s="219">
        <v>98.044341671863009</v>
      </c>
      <c r="Q44" s="216">
        <v>24.289467678399411</v>
      </c>
      <c r="R44" s="217">
        <v>13.575308671150717</v>
      </c>
      <c r="S44" s="217">
        <v>9.8172780535784074</v>
      </c>
      <c r="T44" s="218">
        <v>12.644504777510948</v>
      </c>
      <c r="U44" s="217">
        <v>17.804576249990177</v>
      </c>
      <c r="V44" s="217">
        <v>10.574132478264898</v>
      </c>
      <c r="W44" s="218">
        <v>16.936922997383142</v>
      </c>
      <c r="X44" s="218">
        <v>17.107850911943984</v>
      </c>
      <c r="Y44" s="218">
        <v>17.107850911943984</v>
      </c>
      <c r="Z44" s="217">
        <v>19.240752020400315</v>
      </c>
      <c r="AA44" s="217">
        <v>9.2985341367236778</v>
      </c>
      <c r="AB44" s="217">
        <v>60.353906567244799</v>
      </c>
      <c r="AC44" s="219">
        <v>88.893192724368788</v>
      </c>
      <c r="AD44" s="216">
        <v>24.045533403394934</v>
      </c>
      <c r="AE44" s="217">
        <v>13.404181515851047</v>
      </c>
      <c r="AF44" s="217">
        <v>9.6511259756586636</v>
      </c>
      <c r="AG44" s="218">
        <v>12.899393760306094</v>
      </c>
      <c r="AH44" s="217">
        <v>17.804576249990177</v>
      </c>
      <c r="AI44" s="217">
        <v>10.574132478264898</v>
      </c>
      <c r="AJ44" s="218">
        <v>16.936922997383142</v>
      </c>
      <c r="AK44" s="218">
        <v>17.107850911943984</v>
      </c>
      <c r="AL44" s="218">
        <v>17.107850911943984</v>
      </c>
      <c r="AM44" s="217">
        <v>20.156173355099842</v>
      </c>
      <c r="AN44" s="217">
        <v>37.313657229704674</v>
      </c>
      <c r="AO44" s="217">
        <v>47.15209489158763</v>
      </c>
      <c r="AP44" s="219">
        <v>104.62192547639214</v>
      </c>
      <c r="AQ44" s="216">
        <v>24.500489855554065</v>
      </c>
      <c r="AR44" s="217">
        <v>13.60036447833043</v>
      </c>
      <c r="AS44" s="217">
        <v>9.6166693396234866</v>
      </c>
      <c r="AT44" s="218">
        <v>13.068953709564507</v>
      </c>
      <c r="AU44" s="217">
        <v>17.804576249990177</v>
      </c>
      <c r="AV44" s="217">
        <v>10.574132478264898</v>
      </c>
      <c r="AW44" s="218">
        <v>16.936922997383142</v>
      </c>
      <c r="AX44" s="218">
        <v>17.107850911943984</v>
      </c>
      <c r="AY44" s="218">
        <v>17.107850911943984</v>
      </c>
      <c r="AZ44" s="217">
        <v>20.139439918137963</v>
      </c>
      <c r="BA44" s="217">
        <v>51.006842579072696</v>
      </c>
      <c r="BB44" s="217">
        <v>40.909697754136779</v>
      </c>
      <c r="BC44" s="219">
        <v>112.05598025134745</v>
      </c>
      <c r="BD44" s="217">
        <v>24.088317375929709</v>
      </c>
      <c r="BE44" s="217">
        <v>13.449755844644315</v>
      </c>
      <c r="BF44" s="217">
        <v>9.6405633946643245</v>
      </c>
      <c r="BG44" s="218">
        <v>12.97483598633071</v>
      </c>
      <c r="BH44" s="217">
        <v>17.804576249990177</v>
      </c>
      <c r="BI44" s="217">
        <v>10.574132478264898</v>
      </c>
      <c r="BJ44" s="218">
        <v>16.936922997383142</v>
      </c>
      <c r="BK44" s="218">
        <v>17.107850911943984</v>
      </c>
      <c r="BL44" s="218">
        <v>17.107850911943984</v>
      </c>
      <c r="BM44" s="217">
        <v>19.399068219331149</v>
      </c>
      <c r="BN44" s="217">
        <v>23.026197551444888</v>
      </c>
      <c r="BO44" s="217">
        <v>54.016440147442928</v>
      </c>
      <c r="BP44" s="219">
        <v>96.441705918218958</v>
      </c>
      <c r="BQ44" s="217">
        <v>27.529931288976524</v>
      </c>
      <c r="BR44" s="217">
        <v>14.23995498762257</v>
      </c>
      <c r="BS44" s="217">
        <v>11.414659457057541</v>
      </c>
      <c r="BT44" s="218">
        <v>12.197283489061215</v>
      </c>
      <c r="BU44" s="217">
        <v>18.694805062489685</v>
      </c>
      <c r="BV44" s="217">
        <v>14.702389678683385</v>
      </c>
      <c r="BW44" s="218">
        <v>18.21571521643293</v>
      </c>
      <c r="BX44" s="218">
        <v>17.107850911943984</v>
      </c>
      <c r="BY44" s="218">
        <v>17.107850911943984</v>
      </c>
      <c r="BZ44" s="217">
        <v>17.619524674124719</v>
      </c>
      <c r="CA44" s="217">
        <v>8.7232121556481772</v>
      </c>
      <c r="CB44" s="217">
        <v>61.35124068153155</v>
      </c>
      <c r="CC44" s="219">
        <v>87.693977511304439</v>
      </c>
      <c r="CD44" s="217">
        <v>24.332612759090051</v>
      </c>
      <c r="CE44" s="217">
        <v>13.513683476187895</v>
      </c>
      <c r="CF44" s="217">
        <v>10.266585875978059</v>
      </c>
      <c r="CG44" s="218">
        <v>12.790481981879823</v>
      </c>
      <c r="CH44" s="217">
        <v>17.804576249990177</v>
      </c>
      <c r="CI44" s="217">
        <v>11.515664822219993</v>
      </c>
      <c r="CJ44" s="218">
        <v>17.049906878657751</v>
      </c>
      <c r="CK44" s="218">
        <v>17.107850911943984</v>
      </c>
      <c r="CL44" s="218">
        <v>17.107850911943984</v>
      </c>
      <c r="CM44" s="217">
        <v>18.959626134221011</v>
      </c>
      <c r="CN44" s="217">
        <v>19.4935248087098</v>
      </c>
      <c r="CO44" s="217">
        <v>55.828013064875378</v>
      </c>
      <c r="CP44" s="219">
        <v>94.281164007806183</v>
      </c>
    </row>
    <row r="45" spans="1:94" s="24" customFormat="1" ht="13.5" customHeight="1" x14ac:dyDescent="0.35">
      <c r="A45" s="26"/>
      <c r="B45" s="220">
        <v>2026</v>
      </c>
      <c r="C45" s="1188"/>
      <c r="D45" s="216">
        <v>24.069636091264556</v>
      </c>
      <c r="E45" s="217">
        <v>13.564465565435039</v>
      </c>
      <c r="F45" s="217">
        <v>9.3584303587591755</v>
      </c>
      <c r="G45" s="218">
        <v>13.633160344211351</v>
      </c>
      <c r="H45" s="217">
        <v>18.07962790280861</v>
      </c>
      <c r="I45" s="217">
        <v>10.737485572122972</v>
      </c>
      <c r="J45" s="218">
        <v>17.198570823126332</v>
      </c>
      <c r="K45" s="218">
        <v>17.372139295078302</v>
      </c>
      <c r="L45" s="218">
        <v>17.372139295078302</v>
      </c>
      <c r="M45" s="217">
        <v>19.136286433051055</v>
      </c>
      <c r="N45" s="217">
        <v>26.941622369798868</v>
      </c>
      <c r="O45" s="217">
        <v>53.481057977058356</v>
      </c>
      <c r="P45" s="219">
        <v>99.558966779908275</v>
      </c>
      <c r="Q45" s="216">
        <v>24.664700322929626</v>
      </c>
      <c r="R45" s="217">
        <v>13.78502504041969</v>
      </c>
      <c r="S45" s="217">
        <v>9.9689389814713909</v>
      </c>
      <c r="T45" s="218">
        <v>12.839841745338354</v>
      </c>
      <c r="U45" s="217">
        <v>18.07962790280861</v>
      </c>
      <c r="V45" s="217">
        <v>10.737485572122972</v>
      </c>
      <c r="W45" s="218">
        <v>17.198570823126332</v>
      </c>
      <c r="X45" s="218">
        <v>17.372139295078302</v>
      </c>
      <c r="Y45" s="218">
        <v>17.372139295078302</v>
      </c>
      <c r="Z45" s="217">
        <v>19.537990245583224</v>
      </c>
      <c r="AA45" s="217">
        <v>9.442181317492496</v>
      </c>
      <c r="AB45" s="217">
        <v>61.28627594926698</v>
      </c>
      <c r="AC45" s="219">
        <v>90.266447512342694</v>
      </c>
      <c r="AD45" s="216">
        <v>24.416997661383569</v>
      </c>
      <c r="AE45" s="217">
        <v>13.611254249784563</v>
      </c>
      <c r="AF45" s="217">
        <v>9.8002201250442926</v>
      </c>
      <c r="AG45" s="218">
        <v>13.098668347036568</v>
      </c>
      <c r="AH45" s="217">
        <v>18.07962790280861</v>
      </c>
      <c r="AI45" s="217">
        <v>10.737485572122972</v>
      </c>
      <c r="AJ45" s="218">
        <v>17.198570823126332</v>
      </c>
      <c r="AK45" s="218">
        <v>17.372139295078302</v>
      </c>
      <c r="AL45" s="218">
        <v>17.372139295078302</v>
      </c>
      <c r="AM45" s="217">
        <v>20.467553346287122</v>
      </c>
      <c r="AN45" s="217">
        <v>37.890092352317417</v>
      </c>
      <c r="AO45" s="217">
        <v>47.88051782351728</v>
      </c>
      <c r="AP45" s="219">
        <v>106.23816352212182</v>
      </c>
      <c r="AQ45" s="216">
        <v>24.878982448414014</v>
      </c>
      <c r="AR45" s="217">
        <v>13.810467918938857</v>
      </c>
      <c r="AS45" s="217">
        <v>9.7652311902023925</v>
      </c>
      <c r="AT45" s="218">
        <v>13.270847720854182</v>
      </c>
      <c r="AU45" s="217">
        <v>18.07962790280861</v>
      </c>
      <c r="AV45" s="217">
        <v>10.737485572122972</v>
      </c>
      <c r="AW45" s="218">
        <v>17.198570823126332</v>
      </c>
      <c r="AX45" s="218">
        <v>17.372139295078302</v>
      </c>
      <c r="AY45" s="218">
        <v>17.372139295078302</v>
      </c>
      <c r="AZ45" s="217">
        <v>20.450561405026736</v>
      </c>
      <c r="BA45" s="217">
        <v>51.794815073303312</v>
      </c>
      <c r="BB45" s="217">
        <v>41.541685835492217</v>
      </c>
      <c r="BC45" s="219">
        <v>113.78706231382226</v>
      </c>
      <c r="BD45" s="217">
        <v>24.460442576486962</v>
      </c>
      <c r="BE45" s="217">
        <v>13.657532627597853</v>
      </c>
      <c r="BF45" s="217">
        <v>9.7894943694076737</v>
      </c>
      <c r="BG45" s="218">
        <v>13.17527603236047</v>
      </c>
      <c r="BH45" s="217">
        <v>18.07962790280861</v>
      </c>
      <c r="BI45" s="217">
        <v>10.737485572122972</v>
      </c>
      <c r="BJ45" s="218">
        <v>17.198570823126332</v>
      </c>
      <c r="BK45" s="218">
        <v>17.372139295078302</v>
      </c>
      <c r="BL45" s="218">
        <v>17.372139295078302</v>
      </c>
      <c r="BM45" s="217">
        <v>19.698752171476187</v>
      </c>
      <c r="BN45" s="217">
        <v>23.381914733686298</v>
      </c>
      <c r="BO45" s="217">
        <v>54.8509060135952</v>
      </c>
      <c r="BP45" s="219">
        <v>97.931572918757695</v>
      </c>
      <c r="BQ45" s="217">
        <v>27.955223809095621</v>
      </c>
      <c r="BR45" s="217">
        <v>14.459939058033003</v>
      </c>
      <c r="BS45" s="217">
        <v>11.590997321320106</v>
      </c>
      <c r="BT45" s="218">
        <v>12.385711617675797</v>
      </c>
      <c r="BU45" s="217">
        <v>18.983609297949041</v>
      </c>
      <c r="BV45" s="217">
        <v>14.929517610554544</v>
      </c>
      <c r="BW45" s="218">
        <v>18.497118295461703</v>
      </c>
      <c r="BX45" s="218">
        <v>17.372139295078302</v>
      </c>
      <c r="BY45" s="218">
        <v>17.372139295078302</v>
      </c>
      <c r="BZ45" s="217">
        <v>17.89171758202928</v>
      </c>
      <c r="CA45" s="217">
        <v>8.8579715505143284</v>
      </c>
      <c r="CB45" s="217">
        <v>62.299017248352463</v>
      </c>
      <c r="CC45" s="219">
        <v>89.048706380896078</v>
      </c>
      <c r="CD45" s="217">
        <v>24.708511924720703</v>
      </c>
      <c r="CE45" s="217">
        <v>13.722447836743388</v>
      </c>
      <c r="CF45" s="217">
        <v>10.425187876628971</v>
      </c>
      <c r="CG45" s="218">
        <v>12.988074059335888</v>
      </c>
      <c r="CH45" s="217">
        <v>18.07962790280861</v>
      </c>
      <c r="CI45" s="217">
        <v>11.69356305457228</v>
      </c>
      <c r="CJ45" s="218">
        <v>17.313300121020248</v>
      </c>
      <c r="CK45" s="218">
        <v>17.372139295078302</v>
      </c>
      <c r="CL45" s="218">
        <v>17.372139295078302</v>
      </c>
      <c r="CM45" s="217">
        <v>19.252521423152139</v>
      </c>
      <c r="CN45" s="217">
        <v>19.794667961043789</v>
      </c>
      <c r="CO45" s="217">
        <v>56.690464776809357</v>
      </c>
      <c r="CP45" s="219">
        <v>95.737654161005281</v>
      </c>
    </row>
    <row r="46" spans="1:94" s="24" customFormat="1" ht="13.5" customHeight="1" x14ac:dyDescent="0.35">
      <c r="A46" s="26"/>
      <c r="B46" s="220">
        <v>2027</v>
      </c>
      <c r="C46" s="1188"/>
      <c r="D46" s="216">
        <v>24.468185529229746</v>
      </c>
      <c r="E46" s="217">
        <v>13.789068467901201</v>
      </c>
      <c r="F46" s="217">
        <v>9.5133889607744955</v>
      </c>
      <c r="G46" s="218">
        <v>13.858900707392275</v>
      </c>
      <c r="H46" s="217">
        <v>18.378993689310857</v>
      </c>
      <c r="I46" s="217">
        <v>10.915278822660815</v>
      </c>
      <c r="J46" s="218">
        <v>17.483347905312851</v>
      </c>
      <c r="K46" s="218">
        <v>17.65979035577794</v>
      </c>
      <c r="L46" s="218">
        <v>17.65979035577794</v>
      </c>
      <c r="M46" s="217">
        <v>19.453148564813873</v>
      </c>
      <c r="N46" s="217">
        <v>27.38772668199703</v>
      </c>
      <c r="O46" s="217">
        <v>54.366607119460049</v>
      </c>
      <c r="P46" s="219">
        <v>101.20748236627095</v>
      </c>
      <c r="Q46" s="216">
        <v>25.073102943310374</v>
      </c>
      <c r="R46" s="217">
        <v>14.013280007024241</v>
      </c>
      <c r="S46" s="217">
        <v>10.134006496954793</v>
      </c>
      <c r="T46" s="218">
        <v>13.052446194020639</v>
      </c>
      <c r="U46" s="217">
        <v>18.378993689310857</v>
      </c>
      <c r="V46" s="217">
        <v>10.915278822660815</v>
      </c>
      <c r="W46" s="218">
        <v>17.483347905312851</v>
      </c>
      <c r="X46" s="218">
        <v>17.65979035577794</v>
      </c>
      <c r="Y46" s="218">
        <v>17.65979035577794</v>
      </c>
      <c r="Z46" s="217">
        <v>19.861503862566096</v>
      </c>
      <c r="AA46" s="217">
        <v>9.5985266832048488</v>
      </c>
      <c r="AB46" s="217">
        <v>62.3010653188256</v>
      </c>
      <c r="AC46" s="219">
        <v>91.761095864596541</v>
      </c>
      <c r="AD46" s="216">
        <v>24.821298775776967</v>
      </c>
      <c r="AE46" s="217">
        <v>13.836631887846224</v>
      </c>
      <c r="AF46" s="217">
        <v>9.9624939628356763</v>
      </c>
      <c r="AG46" s="218">
        <v>13.315558493942383</v>
      </c>
      <c r="AH46" s="217">
        <v>18.378993689310857</v>
      </c>
      <c r="AI46" s="217">
        <v>10.915278822660815</v>
      </c>
      <c r="AJ46" s="218">
        <v>17.483347905312851</v>
      </c>
      <c r="AK46" s="218">
        <v>17.65979035577794</v>
      </c>
      <c r="AL46" s="218">
        <v>17.65979035577794</v>
      </c>
      <c r="AM46" s="217">
        <v>20.806458839156029</v>
      </c>
      <c r="AN46" s="217">
        <v>38.517483433520582</v>
      </c>
      <c r="AO46" s="217">
        <v>48.673332197431748</v>
      </c>
      <c r="AP46" s="219">
        <v>107.99727447010835</v>
      </c>
      <c r="AQ46" s="216">
        <v>25.290933191431684</v>
      </c>
      <c r="AR46" s="217">
        <v>14.039144173380731</v>
      </c>
      <c r="AS46" s="217">
        <v>9.9269256748094019</v>
      </c>
      <c r="AT46" s="218">
        <v>13.490588845332072</v>
      </c>
      <c r="AU46" s="217">
        <v>18.378993689310857</v>
      </c>
      <c r="AV46" s="217">
        <v>10.915278822660815</v>
      </c>
      <c r="AW46" s="218">
        <v>17.483347905312851</v>
      </c>
      <c r="AX46" s="218">
        <v>17.65979035577794</v>
      </c>
      <c r="AY46" s="218">
        <v>17.65979035577794</v>
      </c>
      <c r="AZ46" s="217">
        <v>20.78918554222356</v>
      </c>
      <c r="BA46" s="217">
        <v>52.652443097204667</v>
      </c>
      <c r="BB46" s="217">
        <v>42.229540669652778</v>
      </c>
      <c r="BC46" s="219">
        <v>115.67116930908101</v>
      </c>
      <c r="BD46" s="217">
        <v>24.865463059732939</v>
      </c>
      <c r="BE46" s="217">
        <v>13.883676551506024</v>
      </c>
      <c r="BF46" s="217">
        <v>9.9515906081749392</v>
      </c>
      <c r="BG46" s="218">
        <v>13.393434663335338</v>
      </c>
      <c r="BH46" s="217">
        <v>18.378993689310857</v>
      </c>
      <c r="BI46" s="217">
        <v>10.915278822660815</v>
      </c>
      <c r="BJ46" s="218">
        <v>17.483347905312851</v>
      </c>
      <c r="BK46" s="218">
        <v>17.65979035577794</v>
      </c>
      <c r="BL46" s="218">
        <v>17.65979035577794</v>
      </c>
      <c r="BM46" s="217">
        <v>20.024927713839563</v>
      </c>
      <c r="BN46" s="217">
        <v>23.769076755593339</v>
      </c>
      <c r="BO46" s="217">
        <v>55.759137350401055</v>
      </c>
      <c r="BP46" s="219">
        <v>99.553141819833968</v>
      </c>
      <c r="BQ46" s="217">
        <v>28.418111519365148</v>
      </c>
      <c r="BR46" s="217">
        <v>14.699369374417447</v>
      </c>
      <c r="BS46" s="217">
        <v>11.782923175552055</v>
      </c>
      <c r="BT46" s="218">
        <v>12.590796496620646</v>
      </c>
      <c r="BU46" s="217">
        <v>19.297943373776398</v>
      </c>
      <c r="BV46" s="217">
        <v>15.176723294521542</v>
      </c>
      <c r="BW46" s="218">
        <v>18.803396964265815</v>
      </c>
      <c r="BX46" s="218">
        <v>17.65979035577794</v>
      </c>
      <c r="BY46" s="218">
        <v>17.65979035577794</v>
      </c>
      <c r="BZ46" s="217">
        <v>18.187971915061656</v>
      </c>
      <c r="CA46" s="217">
        <v>9.004643464023248</v>
      </c>
      <c r="CB46" s="217">
        <v>63.330575773623458</v>
      </c>
      <c r="CC46" s="219">
        <v>90.523191152708364</v>
      </c>
      <c r="CD46" s="217">
        <v>25.117639985619288</v>
      </c>
      <c r="CE46" s="217">
        <v>13.949666638560901</v>
      </c>
      <c r="CF46" s="217">
        <v>10.597810044789624</v>
      </c>
      <c r="CG46" s="218">
        <v>13.203132965792609</v>
      </c>
      <c r="CH46" s="217">
        <v>18.378993689310857</v>
      </c>
      <c r="CI46" s="217">
        <v>11.887187210979929</v>
      </c>
      <c r="CJ46" s="218">
        <v>17.599976911911146</v>
      </c>
      <c r="CK46" s="218">
        <v>17.65979035577794</v>
      </c>
      <c r="CL46" s="218">
        <v>17.65979035577794</v>
      </c>
      <c r="CM46" s="217">
        <v>19.571308195146369</v>
      </c>
      <c r="CN46" s="217">
        <v>20.122431694598728</v>
      </c>
      <c r="CO46" s="217">
        <v>57.629155864165789</v>
      </c>
      <c r="CP46" s="219">
        <v>97.322895753910885</v>
      </c>
    </row>
    <row r="47" spans="1:94" s="24" customFormat="1" ht="13.5" customHeight="1" x14ac:dyDescent="0.35">
      <c r="A47" s="26"/>
      <c r="B47" s="220">
        <v>2028</v>
      </c>
      <c r="C47" s="1188"/>
      <c r="D47" s="216">
        <v>24.898400299016551</v>
      </c>
      <c r="E47" s="217">
        <v>14.031516397250352</v>
      </c>
      <c r="F47" s="217">
        <v>9.6806592488292722</v>
      </c>
      <c r="G47" s="218">
        <v>14.102576470362374</v>
      </c>
      <c r="H47" s="217">
        <v>18.702144522441262</v>
      </c>
      <c r="I47" s="217">
        <v>11.10719800523527</v>
      </c>
      <c r="J47" s="218">
        <v>17.790750940376544</v>
      </c>
      <c r="K47" s="218">
        <v>17.970295711122667</v>
      </c>
      <c r="L47" s="218">
        <v>17.970295711122667</v>
      </c>
      <c r="M47" s="217">
        <v>19.795185853252864</v>
      </c>
      <c r="N47" s="217">
        <v>27.869274629857891</v>
      </c>
      <c r="O47" s="217">
        <v>55.322514427668395</v>
      </c>
      <c r="P47" s="219">
        <v>102.98697491077915</v>
      </c>
      <c r="Q47" s="216">
        <v>25.513953745169431</v>
      </c>
      <c r="R47" s="217">
        <v>14.259670162312956</v>
      </c>
      <c r="S47" s="217">
        <v>10.312188866337975</v>
      </c>
      <c r="T47" s="218">
        <v>13.28194237500256</v>
      </c>
      <c r="U47" s="217">
        <v>18.702144522441262</v>
      </c>
      <c r="V47" s="217">
        <v>11.10719800523527</v>
      </c>
      <c r="W47" s="218">
        <v>17.790750940376544</v>
      </c>
      <c r="X47" s="218">
        <v>17.970295711122667</v>
      </c>
      <c r="Y47" s="218">
        <v>17.970295711122667</v>
      </c>
      <c r="Z47" s="217">
        <v>20.210721106388533</v>
      </c>
      <c r="AA47" s="217">
        <v>9.7672939153469507</v>
      </c>
      <c r="AB47" s="217">
        <v>63.39648117798658</v>
      </c>
      <c r="AC47" s="219">
        <v>93.37449619972206</v>
      </c>
      <c r="AD47" s="216">
        <v>25.257722201039694</v>
      </c>
      <c r="AE47" s="217">
        <v>14.079916106659402</v>
      </c>
      <c r="AF47" s="217">
        <v>10.137660692775817</v>
      </c>
      <c r="AG47" s="218">
        <v>13.549680878097547</v>
      </c>
      <c r="AH47" s="217">
        <v>18.702144522441262</v>
      </c>
      <c r="AI47" s="217">
        <v>11.10719800523527</v>
      </c>
      <c r="AJ47" s="218">
        <v>17.790750940376544</v>
      </c>
      <c r="AK47" s="218">
        <v>17.970295711122667</v>
      </c>
      <c r="AL47" s="218">
        <v>17.970295711122667</v>
      </c>
      <c r="AM47" s="217">
        <v>21.172290865763514</v>
      </c>
      <c r="AN47" s="217">
        <v>39.194721647540327</v>
      </c>
      <c r="AO47" s="217">
        <v>49.529136825080165</v>
      </c>
      <c r="AP47" s="219">
        <v>109.89614933838401</v>
      </c>
      <c r="AQ47" s="216">
        <v>25.73561401942554</v>
      </c>
      <c r="AR47" s="217">
        <v>14.28598908843745</v>
      </c>
      <c r="AS47" s="217">
        <v>10.101467021113038</v>
      </c>
      <c r="AT47" s="218">
        <v>13.727788721369045</v>
      </c>
      <c r="AU47" s="217">
        <v>18.702144522441262</v>
      </c>
      <c r="AV47" s="217">
        <v>11.10719800523527</v>
      </c>
      <c r="AW47" s="218">
        <v>17.790750940376544</v>
      </c>
      <c r="AX47" s="218">
        <v>17.970295711122667</v>
      </c>
      <c r="AY47" s="218">
        <v>17.970295711122667</v>
      </c>
      <c r="AZ47" s="217">
        <v>21.15471385904209</v>
      </c>
      <c r="BA47" s="217">
        <v>53.578210913486622</v>
      </c>
      <c r="BB47" s="217">
        <v>42.972046569638458</v>
      </c>
      <c r="BC47" s="219">
        <v>117.70497134216717</v>
      </c>
      <c r="BD47" s="217">
        <v>25.30266300874861</v>
      </c>
      <c r="BE47" s="217">
        <v>14.127787938689409</v>
      </c>
      <c r="BF47" s="217">
        <v>10.126565628590493</v>
      </c>
      <c r="BG47" s="218">
        <v>13.628926314461575</v>
      </c>
      <c r="BH47" s="217">
        <v>18.702144522441262</v>
      </c>
      <c r="BI47" s="217">
        <v>11.10719800523527</v>
      </c>
      <c r="BJ47" s="218">
        <v>17.790750940376544</v>
      </c>
      <c r="BK47" s="218">
        <v>17.970295711122667</v>
      </c>
      <c r="BL47" s="218">
        <v>17.970295711122667</v>
      </c>
      <c r="BM47" s="217">
        <v>20.377018376880979</v>
      </c>
      <c r="BN47" s="217">
        <v>24.186999362573605</v>
      </c>
      <c r="BO47" s="217">
        <v>56.739528986309544</v>
      </c>
      <c r="BP47" s="219">
        <v>101.30354672576414</v>
      </c>
      <c r="BQ47" s="217">
        <v>28.917776330655478</v>
      </c>
      <c r="BR47" s="217">
        <v>14.957822777260569</v>
      </c>
      <c r="BS47" s="217">
        <v>11.990097817714636</v>
      </c>
      <c r="BT47" s="218">
        <v>12.812175667125766</v>
      </c>
      <c r="BU47" s="217">
        <v>19.63725174856333</v>
      </c>
      <c r="BV47" s="217">
        <v>15.443569829196981</v>
      </c>
      <c r="BW47" s="218">
        <v>19.134009918239368</v>
      </c>
      <c r="BX47" s="218">
        <v>17.970295711122667</v>
      </c>
      <c r="BY47" s="218">
        <v>17.970295711122667</v>
      </c>
      <c r="BZ47" s="217">
        <v>18.507764085223993</v>
      </c>
      <c r="CA47" s="217">
        <v>9.1629686741316654</v>
      </c>
      <c r="CB47" s="217">
        <v>64.444093122278829</v>
      </c>
      <c r="CC47" s="219">
        <v>92.114825881634488</v>
      </c>
      <c r="CD47" s="217">
        <v>25.559273865299176</v>
      </c>
      <c r="CE47" s="217">
        <v>14.194938304265003</v>
      </c>
      <c r="CF47" s="217">
        <v>10.784147294979952</v>
      </c>
      <c r="CG47" s="218">
        <v>13.435278614784744</v>
      </c>
      <c r="CH47" s="217">
        <v>18.702144522441262</v>
      </c>
      <c r="CI47" s="217">
        <v>12.096195087893205</v>
      </c>
      <c r="CJ47" s="218">
        <v>17.909430590295496</v>
      </c>
      <c r="CK47" s="218">
        <v>17.970295711122667</v>
      </c>
      <c r="CL47" s="218">
        <v>17.970295711122667</v>
      </c>
      <c r="CM47" s="217">
        <v>19.915423039279094</v>
      </c>
      <c r="CN47" s="217">
        <v>20.476236732929049</v>
      </c>
      <c r="CO47" s="217">
        <v>58.642427322055156</v>
      </c>
      <c r="CP47" s="219">
        <v>99.034087094263299</v>
      </c>
    </row>
    <row r="48" spans="1:94" s="24" customFormat="1" ht="13.5" customHeight="1" x14ac:dyDescent="0.35">
      <c r="A48" s="26"/>
      <c r="B48" s="220">
        <v>2029</v>
      </c>
      <c r="C48" s="1188"/>
      <c r="D48" s="216">
        <v>25.347798069692995</v>
      </c>
      <c r="E48" s="217">
        <v>14.284774924400923</v>
      </c>
      <c r="F48" s="217">
        <v>9.8553880118363466</v>
      </c>
      <c r="G48" s="218">
        <v>14.357117579448213</v>
      </c>
      <c r="H48" s="217">
        <v>19.039704444135747</v>
      </c>
      <c r="I48" s="217">
        <v>11.307674741172868</v>
      </c>
      <c r="J48" s="218">
        <v>18.111860879780203</v>
      </c>
      <c r="K48" s="218">
        <v>18.294646301280622</v>
      </c>
      <c r="L48" s="218">
        <v>18.294646301280622</v>
      </c>
      <c r="M48" s="217">
        <v>20.152474365195101</v>
      </c>
      <c r="N48" s="217">
        <v>28.372294492122791</v>
      </c>
      <c r="O48" s="217">
        <v>56.321045030174268</v>
      </c>
      <c r="P48" s="219">
        <v>104.84581388749217</v>
      </c>
      <c r="Q48" s="216">
        <v>25.974461801772328</v>
      </c>
      <c r="R48" s="217">
        <v>14.517046696731432</v>
      </c>
      <c r="S48" s="217">
        <v>10.498316273387083</v>
      </c>
      <c r="T48" s="218">
        <v>13.521671643626091</v>
      </c>
      <c r="U48" s="217">
        <v>19.039704444135747</v>
      </c>
      <c r="V48" s="217">
        <v>11.307674741172868</v>
      </c>
      <c r="W48" s="218">
        <v>18.111860879780203</v>
      </c>
      <c r="X48" s="218">
        <v>18.294646301280622</v>
      </c>
      <c r="Y48" s="218">
        <v>18.294646301280622</v>
      </c>
      <c r="Z48" s="217">
        <v>20.57550972332362</v>
      </c>
      <c r="AA48" s="217">
        <v>9.9435863702189149</v>
      </c>
      <c r="AB48" s="217">
        <v>64.540740928330592</v>
      </c>
      <c r="AC48" s="219">
        <v>95.059837021873136</v>
      </c>
      <c r="AD48" s="216">
        <v>25.713605467161035</v>
      </c>
      <c r="AE48" s="217">
        <v>14.334048212885278</v>
      </c>
      <c r="AF48" s="217">
        <v>10.320637994951635</v>
      </c>
      <c r="AG48" s="218">
        <v>13.794242629329203</v>
      </c>
      <c r="AH48" s="217">
        <v>19.039704444135747</v>
      </c>
      <c r="AI48" s="217">
        <v>11.307674741172868</v>
      </c>
      <c r="AJ48" s="218">
        <v>18.111860879780203</v>
      </c>
      <c r="AK48" s="218">
        <v>18.294646301280622</v>
      </c>
      <c r="AL48" s="218">
        <v>18.294646301280622</v>
      </c>
      <c r="AM48" s="217">
        <v>21.554435108000767</v>
      </c>
      <c r="AN48" s="217">
        <v>39.902157479527652</v>
      </c>
      <c r="AO48" s="217">
        <v>50.423101232648897</v>
      </c>
      <c r="AP48" s="219">
        <v>111.87969382017732</v>
      </c>
      <c r="AQ48" s="216">
        <v>26.200122880574188</v>
      </c>
      <c r="AR48" s="217">
        <v>14.543840660070563</v>
      </c>
      <c r="AS48" s="217">
        <v>10.283791054196765</v>
      </c>
      <c r="AT48" s="218">
        <v>13.975565187873366</v>
      </c>
      <c r="AU48" s="217">
        <v>19.039704444135747</v>
      </c>
      <c r="AV48" s="217">
        <v>11.307674741172868</v>
      </c>
      <c r="AW48" s="218">
        <v>18.111860879780203</v>
      </c>
      <c r="AX48" s="218">
        <v>18.294646301280622</v>
      </c>
      <c r="AY48" s="218">
        <v>18.294646301280622</v>
      </c>
      <c r="AZ48" s="217">
        <v>21.536540849265521</v>
      </c>
      <c r="BA48" s="217">
        <v>54.54525812343546</v>
      </c>
      <c r="BB48" s="217">
        <v>43.74766033188336</v>
      </c>
      <c r="BC48" s="219">
        <v>119.82945930458433</v>
      </c>
      <c r="BD48" s="217">
        <v>25.759357423319418</v>
      </c>
      <c r="BE48" s="217">
        <v>14.382784096193042</v>
      </c>
      <c r="BF48" s="217">
        <v>10.309342673036879</v>
      </c>
      <c r="BG48" s="218">
        <v>13.874918387401074</v>
      </c>
      <c r="BH48" s="217">
        <v>19.039704444135747</v>
      </c>
      <c r="BI48" s="217">
        <v>11.307674741172868</v>
      </c>
      <c r="BJ48" s="218">
        <v>18.111860879780203</v>
      </c>
      <c r="BK48" s="218">
        <v>18.294646301280622</v>
      </c>
      <c r="BL48" s="218">
        <v>18.294646301280622</v>
      </c>
      <c r="BM48" s="217">
        <v>20.744808536956644</v>
      </c>
      <c r="BN48" s="217">
        <v>24.623556870781169</v>
      </c>
      <c r="BO48" s="217">
        <v>57.763635656997373</v>
      </c>
      <c r="BP48" s="219">
        <v>103.13200106473519</v>
      </c>
      <c r="BQ48" s="217">
        <v>29.439720875680322</v>
      </c>
      <c r="BR48" s="217">
        <v>15.227800451711394</v>
      </c>
      <c r="BS48" s="217">
        <v>12.206510244407214</v>
      </c>
      <c r="BT48" s="218">
        <v>13.043425992976967</v>
      </c>
      <c r="BU48" s="217">
        <v>19.991689666342534</v>
      </c>
      <c r="BV48" s="217">
        <v>15.722314879849945</v>
      </c>
      <c r="BW48" s="218">
        <v>19.479364691963426</v>
      </c>
      <c r="BX48" s="218">
        <v>18.294646301280622</v>
      </c>
      <c r="BY48" s="218">
        <v>18.294646301280622</v>
      </c>
      <c r="BZ48" s="217">
        <v>18.841815583320994</v>
      </c>
      <c r="CA48" s="217">
        <v>9.3283535038990415</v>
      </c>
      <c r="CB48" s="217">
        <v>65.60726149593377</v>
      </c>
      <c r="CC48" s="219">
        <v>93.777430583153802</v>
      </c>
      <c r="CD48" s="217">
        <v>26.020599916661112</v>
      </c>
      <c r="CE48" s="217">
        <v>14.451146476365052</v>
      </c>
      <c r="CF48" s="217">
        <v>10.978793203745496</v>
      </c>
      <c r="CG48" s="218">
        <v>13.677775489499208</v>
      </c>
      <c r="CH48" s="217">
        <v>19.039704444135747</v>
      </c>
      <c r="CI48" s="217">
        <v>12.314522492099218</v>
      </c>
      <c r="CJ48" s="218">
        <v>18.232682609891363</v>
      </c>
      <c r="CK48" s="218">
        <v>18.294646301280622</v>
      </c>
      <c r="CL48" s="218">
        <v>18.294646301280622</v>
      </c>
      <c r="CM48" s="217">
        <v>20.274881743792083</v>
      </c>
      <c r="CN48" s="217">
        <v>20.84581771118912</v>
      </c>
      <c r="CO48" s="217">
        <v>59.700879904915574</v>
      </c>
      <c r="CP48" s="219">
        <v>100.82157935989679</v>
      </c>
    </row>
    <row r="49" spans="1:94" s="24" customFormat="1" ht="13.5" customHeight="1" x14ac:dyDescent="0.35">
      <c r="A49" s="26"/>
      <c r="B49" s="220">
        <v>2030</v>
      </c>
      <c r="C49" s="1188"/>
      <c r="D49" s="216">
        <v>25.829257755099249</v>
      </c>
      <c r="E49" s="217">
        <v>14.556101973097284</v>
      </c>
      <c r="F49" s="217">
        <v>10.042582654885384</v>
      </c>
      <c r="G49" s="218">
        <v>14.629818714834268</v>
      </c>
      <c r="H49" s="217">
        <v>19.401347301108867</v>
      </c>
      <c r="I49" s="217">
        <v>11.522454325126974</v>
      </c>
      <c r="J49" s="218">
        <v>18.455880143991042</v>
      </c>
      <c r="K49" s="218">
        <v>18.642137417811355</v>
      </c>
      <c r="L49" s="218">
        <v>18.642137417811355</v>
      </c>
      <c r="M49" s="217">
        <v>20.535253332478469</v>
      </c>
      <c r="N49" s="217">
        <v>28.911201893186696</v>
      </c>
      <c r="O49" s="217">
        <v>57.39081497813676</v>
      </c>
      <c r="P49" s="219">
        <v>106.83727020380192</v>
      </c>
      <c r="Q49" s="216">
        <v>26.467824427326395</v>
      </c>
      <c r="R49" s="217">
        <v>14.79278554854093</v>
      </c>
      <c r="S49" s="217">
        <v>10.697722787372363</v>
      </c>
      <c r="T49" s="218">
        <v>13.778504199961258</v>
      </c>
      <c r="U49" s="217">
        <v>19.401347301108867</v>
      </c>
      <c r="V49" s="217">
        <v>11.522454325126974</v>
      </c>
      <c r="W49" s="218">
        <v>18.455880143991042</v>
      </c>
      <c r="X49" s="218">
        <v>18.642137417811355</v>
      </c>
      <c r="Y49" s="218">
        <v>18.642137417811355</v>
      </c>
      <c r="Z49" s="217">
        <v>20.966323884428565</v>
      </c>
      <c r="AA49" s="217">
        <v>10.132456265444235</v>
      </c>
      <c r="AB49" s="217">
        <v>65.766636950454654</v>
      </c>
      <c r="AC49" s="219">
        <v>96.865417100327448</v>
      </c>
      <c r="AD49" s="216">
        <v>26.202013350356303</v>
      </c>
      <c r="AE49" s="217">
        <v>14.606311165438354</v>
      </c>
      <c r="AF49" s="217">
        <v>10.516669662419524</v>
      </c>
      <c r="AG49" s="218">
        <v>14.056252437773869</v>
      </c>
      <c r="AH49" s="217">
        <v>19.401347301108867</v>
      </c>
      <c r="AI49" s="217">
        <v>11.522454325126974</v>
      </c>
      <c r="AJ49" s="218">
        <v>18.455880143991042</v>
      </c>
      <c r="AK49" s="218">
        <v>18.642137417811355</v>
      </c>
      <c r="AL49" s="218">
        <v>18.642137417811355</v>
      </c>
      <c r="AM49" s="217">
        <v>21.963843117235914</v>
      </c>
      <c r="AN49" s="217">
        <v>40.660064739728448</v>
      </c>
      <c r="AO49" s="217">
        <v>51.380844796406613</v>
      </c>
      <c r="AP49" s="219">
        <v>114.00475265337099</v>
      </c>
      <c r="AQ49" s="216">
        <v>26.697771744787314</v>
      </c>
      <c r="AR49" s="217">
        <v>14.820088440234491</v>
      </c>
      <c r="AS49" s="217">
        <v>10.479122845625904</v>
      </c>
      <c r="AT49" s="218">
        <v>14.241019062810659</v>
      </c>
      <c r="AU49" s="217">
        <v>19.401347301108867</v>
      </c>
      <c r="AV49" s="217">
        <v>11.522454325126974</v>
      </c>
      <c r="AW49" s="218">
        <v>18.455880143991042</v>
      </c>
      <c r="AX49" s="218">
        <v>18.642137417811355</v>
      </c>
      <c r="AY49" s="218">
        <v>18.642137417811355</v>
      </c>
      <c r="AZ49" s="217">
        <v>21.945608972402571</v>
      </c>
      <c r="BA49" s="217">
        <v>55.581298522065239</v>
      </c>
      <c r="BB49" s="217">
        <v>44.578609620761895</v>
      </c>
      <c r="BC49" s="219">
        <v>122.1055171152297</v>
      </c>
      <c r="BD49" s="217">
        <v>26.248634325683852</v>
      </c>
      <c r="BE49" s="217">
        <v>14.655972745052393</v>
      </c>
      <c r="BF49" s="217">
        <v>10.505159795552157</v>
      </c>
      <c r="BG49" s="218">
        <v>14.138460562680699</v>
      </c>
      <c r="BH49" s="217">
        <v>19.401347301108867</v>
      </c>
      <c r="BI49" s="217">
        <v>11.522454325126974</v>
      </c>
      <c r="BJ49" s="218">
        <v>18.455880143991042</v>
      </c>
      <c r="BK49" s="218">
        <v>18.642137417811355</v>
      </c>
      <c r="BL49" s="218">
        <v>18.642137417811355</v>
      </c>
      <c r="BM49" s="217">
        <v>21.138838383831509</v>
      </c>
      <c r="BN49" s="217">
        <v>25.091260215742082</v>
      </c>
      <c r="BO49" s="217">
        <v>58.860806376713313</v>
      </c>
      <c r="BP49" s="219">
        <v>105.09090497628691</v>
      </c>
      <c r="BQ49" s="217">
        <v>29.99890312544742</v>
      </c>
      <c r="BR49" s="217">
        <v>15.517039461535925</v>
      </c>
      <c r="BS49" s="217">
        <v>12.438362437880668</v>
      </c>
      <c r="BT49" s="218">
        <v>13.291174683333901</v>
      </c>
      <c r="BU49" s="217">
        <v>20.371414666164309</v>
      </c>
      <c r="BV49" s="217">
        <v>16.020946767128596</v>
      </c>
      <c r="BW49" s="218">
        <v>19.849358518280024</v>
      </c>
      <c r="BX49" s="218">
        <v>18.642137417811355</v>
      </c>
      <c r="BY49" s="218">
        <v>18.642137417811355</v>
      </c>
      <c r="BZ49" s="217">
        <v>19.199699711097551</v>
      </c>
      <c r="CA49" s="217">
        <v>9.5055375784682425</v>
      </c>
      <c r="CB49" s="217">
        <v>66.853415161563817</v>
      </c>
      <c r="CC49" s="219">
        <v>95.558652451129603</v>
      </c>
      <c r="CD49" s="217">
        <v>26.514838896138251</v>
      </c>
      <c r="CE49" s="217">
        <v>14.725633610006424</v>
      </c>
      <c r="CF49" s="217">
        <v>11.187325964953486</v>
      </c>
      <c r="CG49" s="218">
        <v>13.937573104508038</v>
      </c>
      <c r="CH49" s="217">
        <v>19.401347301108867</v>
      </c>
      <c r="CI49" s="217">
        <v>12.548426285583483</v>
      </c>
      <c r="CJ49" s="218">
        <v>18.578996779245823</v>
      </c>
      <c r="CK49" s="218">
        <v>18.642137417811355</v>
      </c>
      <c r="CL49" s="218">
        <v>18.642137417811355</v>
      </c>
      <c r="CM49" s="217">
        <v>20.659985734252167</v>
      </c>
      <c r="CN49" s="217">
        <v>21.241766140700445</v>
      </c>
      <c r="CO49" s="217">
        <v>60.834846917689923</v>
      </c>
      <c r="CP49" s="219">
        <v>102.73659879264252</v>
      </c>
    </row>
    <row r="50" spans="1:94" s="24" customFormat="1" ht="13.5" customHeight="1" x14ac:dyDescent="0.35">
      <c r="A50" s="26"/>
      <c r="B50" s="220">
        <v>2031</v>
      </c>
      <c r="C50" s="1188"/>
      <c r="D50" s="216">
        <v>26.318508520628111</v>
      </c>
      <c r="E50" s="217">
        <v>14.831819692165233</v>
      </c>
      <c r="F50" s="217">
        <v>10.232806520331907</v>
      </c>
      <c r="G50" s="218">
        <v>14.90693275634667</v>
      </c>
      <c r="H50" s="217">
        <v>19.768842337526817</v>
      </c>
      <c r="I50" s="217">
        <v>11.7407095166927</v>
      </c>
      <c r="J50" s="218">
        <v>18.805466399026724</v>
      </c>
      <c r="K50" s="218">
        <v>18.99525170739863</v>
      </c>
      <c r="L50" s="218">
        <v>18.99525170739863</v>
      </c>
      <c r="M50" s="217">
        <v>20.924226508111467</v>
      </c>
      <c r="N50" s="217">
        <v>29.458830005179529</v>
      </c>
      <c r="O50" s="217">
        <v>58.477896164464518</v>
      </c>
      <c r="P50" s="219">
        <v>108.86095267775551</v>
      </c>
      <c r="Q50" s="216">
        <v>26.969170748840277</v>
      </c>
      <c r="R50" s="217">
        <v>15.072986463431688</v>
      </c>
      <c r="S50" s="217">
        <v>10.900356138774194</v>
      </c>
      <c r="T50" s="218">
        <v>14.039492873797339</v>
      </c>
      <c r="U50" s="217">
        <v>19.768842337526817</v>
      </c>
      <c r="V50" s="217">
        <v>11.7407095166927</v>
      </c>
      <c r="W50" s="218">
        <v>18.805466399026724</v>
      </c>
      <c r="X50" s="218">
        <v>18.99525170739863</v>
      </c>
      <c r="Y50" s="218">
        <v>18.99525170739863</v>
      </c>
      <c r="Z50" s="217">
        <v>21.363462281050037</v>
      </c>
      <c r="AA50" s="217">
        <v>10.324382492343949</v>
      </c>
      <c r="AB50" s="217">
        <v>67.01237067533944</v>
      </c>
      <c r="AC50" s="219">
        <v>98.700215448733417</v>
      </c>
      <c r="AD50" s="216">
        <v>26.698324750846641</v>
      </c>
      <c r="AE50" s="217">
        <v>14.88297993335263</v>
      </c>
      <c r="AF50" s="217">
        <v>10.715873554840208</v>
      </c>
      <c r="AG50" s="218">
        <v>14.322502143082966</v>
      </c>
      <c r="AH50" s="217">
        <v>19.768842337526817</v>
      </c>
      <c r="AI50" s="217">
        <v>11.7407095166927</v>
      </c>
      <c r="AJ50" s="218">
        <v>18.805466399026724</v>
      </c>
      <c r="AK50" s="218">
        <v>18.99525170739863</v>
      </c>
      <c r="AL50" s="218">
        <v>18.99525170739863</v>
      </c>
      <c r="AM50" s="217">
        <v>22.379876251480436</v>
      </c>
      <c r="AN50" s="217">
        <v>41.430236611834921</v>
      </c>
      <c r="AO50" s="217">
        <v>52.354086764430221</v>
      </c>
      <c r="AP50" s="219">
        <v>116.16419962774557</v>
      </c>
      <c r="AQ50" s="216">
        <v>27.203473665759986</v>
      </c>
      <c r="AR50" s="217">
        <v>15.100806519063481</v>
      </c>
      <c r="AS50" s="217">
        <v>10.677615536469153</v>
      </c>
      <c r="AT50" s="218">
        <v>14.510768567208084</v>
      </c>
      <c r="AU50" s="217">
        <v>19.768842337526817</v>
      </c>
      <c r="AV50" s="217">
        <v>11.7407095166927</v>
      </c>
      <c r="AW50" s="218">
        <v>18.805466399026724</v>
      </c>
      <c r="AX50" s="218">
        <v>18.99525170739863</v>
      </c>
      <c r="AY50" s="218">
        <v>18.99525170739863</v>
      </c>
      <c r="AZ50" s="217">
        <v>22.361296720441921</v>
      </c>
      <c r="BA50" s="217">
        <v>56.634104340522811</v>
      </c>
      <c r="BB50" s="217">
        <v>45.423005502748261</v>
      </c>
      <c r="BC50" s="219">
        <v>124.41840656371298</v>
      </c>
      <c r="BD50" s="217">
        <v>26.745828807991135</v>
      </c>
      <c r="BE50" s="217">
        <v>14.933582189081868</v>
      </c>
      <c r="BF50" s="217">
        <v>10.704145671209472</v>
      </c>
      <c r="BG50" s="218">
        <v>14.406267431901535</v>
      </c>
      <c r="BH50" s="217">
        <v>19.768842337526817</v>
      </c>
      <c r="BI50" s="217">
        <v>11.7407095166927</v>
      </c>
      <c r="BJ50" s="218">
        <v>18.805466399026724</v>
      </c>
      <c r="BK50" s="218">
        <v>18.99525170739863</v>
      </c>
      <c r="BL50" s="218">
        <v>18.99525170739863</v>
      </c>
      <c r="BM50" s="217">
        <v>21.539244503114542</v>
      </c>
      <c r="BN50" s="217">
        <v>25.566532032881785</v>
      </c>
      <c r="BO50" s="217">
        <v>59.975731739745399</v>
      </c>
      <c r="BP50" s="219">
        <v>107.08150827574173</v>
      </c>
      <c r="BQ50" s="217">
        <v>30.567134177934932</v>
      </c>
      <c r="BR50" s="217">
        <v>15.810958996788512</v>
      </c>
      <c r="BS50" s="217">
        <v>12.673966511461032</v>
      </c>
      <c r="BT50" s="218">
        <v>13.542932494195316</v>
      </c>
      <c r="BU50" s="217">
        <v>20.757284454403155</v>
      </c>
      <c r="BV50" s="217">
        <v>16.324411177319302</v>
      </c>
      <c r="BW50" s="218">
        <v>20.225339661153093</v>
      </c>
      <c r="BX50" s="218">
        <v>18.99525170739863</v>
      </c>
      <c r="BY50" s="218">
        <v>18.99525170739863</v>
      </c>
      <c r="BZ50" s="217">
        <v>19.563375193786335</v>
      </c>
      <c r="CA50" s="217">
        <v>9.6855888823471101</v>
      </c>
      <c r="CB50" s="217">
        <v>68.119734343328034</v>
      </c>
      <c r="CC50" s="219">
        <v>97.368698419461481</v>
      </c>
      <c r="CD50" s="217">
        <v>27.017075752915485</v>
      </c>
      <c r="CE50" s="217">
        <v>15.004562551166993</v>
      </c>
      <c r="CF50" s="217">
        <v>11.399233246396518</v>
      </c>
      <c r="CG50" s="218">
        <v>14.201574818209965</v>
      </c>
      <c r="CH50" s="217">
        <v>19.768842337526817</v>
      </c>
      <c r="CI50" s="217">
        <v>12.786115158589997</v>
      </c>
      <c r="CJ50" s="218">
        <v>18.930915076054397</v>
      </c>
      <c r="CK50" s="218">
        <v>18.99525170739863</v>
      </c>
      <c r="CL50" s="218">
        <v>18.99525170739863</v>
      </c>
      <c r="CM50" s="217">
        <v>21.051321557067389</v>
      </c>
      <c r="CN50" s="217">
        <v>21.644121889520644</v>
      </c>
      <c r="CO50" s="217">
        <v>61.987164018998619</v>
      </c>
      <c r="CP50" s="219">
        <v>104.68260746558664</v>
      </c>
    </row>
    <row r="51" spans="1:94" s="24" customFormat="1" ht="13.5" customHeight="1" x14ac:dyDescent="0.35">
      <c r="A51" s="26"/>
      <c r="B51" s="220">
        <v>2032</v>
      </c>
      <c r="C51" s="1188"/>
      <c r="D51" s="216">
        <v>26.81470394391128</v>
      </c>
      <c r="E51" s="217">
        <v>15.111451079500322</v>
      </c>
      <c r="F51" s="217">
        <v>10.425730513678689</v>
      </c>
      <c r="G51" s="218">
        <v>15.187980286190232</v>
      </c>
      <c r="H51" s="217">
        <v>20.141553773047526</v>
      </c>
      <c r="I51" s="217">
        <v>11.962062726116175</v>
      </c>
      <c r="J51" s="218">
        <v>19.160014847415763</v>
      </c>
      <c r="K51" s="218">
        <v>19.353378268937465</v>
      </c>
      <c r="L51" s="218">
        <v>19.353378268937465</v>
      </c>
      <c r="M51" s="217">
        <v>21.318720953757108</v>
      </c>
      <c r="N51" s="217">
        <v>30.014231410710927</v>
      </c>
      <c r="O51" s="217">
        <v>59.580407897501857</v>
      </c>
      <c r="P51" s="219">
        <v>110.9133602619699</v>
      </c>
      <c r="Q51" s="216">
        <v>27.477633418175369</v>
      </c>
      <c r="R51" s="217">
        <v>15.357164683200558</v>
      </c>
      <c r="S51" s="217">
        <v>11.105865764214293</v>
      </c>
      <c r="T51" s="218">
        <v>14.304186144836416</v>
      </c>
      <c r="U51" s="217">
        <v>20.141553773047526</v>
      </c>
      <c r="V51" s="217">
        <v>11.962062726116175</v>
      </c>
      <c r="W51" s="218">
        <v>19.160014847415763</v>
      </c>
      <c r="X51" s="218">
        <v>19.353378268937465</v>
      </c>
      <c r="Y51" s="218">
        <v>19.353378268937465</v>
      </c>
      <c r="Z51" s="217">
        <v>21.766237848709242</v>
      </c>
      <c r="AA51" s="217">
        <v>10.519033011270986</v>
      </c>
      <c r="AB51" s="217">
        <v>68.275786936424169</v>
      </c>
      <c r="AC51" s="219">
        <v>100.5610577964044</v>
      </c>
      <c r="AD51" s="216">
        <v>27.20168103109765</v>
      </c>
      <c r="AE51" s="217">
        <v>15.163575869173107</v>
      </c>
      <c r="AF51" s="217">
        <v>10.91790504192943</v>
      </c>
      <c r="AG51" s="218">
        <v>14.592531123174711</v>
      </c>
      <c r="AH51" s="217">
        <v>20.141553773047526</v>
      </c>
      <c r="AI51" s="217">
        <v>11.962062726116175</v>
      </c>
      <c r="AJ51" s="218">
        <v>19.160014847415763</v>
      </c>
      <c r="AK51" s="218">
        <v>19.353378268937465</v>
      </c>
      <c r="AL51" s="218">
        <v>19.353378268937465</v>
      </c>
      <c r="AM51" s="217">
        <v>22.801814757643292</v>
      </c>
      <c r="AN51" s="217">
        <v>42.211340669316698</v>
      </c>
      <c r="AO51" s="217">
        <v>53.341143391226495</v>
      </c>
      <c r="AP51" s="219">
        <v>118.35429881818649</v>
      </c>
      <c r="AQ51" s="216">
        <v>27.716353760001443</v>
      </c>
      <c r="AR51" s="217">
        <v>15.38550924364117</v>
      </c>
      <c r="AS51" s="217">
        <v>10.878925726847935</v>
      </c>
      <c r="AT51" s="218">
        <v>14.784347024198778</v>
      </c>
      <c r="AU51" s="217">
        <v>20.141553773047526</v>
      </c>
      <c r="AV51" s="217">
        <v>11.962062726116175</v>
      </c>
      <c r="AW51" s="218">
        <v>19.160014847415763</v>
      </c>
      <c r="AX51" s="218">
        <v>19.353378268937465</v>
      </c>
      <c r="AY51" s="218">
        <v>19.353378268937465</v>
      </c>
      <c r="AZ51" s="217">
        <v>22.782884937823752</v>
      </c>
      <c r="BA51" s="217">
        <v>57.701854184838012</v>
      </c>
      <c r="BB51" s="217">
        <v>46.279387140961703</v>
      </c>
      <c r="BC51" s="219">
        <v>126.76412626362347</v>
      </c>
      <c r="BD51" s="217">
        <v>27.250080704941855</v>
      </c>
      <c r="BE51" s="217">
        <v>15.215132153421132</v>
      </c>
      <c r="BF51" s="217">
        <v>10.90595604690183</v>
      </c>
      <c r="BG51" s="218">
        <v>14.677875679029222</v>
      </c>
      <c r="BH51" s="217">
        <v>20.141553773047526</v>
      </c>
      <c r="BI51" s="217">
        <v>11.962062726116175</v>
      </c>
      <c r="BJ51" s="218">
        <v>19.160014847415763</v>
      </c>
      <c r="BK51" s="218">
        <v>19.353378268937465</v>
      </c>
      <c r="BL51" s="218">
        <v>19.353378268937465</v>
      </c>
      <c r="BM51" s="217">
        <v>21.945334177042902</v>
      </c>
      <c r="BN51" s="217">
        <v>26.048550083942519</v>
      </c>
      <c r="BO51" s="217">
        <v>61.106482882956854</v>
      </c>
      <c r="BP51" s="219">
        <v>109.10036714394228</v>
      </c>
      <c r="BQ51" s="217">
        <v>31.143430971884555</v>
      </c>
      <c r="BR51" s="217">
        <v>16.109050565532815</v>
      </c>
      <c r="BS51" s="217">
        <v>12.912914861170973</v>
      </c>
      <c r="BT51" s="218">
        <v>13.798263875006109</v>
      </c>
      <c r="BU51" s="217">
        <v>21.148631461699903</v>
      </c>
      <c r="BV51" s="217">
        <v>16.632183105490295</v>
      </c>
      <c r="BW51" s="218">
        <v>20.606657658954749</v>
      </c>
      <c r="BX51" s="218">
        <v>19.353378268937465</v>
      </c>
      <c r="BY51" s="218">
        <v>19.353378268937465</v>
      </c>
      <c r="BZ51" s="217">
        <v>19.932212859018005</v>
      </c>
      <c r="CA51" s="217">
        <v>9.8681959199554985</v>
      </c>
      <c r="CB51" s="217">
        <v>69.404028261044985</v>
      </c>
      <c r="CC51" s="219">
        <v>99.20443704001849</v>
      </c>
      <c r="CD51" s="217">
        <v>27.526441598194449</v>
      </c>
      <c r="CE51" s="217">
        <v>15.287450742206378</v>
      </c>
      <c r="CF51" s="217">
        <v>11.614148440445831</v>
      </c>
      <c r="CG51" s="218">
        <v>14.469323897633908</v>
      </c>
      <c r="CH51" s="217">
        <v>20.141553773047526</v>
      </c>
      <c r="CI51" s="217">
        <v>13.027177900359396</v>
      </c>
      <c r="CJ51" s="218">
        <v>19.287828668324952</v>
      </c>
      <c r="CK51" s="218">
        <v>19.353378268937465</v>
      </c>
      <c r="CL51" s="218">
        <v>19.353378268937465</v>
      </c>
      <c r="CM51" s="217">
        <v>21.44821218643159</v>
      </c>
      <c r="CN51" s="217">
        <v>22.052188866953866</v>
      </c>
      <c r="CO51" s="217">
        <v>63.155837656580431</v>
      </c>
      <c r="CP51" s="219">
        <v>106.65623870996589</v>
      </c>
    </row>
    <row r="52" spans="1:94" s="24" customFormat="1" ht="13.5" customHeight="1" x14ac:dyDescent="0.35">
      <c r="A52" s="26"/>
      <c r="B52" s="220">
        <v>2033</v>
      </c>
      <c r="C52" s="1188"/>
      <c r="D52" s="216">
        <v>27.315978785241402</v>
      </c>
      <c r="E52" s="217">
        <v>15.393944977549284</v>
      </c>
      <c r="F52" s="217">
        <v>10.620629417650424</v>
      </c>
      <c r="G52" s="218">
        <v>15.471904823414656</v>
      </c>
      <c r="H52" s="217">
        <v>20.51808055450465</v>
      </c>
      <c r="I52" s="217">
        <v>12.18568186834341</v>
      </c>
      <c r="J52" s="218">
        <v>19.518192712165302</v>
      </c>
      <c r="K52" s="218">
        <v>19.715170875011204</v>
      </c>
      <c r="L52" s="218">
        <v>19.715170875011204</v>
      </c>
      <c r="M52" s="217">
        <v>21.717253732109196</v>
      </c>
      <c r="N52" s="217">
        <v>30.575318309880885</v>
      </c>
      <c r="O52" s="217">
        <v>60.694205744297982</v>
      </c>
      <c r="P52" s="219">
        <v>112.98677778628806</v>
      </c>
      <c r="Q52" s="216">
        <v>27.991301082030024</v>
      </c>
      <c r="R52" s="217">
        <v>15.644251958374442</v>
      </c>
      <c r="S52" s="217">
        <v>11.313479135983561</v>
      </c>
      <c r="T52" s="218">
        <v>14.571589009142048</v>
      </c>
      <c r="U52" s="217">
        <v>20.51808055450465</v>
      </c>
      <c r="V52" s="217">
        <v>12.18568186834341</v>
      </c>
      <c r="W52" s="218">
        <v>19.518192712165302</v>
      </c>
      <c r="X52" s="218">
        <v>19.715170875011204</v>
      </c>
      <c r="Y52" s="218">
        <v>19.715170875011204</v>
      </c>
      <c r="Z52" s="217">
        <v>22.173136520676227</v>
      </c>
      <c r="AA52" s="217">
        <v>10.715676114797343</v>
      </c>
      <c r="AB52" s="217">
        <v>69.552136447305728</v>
      </c>
      <c r="AC52" s="219">
        <v>102.4409490827793</v>
      </c>
      <c r="AD52" s="216">
        <v>27.710190033147335</v>
      </c>
      <c r="AE52" s="217">
        <v>15.447044189528846</v>
      </c>
      <c r="AF52" s="217">
        <v>11.122004670588323</v>
      </c>
      <c r="AG52" s="218">
        <v>14.865324316740256</v>
      </c>
      <c r="AH52" s="217">
        <v>20.51808055450465</v>
      </c>
      <c r="AI52" s="217">
        <v>12.18568186834341</v>
      </c>
      <c r="AJ52" s="218">
        <v>19.518192712165302</v>
      </c>
      <c r="AK52" s="218">
        <v>19.715170875011204</v>
      </c>
      <c r="AL52" s="218">
        <v>19.715170875011204</v>
      </c>
      <c r="AM52" s="217">
        <v>23.22807253392099</v>
      </c>
      <c r="AN52" s="217">
        <v>43.000440677304958</v>
      </c>
      <c r="AO52" s="217">
        <v>54.338304249154803</v>
      </c>
      <c r="AP52" s="219">
        <v>120.56681746038075</v>
      </c>
      <c r="AQ52" s="216">
        <v>28.234484068743821</v>
      </c>
      <c r="AR52" s="217">
        <v>15.673126392837423</v>
      </c>
      <c r="AS52" s="217">
        <v>11.082296675077483</v>
      </c>
      <c r="AT52" s="218">
        <v>15.06072602969615</v>
      </c>
      <c r="AU52" s="217">
        <v>20.51808055450465</v>
      </c>
      <c r="AV52" s="217">
        <v>12.18568186834341</v>
      </c>
      <c r="AW52" s="218">
        <v>19.518192712165302</v>
      </c>
      <c r="AX52" s="218">
        <v>19.715170875011204</v>
      </c>
      <c r="AY52" s="218">
        <v>19.715170875011204</v>
      </c>
      <c r="AZ52" s="217">
        <v>23.208788839509126</v>
      </c>
      <c r="BA52" s="217">
        <v>58.780534294879878</v>
      </c>
      <c r="BB52" s="217">
        <v>47.144535325870464</v>
      </c>
      <c r="BC52" s="219">
        <v>129.13385846025946</v>
      </c>
      <c r="BD52" s="217">
        <v>27.75949449187663</v>
      </c>
      <c r="BE52" s="217">
        <v>15.499564268427005</v>
      </c>
      <c r="BF52" s="217">
        <v>11.109832300706426</v>
      </c>
      <c r="BG52" s="218">
        <v>14.952264306159277</v>
      </c>
      <c r="BH52" s="217">
        <v>20.51808055450465</v>
      </c>
      <c r="BI52" s="217">
        <v>12.18568186834341</v>
      </c>
      <c r="BJ52" s="218">
        <v>19.518192712165302</v>
      </c>
      <c r="BK52" s="218">
        <v>19.715170875011204</v>
      </c>
      <c r="BL52" s="218">
        <v>19.715170875011204</v>
      </c>
      <c r="BM52" s="217">
        <v>22.355580880886578</v>
      </c>
      <c r="BN52" s="217">
        <v>26.535502423133753</v>
      </c>
      <c r="BO52" s="217">
        <v>62.248809219114335</v>
      </c>
      <c r="BP52" s="219">
        <v>111.13989252313466</v>
      </c>
      <c r="BQ52" s="217">
        <v>31.725627159899968</v>
      </c>
      <c r="BR52" s="217">
        <v>16.410193616864166</v>
      </c>
      <c r="BS52" s="217">
        <v>13.154309260366366</v>
      </c>
      <c r="BT52" s="218">
        <v>14.05620901395087</v>
      </c>
      <c r="BU52" s="217">
        <v>21.543984582229882</v>
      </c>
      <c r="BV52" s="217">
        <v>16.943105611463782</v>
      </c>
      <c r="BW52" s="218">
        <v>20.991879105737947</v>
      </c>
      <c r="BX52" s="218">
        <v>19.715170875011204</v>
      </c>
      <c r="BY52" s="218">
        <v>19.715170875011204</v>
      </c>
      <c r="BZ52" s="217">
        <v>20.30482621544968</v>
      </c>
      <c r="CA52" s="217">
        <v>10.05267225630951</v>
      </c>
      <c r="CB52" s="217">
        <v>70.701469147470519</v>
      </c>
      <c r="CC52" s="219">
        <v>101.0589676192297</v>
      </c>
      <c r="CD52" s="217">
        <v>28.041021683560295</v>
      </c>
      <c r="CE52" s="217">
        <v>15.573234782976352</v>
      </c>
      <c r="CF52" s="217">
        <v>11.831263663080644</v>
      </c>
      <c r="CG52" s="218">
        <v>14.739813851806511</v>
      </c>
      <c r="CH52" s="217">
        <v>20.51808055450465</v>
      </c>
      <c r="CI52" s="217">
        <v>13.270708336072619</v>
      </c>
      <c r="CJ52" s="218">
        <v>19.648395888292807</v>
      </c>
      <c r="CK52" s="218">
        <v>19.715170875011204</v>
      </c>
      <c r="CL52" s="218">
        <v>19.715170875011204</v>
      </c>
      <c r="CM52" s="217">
        <v>21.849165677585443</v>
      </c>
      <c r="CN52" s="217">
        <v>22.464433115422406</v>
      </c>
      <c r="CO52" s="217">
        <v>64.336474689403659</v>
      </c>
      <c r="CP52" s="219">
        <v>108.6500734824115</v>
      </c>
    </row>
    <row r="53" spans="1:94" s="24" customFormat="1" ht="13.5" customHeight="1" x14ac:dyDescent="0.35">
      <c r="A53" s="26"/>
      <c r="B53" s="220">
        <v>2034</v>
      </c>
      <c r="C53" s="1188"/>
      <c r="D53" s="216">
        <v>27.829462953125734</v>
      </c>
      <c r="E53" s="217">
        <v>15.683319452811538</v>
      </c>
      <c r="F53" s="217">
        <v>10.820275386839587</v>
      </c>
      <c r="G53" s="218">
        <v>15.762744783289317</v>
      </c>
      <c r="H53" s="217">
        <v>20.90377822995481</v>
      </c>
      <c r="I53" s="217">
        <v>12.414747601754007</v>
      </c>
      <c r="J53" s="218">
        <v>19.885094554570713</v>
      </c>
      <c r="K53" s="218">
        <v>20.085775501374513</v>
      </c>
      <c r="L53" s="218">
        <v>20.085775501374513</v>
      </c>
      <c r="M53" s="217">
        <v>22.125493394653891</v>
      </c>
      <c r="N53" s="217">
        <v>31.15007135107999</v>
      </c>
      <c r="O53" s="217">
        <v>61.835131865856184</v>
      </c>
      <c r="P53" s="219">
        <v>115.11069661159007</v>
      </c>
      <c r="Q53" s="216">
        <v>28.517479918860563</v>
      </c>
      <c r="R53" s="217">
        <v>15.93833168958872</v>
      </c>
      <c r="S53" s="217">
        <v>11.526149253561631</v>
      </c>
      <c r="T53" s="218">
        <v>14.845504885118437</v>
      </c>
      <c r="U53" s="217">
        <v>20.90377822995481</v>
      </c>
      <c r="V53" s="217">
        <v>12.414747601754007</v>
      </c>
      <c r="W53" s="218">
        <v>19.885094554570713</v>
      </c>
      <c r="X53" s="218">
        <v>20.085775501374513</v>
      </c>
      <c r="Y53" s="218">
        <v>20.085775501374513</v>
      </c>
      <c r="Z53" s="217">
        <v>22.589945841155586</v>
      </c>
      <c r="AA53" s="217">
        <v>10.917108766227633</v>
      </c>
      <c r="AB53" s="217">
        <v>70.859573430948373</v>
      </c>
      <c r="AC53" s="219">
        <v>104.36662803833158</v>
      </c>
      <c r="AD53" s="216">
        <v>28.231084560960305</v>
      </c>
      <c r="AE53" s="217">
        <v>15.737416820665104</v>
      </c>
      <c r="AF53" s="217">
        <v>11.331075462390533</v>
      </c>
      <c r="AG53" s="218">
        <v>15.14476181180949</v>
      </c>
      <c r="AH53" s="217">
        <v>20.90377822995481</v>
      </c>
      <c r="AI53" s="217">
        <v>12.414747601754007</v>
      </c>
      <c r="AJ53" s="218">
        <v>19.885094554570713</v>
      </c>
      <c r="AK53" s="218">
        <v>20.085775501374513</v>
      </c>
      <c r="AL53" s="218">
        <v>20.085775501374513</v>
      </c>
      <c r="AM53" s="217">
        <v>23.664712479734739</v>
      </c>
      <c r="AN53" s="217">
        <v>43.808760440379871</v>
      </c>
      <c r="AO53" s="217">
        <v>55.359752507003734</v>
      </c>
      <c r="AP53" s="219">
        <v>122.83322542711834</v>
      </c>
      <c r="AQ53" s="216">
        <v>28.765234245102704</v>
      </c>
      <c r="AR53" s="217">
        <v>15.967748903978057</v>
      </c>
      <c r="AS53" s="217">
        <v>11.290621038307846</v>
      </c>
      <c r="AT53" s="218">
        <v>15.343836674710666</v>
      </c>
      <c r="AU53" s="217">
        <v>20.90377822995481</v>
      </c>
      <c r="AV53" s="217">
        <v>12.414747601754007</v>
      </c>
      <c r="AW53" s="218">
        <v>19.885094554570713</v>
      </c>
      <c r="AX53" s="218">
        <v>20.085775501374513</v>
      </c>
      <c r="AY53" s="218">
        <v>20.085775501374513</v>
      </c>
      <c r="AZ53" s="217">
        <v>23.645066291565772</v>
      </c>
      <c r="BA53" s="217">
        <v>59.885487332715392</v>
      </c>
      <c r="BB53" s="217">
        <v>48.030755537213494</v>
      </c>
      <c r="BC53" s="219">
        <v>131.56130916149465</v>
      </c>
      <c r="BD53" s="217">
        <v>28.281315842014461</v>
      </c>
      <c r="BE53" s="217">
        <v>15.790924168927551</v>
      </c>
      <c r="BF53" s="217">
        <v>11.318674277013164</v>
      </c>
      <c r="BG53" s="218">
        <v>15.233336094052998</v>
      </c>
      <c r="BH53" s="217">
        <v>20.90377822995481</v>
      </c>
      <c r="BI53" s="217">
        <v>12.414747601754007</v>
      </c>
      <c r="BJ53" s="218">
        <v>19.885094554570713</v>
      </c>
      <c r="BK53" s="218">
        <v>20.085775501374513</v>
      </c>
      <c r="BL53" s="218">
        <v>20.085775501374513</v>
      </c>
      <c r="BM53" s="217">
        <v>22.775819779753895</v>
      </c>
      <c r="BN53" s="217">
        <v>27.034315242116364</v>
      </c>
      <c r="BO53" s="217">
        <v>63.418958685657984</v>
      </c>
      <c r="BP53" s="219">
        <v>113.22909370752825</v>
      </c>
      <c r="BQ53" s="217">
        <v>32.322003639428189</v>
      </c>
      <c r="BR53" s="217">
        <v>16.718671474473609</v>
      </c>
      <c r="BS53" s="217">
        <v>13.401583194709216</v>
      </c>
      <c r="BT53" s="218">
        <v>14.320436806990323</v>
      </c>
      <c r="BU53" s="217">
        <v>21.948967141452552</v>
      </c>
      <c r="BV53" s="217">
        <v>17.261601117507279</v>
      </c>
      <c r="BW53" s="218">
        <v>21.386483218579119</v>
      </c>
      <c r="BX53" s="218">
        <v>20.085775501374513</v>
      </c>
      <c r="BY53" s="218">
        <v>20.085775501374513</v>
      </c>
      <c r="BZ53" s="217">
        <v>20.686515148335705</v>
      </c>
      <c r="CA53" s="217">
        <v>10.241641800074637</v>
      </c>
      <c r="CB53" s="217">
        <v>72.030511219834537</v>
      </c>
      <c r="CC53" s="219">
        <v>102.95866816824488</v>
      </c>
      <c r="CD53" s="217">
        <v>28.568135165343676</v>
      </c>
      <c r="CE53" s="217">
        <v>15.865979537490674</v>
      </c>
      <c r="CF53" s="217">
        <v>12.053667063845458</v>
      </c>
      <c r="CG53" s="218">
        <v>15.01689200851361</v>
      </c>
      <c r="CH53" s="217">
        <v>20.90377822995481</v>
      </c>
      <c r="CI53" s="217">
        <v>13.520170333417035</v>
      </c>
      <c r="CJ53" s="218">
        <v>20.017745282370278</v>
      </c>
      <c r="CK53" s="218">
        <v>20.085775501374513</v>
      </c>
      <c r="CL53" s="218">
        <v>20.085775501374513</v>
      </c>
      <c r="CM53" s="217">
        <v>22.259885013148242</v>
      </c>
      <c r="CN53" s="217">
        <v>22.886718212213381</v>
      </c>
      <c r="CO53" s="217">
        <v>65.545867969074436</v>
      </c>
      <c r="CP53" s="219">
        <v>110.69247119443605</v>
      </c>
    </row>
    <row r="54" spans="1:94" s="24" customFormat="1" ht="13.5" customHeight="1" x14ac:dyDescent="0.35">
      <c r="A54" s="26"/>
      <c r="B54" s="220">
        <v>2035</v>
      </c>
      <c r="C54" s="1188"/>
      <c r="D54" s="216">
        <v>28.360884688150364</v>
      </c>
      <c r="E54" s="217">
        <v>15.982802660539862</v>
      </c>
      <c r="F54" s="217">
        <v>11.026895598275349</v>
      </c>
      <c r="G54" s="218">
        <v>16.063744669474517</v>
      </c>
      <c r="H54" s="217">
        <v>21.302949500857292</v>
      </c>
      <c r="I54" s="217">
        <v>12.651815299450126</v>
      </c>
      <c r="J54" s="218">
        <v>20.264813396688432</v>
      </c>
      <c r="K54" s="218">
        <v>20.469326476980271</v>
      </c>
      <c r="L54" s="218">
        <v>20.469326476980271</v>
      </c>
      <c r="M54" s="217">
        <v>22.547994112970571</v>
      </c>
      <c r="N54" s="217">
        <v>31.744902267918533</v>
      </c>
      <c r="O54" s="217">
        <v>63.015914014508432</v>
      </c>
      <c r="P54" s="219">
        <v>117.30881039539753</v>
      </c>
      <c r="Q54" s="216">
        <v>29.062039786312432</v>
      </c>
      <c r="R54" s="217">
        <v>16.242684522201611</v>
      </c>
      <c r="S54" s="217">
        <v>11.746248586588557</v>
      </c>
      <c r="T54" s="218">
        <v>15.12898947756833</v>
      </c>
      <c r="U54" s="217">
        <v>21.302949500857292</v>
      </c>
      <c r="V54" s="217">
        <v>12.651815299450126</v>
      </c>
      <c r="W54" s="218">
        <v>20.264813396688432</v>
      </c>
      <c r="X54" s="218">
        <v>20.469326476980271</v>
      </c>
      <c r="Y54" s="218">
        <v>20.469326476980271</v>
      </c>
      <c r="Z54" s="217">
        <v>23.021315581679847</v>
      </c>
      <c r="AA54" s="217">
        <v>11.125578074161213</v>
      </c>
      <c r="AB54" s="217">
        <v>72.212683173641068</v>
      </c>
      <c r="AC54" s="219">
        <v>106.35957682948214</v>
      </c>
      <c r="AD54" s="216">
        <v>28.770175522373467</v>
      </c>
      <c r="AE54" s="217">
        <v>16.037933052894598</v>
      </c>
      <c r="AF54" s="217">
        <v>11.547449734221109</v>
      </c>
      <c r="AG54" s="218">
        <v>15.433960910337641</v>
      </c>
      <c r="AH54" s="217">
        <v>21.302949500857292</v>
      </c>
      <c r="AI54" s="217">
        <v>12.651815299450126</v>
      </c>
      <c r="AJ54" s="218">
        <v>20.264813396688432</v>
      </c>
      <c r="AK54" s="218">
        <v>20.469326476980271</v>
      </c>
      <c r="AL54" s="218">
        <v>20.469326476980271</v>
      </c>
      <c r="AM54" s="217">
        <v>24.116605589782239</v>
      </c>
      <c r="AN54" s="217">
        <v>44.645317276626336</v>
      </c>
      <c r="AO54" s="217">
        <v>56.416883065985708</v>
      </c>
      <c r="AP54" s="219">
        <v>125.17880593239428</v>
      </c>
      <c r="AQ54" s="216">
        <v>29.314525142906589</v>
      </c>
      <c r="AR54" s="217">
        <v>16.27266347747458</v>
      </c>
      <c r="AS54" s="217">
        <v>11.506222806541365</v>
      </c>
      <c r="AT54" s="218">
        <v>15.636837237507848</v>
      </c>
      <c r="AU54" s="217">
        <v>21.302949500857292</v>
      </c>
      <c r="AV54" s="217">
        <v>12.651815299450126</v>
      </c>
      <c r="AW54" s="218">
        <v>20.264813396688432</v>
      </c>
      <c r="AX54" s="218">
        <v>20.469326476980271</v>
      </c>
      <c r="AY54" s="218">
        <v>20.469326476980271</v>
      </c>
      <c r="AZ54" s="217">
        <v>24.096584244844312</v>
      </c>
      <c r="BA54" s="217">
        <v>61.029039748180622</v>
      </c>
      <c r="BB54" s="217">
        <v>48.947934121835189</v>
      </c>
      <c r="BC54" s="219">
        <v>134.07355811486013</v>
      </c>
      <c r="BD54" s="217">
        <v>28.821366002481348</v>
      </c>
      <c r="BE54" s="217">
        <v>16.092462158849536</v>
      </c>
      <c r="BF54" s="217">
        <v>11.534811740125559</v>
      </c>
      <c r="BG54" s="218">
        <v>15.524226576235506</v>
      </c>
      <c r="BH54" s="217">
        <v>21.302949500857292</v>
      </c>
      <c r="BI54" s="217">
        <v>12.651815299450126</v>
      </c>
      <c r="BJ54" s="218">
        <v>20.264813396688432</v>
      </c>
      <c r="BK54" s="218">
        <v>20.469326476980271</v>
      </c>
      <c r="BL54" s="218">
        <v>20.469326476980271</v>
      </c>
      <c r="BM54" s="217">
        <v>23.210738904292938</v>
      </c>
      <c r="BN54" s="217">
        <v>27.550553113302257</v>
      </c>
      <c r="BO54" s="217">
        <v>64.629985039811984</v>
      </c>
      <c r="BP54" s="219">
        <v>115.39127705740718</v>
      </c>
      <c r="BQ54" s="217">
        <v>32.939213367207287</v>
      </c>
      <c r="BR54" s="217">
        <v>17.037925403923719</v>
      </c>
      <c r="BS54" s="217">
        <v>13.657495161296747</v>
      </c>
      <c r="BT54" s="218">
        <v>14.593894882235952</v>
      </c>
      <c r="BU54" s="217">
        <v>22.368096975900155</v>
      </c>
      <c r="BV54" s="217">
        <v>17.591222642386136</v>
      </c>
      <c r="BW54" s="218">
        <v>21.794872055878471</v>
      </c>
      <c r="BX54" s="218">
        <v>20.469326476980271</v>
      </c>
      <c r="BY54" s="218">
        <v>20.469326476980271</v>
      </c>
      <c r="BZ54" s="217">
        <v>21.081537639077201</v>
      </c>
      <c r="CA54" s="217">
        <v>10.437212626003392</v>
      </c>
      <c r="CB54" s="217">
        <v>73.405980782852325</v>
      </c>
      <c r="CC54" s="219">
        <v>104.92473104793291</v>
      </c>
      <c r="CD54" s="217">
        <v>29.113662327745487</v>
      </c>
      <c r="CE54" s="217">
        <v>16.168950758598324</v>
      </c>
      <c r="CF54" s="217">
        <v>12.283839693308956</v>
      </c>
      <c r="CG54" s="218">
        <v>15.303649349799114</v>
      </c>
      <c r="CH54" s="217">
        <v>21.302949500857292</v>
      </c>
      <c r="CI54" s="217">
        <v>13.778346798716235</v>
      </c>
      <c r="CJ54" s="218">
        <v>20.399997176600365</v>
      </c>
      <c r="CK54" s="218">
        <v>20.469326476980271</v>
      </c>
      <c r="CL54" s="218">
        <v>20.469326476980271</v>
      </c>
      <c r="CM54" s="217">
        <v>22.684952027019861</v>
      </c>
      <c r="CN54" s="217">
        <v>23.323755014606586</v>
      </c>
      <c r="CO54" s="217">
        <v>66.797509042367523</v>
      </c>
      <c r="CP54" s="219">
        <v>112.80621608399397</v>
      </c>
    </row>
    <row r="55" spans="1:94" s="24" customFormat="1" ht="13.5" customHeight="1" x14ac:dyDescent="0.35">
      <c r="A55" s="26"/>
      <c r="B55" s="220">
        <v>2036</v>
      </c>
      <c r="C55" s="1188"/>
      <c r="D55" s="216">
        <v>28.919572456450698</v>
      </c>
      <c r="E55" s="217">
        <v>16.297651666407884</v>
      </c>
      <c r="F55" s="217">
        <v>11.244117019991268</v>
      </c>
      <c r="G55" s="218">
        <v>16.380188171100713</v>
      </c>
      <c r="H55" s="217">
        <v>21.722601336324235</v>
      </c>
      <c r="I55" s="217">
        <v>12.901046398279393</v>
      </c>
      <c r="J55" s="218">
        <v>20.664014743758852</v>
      </c>
      <c r="K55" s="218">
        <v>20.87255657553969</v>
      </c>
      <c r="L55" s="218">
        <v>20.87255657553969</v>
      </c>
      <c r="M55" s="217">
        <v>22.992172376418328</v>
      </c>
      <c r="N55" s="217">
        <v>32.370252598064823</v>
      </c>
      <c r="O55" s="217">
        <v>64.257279393455207</v>
      </c>
      <c r="P55" s="219">
        <v>119.61970436793835</v>
      </c>
      <c r="Q55" s="216">
        <v>29.634539774553431</v>
      </c>
      <c r="R55" s="217">
        <v>16.562653002264813</v>
      </c>
      <c r="S55" s="217">
        <v>11.977640712782845</v>
      </c>
      <c r="T55" s="218">
        <v>15.427019015814485</v>
      </c>
      <c r="U55" s="217">
        <v>21.722601336324235</v>
      </c>
      <c r="V55" s="217">
        <v>12.901046398279393</v>
      </c>
      <c r="W55" s="218">
        <v>20.664014743758852</v>
      </c>
      <c r="X55" s="218">
        <v>20.87255657553969</v>
      </c>
      <c r="Y55" s="218">
        <v>20.87255657553969</v>
      </c>
      <c r="Z55" s="217">
        <v>23.474817916571411</v>
      </c>
      <c r="AA55" s="217">
        <v>11.344743465285324</v>
      </c>
      <c r="AB55" s="217">
        <v>73.635217881174967</v>
      </c>
      <c r="AC55" s="219">
        <v>108.4547792630317</v>
      </c>
      <c r="AD55" s="216">
        <v>29.33692600752034</v>
      </c>
      <c r="AE55" s="217">
        <v>16.353868085387276</v>
      </c>
      <c r="AF55" s="217">
        <v>11.774925674852389</v>
      </c>
      <c r="AG55" s="218">
        <v>15.737998152893542</v>
      </c>
      <c r="AH55" s="217">
        <v>21.722601336324235</v>
      </c>
      <c r="AI55" s="217">
        <v>12.901046398279393</v>
      </c>
      <c r="AJ55" s="218">
        <v>20.664014743758852</v>
      </c>
      <c r="AK55" s="218">
        <v>20.87255657553969</v>
      </c>
      <c r="AL55" s="218">
        <v>20.87255657553969</v>
      </c>
      <c r="AM55" s="217">
        <v>24.591684301327668</v>
      </c>
      <c r="AN55" s="217">
        <v>45.52479593001123</v>
      </c>
      <c r="AO55" s="217">
        <v>57.528252575123965</v>
      </c>
      <c r="AP55" s="219">
        <v>127.64473280646286</v>
      </c>
      <c r="AQ55" s="216">
        <v>29.891998899841873</v>
      </c>
      <c r="AR55" s="217">
        <v>16.593222520060838</v>
      </c>
      <c r="AS55" s="217">
        <v>11.732886608183593</v>
      </c>
      <c r="AT55" s="218">
        <v>15.944870988766283</v>
      </c>
      <c r="AU55" s="217">
        <v>21.722601336324235</v>
      </c>
      <c r="AV55" s="217">
        <v>12.901046398279393</v>
      </c>
      <c r="AW55" s="218">
        <v>20.664014743758852</v>
      </c>
      <c r="AX55" s="218">
        <v>20.87255657553969</v>
      </c>
      <c r="AY55" s="218">
        <v>20.87255657553969</v>
      </c>
      <c r="AZ55" s="217">
        <v>24.571268551185366</v>
      </c>
      <c r="BA55" s="217">
        <v>62.231265221516075</v>
      </c>
      <c r="BB55" s="217">
        <v>49.912171041033467</v>
      </c>
      <c r="BC55" s="219">
        <v>136.7147048137349</v>
      </c>
      <c r="BD55" s="217">
        <v>29.389124900990645</v>
      </c>
      <c r="BE55" s="217">
        <v>16.409471373084017</v>
      </c>
      <c r="BF55" s="217">
        <v>11.762038721925171</v>
      </c>
      <c r="BG55" s="218">
        <v>15.830041983471006</v>
      </c>
      <c r="BH55" s="217">
        <v>21.722601336324235</v>
      </c>
      <c r="BI55" s="217">
        <v>12.901046398279393</v>
      </c>
      <c r="BJ55" s="218">
        <v>20.664014743758852</v>
      </c>
      <c r="BK55" s="218">
        <v>20.87255657553969</v>
      </c>
      <c r="BL55" s="218">
        <v>20.87255657553969</v>
      </c>
      <c r="BM55" s="217">
        <v>23.66797273397172</v>
      </c>
      <c r="BN55" s="217">
        <v>28.093277968452558</v>
      </c>
      <c r="BO55" s="217">
        <v>65.903146385242891</v>
      </c>
      <c r="BP55" s="219">
        <v>117.66439708766717</v>
      </c>
      <c r="BQ55" s="217">
        <v>33.588090713878444</v>
      </c>
      <c r="BR55" s="217">
        <v>17.373559522007593</v>
      </c>
      <c r="BS55" s="217">
        <v>13.926537385336591</v>
      </c>
      <c r="BT55" s="218">
        <v>14.881383465621814</v>
      </c>
      <c r="BU55" s="217">
        <v>22.808731403140449</v>
      </c>
      <c r="BV55" s="217">
        <v>17.937756293498058</v>
      </c>
      <c r="BW55" s="218">
        <v>22.224214389983363</v>
      </c>
      <c r="BX55" s="218">
        <v>20.87255657553969</v>
      </c>
      <c r="BY55" s="218">
        <v>20.87255657553969</v>
      </c>
      <c r="BZ55" s="217">
        <v>21.496827829965948</v>
      </c>
      <c r="CA55" s="217">
        <v>10.642817743524082</v>
      </c>
      <c r="CB55" s="217">
        <v>74.852022541930594</v>
      </c>
      <c r="CC55" s="219">
        <v>106.99166811542062</v>
      </c>
      <c r="CD55" s="217">
        <v>29.687179240627039</v>
      </c>
      <c r="CE55" s="217">
        <v>16.487466739831223</v>
      </c>
      <c r="CF55" s="217">
        <v>12.525821953731221</v>
      </c>
      <c r="CG55" s="218">
        <v>15.605119554135245</v>
      </c>
      <c r="CH55" s="217">
        <v>21.722601336324235</v>
      </c>
      <c r="CI55" s="217">
        <v>14.049769707715228</v>
      </c>
      <c r="CJ55" s="218">
        <v>20.801861540891153</v>
      </c>
      <c r="CK55" s="218">
        <v>20.87255657553969</v>
      </c>
      <c r="CL55" s="218">
        <v>20.87255657553969</v>
      </c>
      <c r="CM55" s="217">
        <v>23.131828256775535</v>
      </c>
      <c r="CN55" s="217">
        <v>23.783215175344761</v>
      </c>
      <c r="CO55" s="217">
        <v>68.113368955245846</v>
      </c>
      <c r="CP55" s="219">
        <v>115.02841238736615</v>
      </c>
    </row>
    <row r="56" spans="1:94" s="24" customFormat="1" ht="13.5" customHeight="1" x14ac:dyDescent="0.35">
      <c r="A56" s="26"/>
      <c r="B56" s="220">
        <v>2037</v>
      </c>
      <c r="C56" s="1188"/>
      <c r="D56" s="216">
        <v>29.492999663059766</v>
      </c>
      <c r="E56" s="217">
        <v>16.620807096296385</v>
      </c>
      <c r="F56" s="217">
        <v>11.467069230756779</v>
      </c>
      <c r="G56" s="218">
        <v>16.70498016312721</v>
      </c>
      <c r="H56" s="217">
        <v>22.153324529875199</v>
      </c>
      <c r="I56" s="217">
        <v>13.156852773343877</v>
      </c>
      <c r="J56" s="218">
        <v>21.073747919091442</v>
      </c>
      <c r="K56" s="218">
        <v>21.286424789875333</v>
      </c>
      <c r="L56" s="218">
        <v>21.286424789875333</v>
      </c>
      <c r="M56" s="217">
        <v>23.448069060213967</v>
      </c>
      <c r="N56" s="217">
        <v>33.012101074645535</v>
      </c>
      <c r="O56" s="217">
        <v>65.53139477957906</v>
      </c>
      <c r="P56" s="219">
        <v>121.99156491443856</v>
      </c>
      <c r="Q56" s="216">
        <v>30.222143598491606</v>
      </c>
      <c r="R56" s="217">
        <v>16.891062969577646</v>
      </c>
      <c r="S56" s="217">
        <v>12.215137483042534</v>
      </c>
      <c r="T56" s="218">
        <v>15.732911242743665</v>
      </c>
      <c r="U56" s="217">
        <v>22.153324529875199</v>
      </c>
      <c r="V56" s="217">
        <v>13.156852773343877</v>
      </c>
      <c r="W56" s="218">
        <v>21.073747919091442</v>
      </c>
      <c r="X56" s="218">
        <v>21.286424789875333</v>
      </c>
      <c r="Y56" s="218">
        <v>21.286424789875333</v>
      </c>
      <c r="Z56" s="217">
        <v>23.940284661760217</v>
      </c>
      <c r="AA56" s="217">
        <v>11.569690931738759</v>
      </c>
      <c r="AB56" s="217">
        <v>75.09528224973495</v>
      </c>
      <c r="AC56" s="219">
        <v>110.60525784323393</v>
      </c>
      <c r="AD56" s="216">
        <v>29.91862864355765</v>
      </c>
      <c r="AE56" s="217">
        <v>16.678138193722337</v>
      </c>
      <c r="AF56" s="217">
        <v>12.008402941776987</v>
      </c>
      <c r="AG56" s="218">
        <v>16.050056580867277</v>
      </c>
      <c r="AH56" s="217">
        <v>22.153324529875199</v>
      </c>
      <c r="AI56" s="217">
        <v>13.156852773343877</v>
      </c>
      <c r="AJ56" s="218">
        <v>21.073747919091442</v>
      </c>
      <c r="AK56" s="218">
        <v>21.286424789875333</v>
      </c>
      <c r="AL56" s="218">
        <v>21.286424789875333</v>
      </c>
      <c r="AM56" s="217">
        <v>25.079296656453508</v>
      </c>
      <c r="AN56" s="217">
        <v>46.42747720584633</v>
      </c>
      <c r="AO56" s="217">
        <v>58.668942508383893</v>
      </c>
      <c r="AP56" s="219">
        <v>130.17571637068374</v>
      </c>
      <c r="AQ56" s="216">
        <v>30.484707711665067</v>
      </c>
      <c r="AR56" s="217">
        <v>16.922238630262662</v>
      </c>
      <c r="AS56" s="217">
        <v>11.965530310068299</v>
      </c>
      <c r="AT56" s="218">
        <v>16.261031362319486</v>
      </c>
      <c r="AU56" s="217">
        <v>22.153324529875199</v>
      </c>
      <c r="AV56" s="217">
        <v>13.156852773343877</v>
      </c>
      <c r="AW56" s="218">
        <v>21.073747919091442</v>
      </c>
      <c r="AX56" s="218">
        <v>21.286424789875333</v>
      </c>
      <c r="AY56" s="218">
        <v>21.286424789875333</v>
      </c>
      <c r="AZ56" s="217">
        <v>25.058476095811585</v>
      </c>
      <c r="BA56" s="217">
        <v>63.465208103398567</v>
      </c>
      <c r="BB56" s="217">
        <v>50.901846696126697</v>
      </c>
      <c r="BC56" s="219">
        <v>139.42553089533686</v>
      </c>
      <c r="BD56" s="217">
        <v>29.971862554600079</v>
      </c>
      <c r="BE56" s="217">
        <v>16.734844002488163</v>
      </c>
      <c r="BF56" s="217">
        <v>11.995260461924886</v>
      </c>
      <c r="BG56" s="218">
        <v>16.143925488102877</v>
      </c>
      <c r="BH56" s="217">
        <v>22.153324529875199</v>
      </c>
      <c r="BI56" s="217">
        <v>13.156852773343877</v>
      </c>
      <c r="BJ56" s="218">
        <v>21.073747919091442</v>
      </c>
      <c r="BK56" s="218">
        <v>21.286424789875333</v>
      </c>
      <c r="BL56" s="218">
        <v>21.286424789875333</v>
      </c>
      <c r="BM56" s="217">
        <v>24.137269419162291</v>
      </c>
      <c r="BN56" s="217">
        <v>28.650321124405185</v>
      </c>
      <c r="BO56" s="217">
        <v>67.209896586870059</v>
      </c>
      <c r="BP56" s="219">
        <v>119.99748713043753</v>
      </c>
      <c r="BQ56" s="217">
        <v>34.254086902528712</v>
      </c>
      <c r="BR56" s="217">
        <v>17.71804842206182</v>
      </c>
      <c r="BS56" s="217">
        <v>14.20267754759646</v>
      </c>
      <c r="BT56" s="218">
        <v>15.176456643623325</v>
      </c>
      <c r="BU56" s="217">
        <v>23.260990756368958</v>
      </c>
      <c r="BV56" s="217">
        <v>18.29343228074525</v>
      </c>
      <c r="BW56" s="218">
        <v>22.664883739294115</v>
      </c>
      <c r="BX56" s="218">
        <v>21.286424789875333</v>
      </c>
      <c r="BY56" s="218">
        <v>21.286424789875333</v>
      </c>
      <c r="BZ56" s="217">
        <v>21.923074308957158</v>
      </c>
      <c r="CA56" s="217">
        <v>10.853847185895981</v>
      </c>
      <c r="CB56" s="217">
        <v>76.336214130858608</v>
      </c>
      <c r="CC56" s="219">
        <v>109.11313562571175</v>
      </c>
      <c r="CD56" s="217">
        <v>30.275826817962102</v>
      </c>
      <c r="CE56" s="217">
        <v>16.814385888131859</v>
      </c>
      <c r="CF56" s="217">
        <v>12.774188249748454</v>
      </c>
      <c r="CG56" s="218">
        <v>15.914543219654627</v>
      </c>
      <c r="CH56" s="217">
        <v>22.153324529875199</v>
      </c>
      <c r="CI56" s="217">
        <v>14.328353362751209</v>
      </c>
      <c r="CJ56" s="218">
        <v>21.214327989820323</v>
      </c>
      <c r="CK56" s="218">
        <v>21.286424789875333</v>
      </c>
      <c r="CL56" s="218">
        <v>21.286424789875333</v>
      </c>
      <c r="CM56" s="217">
        <v>23.590494085290736</v>
      </c>
      <c r="CN56" s="217">
        <v>24.254796927209092</v>
      </c>
      <c r="CO56" s="217">
        <v>69.463944208443522</v>
      </c>
      <c r="CP56" s="219">
        <v>117.30923522094335</v>
      </c>
    </row>
    <row r="57" spans="1:94" s="24" customFormat="1" ht="13.5" customHeight="1" x14ac:dyDescent="0.35">
      <c r="A57" s="26"/>
      <c r="B57" s="220">
        <v>2038</v>
      </c>
      <c r="C57" s="1188"/>
      <c r="D57" s="216">
        <v>30.078449183761673</v>
      </c>
      <c r="E57" s="217">
        <v>16.950737712353494</v>
      </c>
      <c r="F57" s="217">
        <v>11.694695795083861</v>
      </c>
      <c r="G57" s="218">
        <v>17.036581653025408</v>
      </c>
      <c r="H57" s="217">
        <v>22.593078145178481</v>
      </c>
      <c r="I57" s="217">
        <v>13.418022313170216</v>
      </c>
      <c r="J57" s="218">
        <v>21.492071445337487</v>
      </c>
      <c r="K57" s="218">
        <v>21.708970049193205</v>
      </c>
      <c r="L57" s="218">
        <v>21.708970049193205</v>
      </c>
      <c r="M57" s="217">
        <v>23.91352394610275</v>
      </c>
      <c r="N57" s="217">
        <v>33.667406366488095</v>
      </c>
      <c r="O57" s="217">
        <v>66.832222911777649</v>
      </c>
      <c r="P57" s="219">
        <v>124.4131532243685</v>
      </c>
      <c r="Q57" s="216">
        <v>30.822066959508099</v>
      </c>
      <c r="R57" s="217">
        <v>17.226358288217977</v>
      </c>
      <c r="S57" s="217">
        <v>12.457613544021582</v>
      </c>
      <c r="T57" s="218">
        <v>16.045216720366767</v>
      </c>
      <c r="U57" s="217">
        <v>22.593078145178481</v>
      </c>
      <c r="V57" s="217">
        <v>13.418022313170216</v>
      </c>
      <c r="W57" s="218">
        <v>21.492071445337487</v>
      </c>
      <c r="X57" s="218">
        <v>21.708970049193205</v>
      </c>
      <c r="Y57" s="218">
        <v>21.708970049193205</v>
      </c>
      <c r="Z57" s="217">
        <v>24.415510252267023</v>
      </c>
      <c r="AA57" s="217">
        <v>11.799354583725279</v>
      </c>
      <c r="AB57" s="217">
        <v>76.585957918617382</v>
      </c>
      <c r="AC57" s="219">
        <v>112.80082275460968</v>
      </c>
      <c r="AD57" s="216">
        <v>30.512527094021738</v>
      </c>
      <c r="AE57" s="217">
        <v>17.009206858261891</v>
      </c>
      <c r="AF57" s="217">
        <v>12.246775227640612</v>
      </c>
      <c r="AG57" s="218">
        <v>16.368657538377757</v>
      </c>
      <c r="AH57" s="217">
        <v>22.593078145178481</v>
      </c>
      <c r="AI57" s="217">
        <v>13.418022313170216</v>
      </c>
      <c r="AJ57" s="218">
        <v>21.492071445337487</v>
      </c>
      <c r="AK57" s="218">
        <v>21.708970049193205</v>
      </c>
      <c r="AL57" s="218">
        <v>21.708970049193205</v>
      </c>
      <c r="AM57" s="217">
        <v>25.577132155548288</v>
      </c>
      <c r="AN57" s="217">
        <v>47.349083844305873</v>
      </c>
      <c r="AO57" s="217">
        <v>59.833547827070468</v>
      </c>
      <c r="AP57" s="219">
        <v>132.75976382692463</v>
      </c>
      <c r="AQ57" s="216">
        <v>31.089843090311746</v>
      </c>
      <c r="AR57" s="217">
        <v>17.258152800013907</v>
      </c>
      <c r="AS57" s="217">
        <v>12.203051554601036</v>
      </c>
      <c r="AT57" s="218">
        <v>16.583820265650751</v>
      </c>
      <c r="AU57" s="217">
        <v>22.593078145178481</v>
      </c>
      <c r="AV57" s="217">
        <v>13.418022313170216</v>
      </c>
      <c r="AW57" s="218">
        <v>21.492071445337487</v>
      </c>
      <c r="AX57" s="218">
        <v>21.708970049193205</v>
      </c>
      <c r="AY57" s="218">
        <v>21.708970049193205</v>
      </c>
      <c r="AZ57" s="217">
        <v>25.555898297263269</v>
      </c>
      <c r="BA57" s="217">
        <v>64.725021485891446</v>
      </c>
      <c r="BB57" s="217">
        <v>51.912271613617008</v>
      </c>
      <c r="BC57" s="219">
        <v>142.19319139677174</v>
      </c>
      <c r="BD57" s="217">
        <v>30.566817722524615</v>
      </c>
      <c r="BE57" s="217">
        <v>17.067038303244523</v>
      </c>
      <c r="BF57" s="217">
        <v>12.233371863557737</v>
      </c>
      <c r="BG57" s="218">
        <v>16.464389786317177</v>
      </c>
      <c r="BH57" s="217">
        <v>22.593078145178481</v>
      </c>
      <c r="BI57" s="217">
        <v>13.418022313170216</v>
      </c>
      <c r="BJ57" s="218">
        <v>21.492071445337487</v>
      </c>
      <c r="BK57" s="218">
        <v>21.708970049193205</v>
      </c>
      <c r="BL57" s="218">
        <v>21.708970049193205</v>
      </c>
      <c r="BM57" s="217">
        <v>24.616405247119481</v>
      </c>
      <c r="BN57" s="217">
        <v>29.219043091036713</v>
      </c>
      <c r="BO57" s="217">
        <v>68.544043746966878</v>
      </c>
      <c r="BP57" s="219">
        <v>122.37949208512308</v>
      </c>
      <c r="BQ57" s="217">
        <v>34.934046180603929</v>
      </c>
      <c r="BR57" s="217">
        <v>18.069759779840776</v>
      </c>
      <c r="BS57" s="217">
        <v>14.484607187101341</v>
      </c>
      <c r="BT57" s="218">
        <v>15.477716243171317</v>
      </c>
      <c r="BU57" s="217">
        <v>23.722732052437408</v>
      </c>
      <c r="BV57" s="217">
        <v>18.656565271051736</v>
      </c>
      <c r="BW57" s="218">
        <v>23.114792038671126</v>
      </c>
      <c r="BX57" s="218">
        <v>21.708970049193205</v>
      </c>
      <c r="BY57" s="218">
        <v>21.708970049193205</v>
      </c>
      <c r="BZ57" s="217">
        <v>22.358257352157981</v>
      </c>
      <c r="CA57" s="217">
        <v>11.069301012409035</v>
      </c>
      <c r="CB57" s="217">
        <v>77.851522864648913</v>
      </c>
      <c r="CC57" s="219">
        <v>111.27908122921593</v>
      </c>
      <c r="CD57" s="217">
        <v>30.876815815416656</v>
      </c>
      <c r="CE57" s="217">
        <v>17.148159131666432</v>
      </c>
      <c r="CF57" s="217">
        <v>13.027761723915551</v>
      </c>
      <c r="CG57" s="218">
        <v>16.230454175019617</v>
      </c>
      <c r="CH57" s="217">
        <v>22.593078145178481</v>
      </c>
      <c r="CI57" s="217">
        <v>14.612777724616878</v>
      </c>
      <c r="CJ57" s="218">
        <v>21.635442094711088</v>
      </c>
      <c r="CK57" s="218">
        <v>21.708970049193205</v>
      </c>
      <c r="CL57" s="218">
        <v>21.708970049193205</v>
      </c>
      <c r="CM57" s="217">
        <v>24.058776173011132</v>
      </c>
      <c r="CN57" s="217">
        <v>24.736265729907444</v>
      </c>
      <c r="CO57" s="217">
        <v>70.842835243858744</v>
      </c>
      <c r="CP57" s="219">
        <v>119.63787714677733</v>
      </c>
    </row>
    <row r="58" spans="1:94" s="24" customFormat="1" ht="13.5" customHeight="1" x14ac:dyDescent="0.35">
      <c r="A58" s="26"/>
      <c r="B58" s="220">
        <v>2039</v>
      </c>
      <c r="C58" s="1188"/>
      <c r="D58" s="216">
        <v>30.670879129196301</v>
      </c>
      <c r="E58" s="217">
        <v>17.284602153191344</v>
      </c>
      <c r="F58" s="217">
        <v>11.925036393743998</v>
      </c>
      <c r="G58" s="218">
        <v>17.372136889847368</v>
      </c>
      <c r="H58" s="217">
        <v>23.038075025535417</v>
      </c>
      <c r="I58" s="217">
        <v>13.682305826534447</v>
      </c>
      <c r="J58" s="218">
        <v>21.915382721655302</v>
      </c>
      <c r="K58" s="218">
        <v>22.136553395100176</v>
      </c>
      <c r="L58" s="218">
        <v>22.136553395100176</v>
      </c>
      <c r="M58" s="217">
        <v>24.384528538127654</v>
      </c>
      <c r="N58" s="217">
        <v>34.330524986559503</v>
      </c>
      <c r="O58" s="217">
        <v>68.148561062425216</v>
      </c>
      <c r="P58" s="219">
        <v>126.86361458711238</v>
      </c>
      <c r="Q58" s="216">
        <v>31.429143319577278</v>
      </c>
      <c r="R58" s="217">
        <v>17.565651395996817</v>
      </c>
      <c r="S58" s="217">
        <v>12.702980692674805</v>
      </c>
      <c r="T58" s="218">
        <v>16.361245874930542</v>
      </c>
      <c r="U58" s="217">
        <v>23.038075025535417</v>
      </c>
      <c r="V58" s="217">
        <v>13.682305826534447</v>
      </c>
      <c r="W58" s="218">
        <v>21.915382721655302</v>
      </c>
      <c r="X58" s="218">
        <v>22.136553395100176</v>
      </c>
      <c r="Y58" s="218">
        <v>22.136553395100176</v>
      </c>
      <c r="Z58" s="217">
        <v>24.896402046858555</v>
      </c>
      <c r="AA58" s="217">
        <v>12.031756558624107</v>
      </c>
      <c r="AB58" s="217">
        <v>78.094407193830705</v>
      </c>
      <c r="AC58" s="219">
        <v>115.02256579931337</v>
      </c>
      <c r="AD58" s="216">
        <v>31.113506707396979</v>
      </c>
      <c r="AE58" s="217">
        <v>17.344222916748265</v>
      </c>
      <c r="AF58" s="217">
        <v>12.487989671095969</v>
      </c>
      <c r="AG58" s="218">
        <v>16.691057235019517</v>
      </c>
      <c r="AH58" s="217">
        <v>23.038075025535417</v>
      </c>
      <c r="AI58" s="217">
        <v>13.682305826534447</v>
      </c>
      <c r="AJ58" s="218">
        <v>21.915382721655302</v>
      </c>
      <c r="AK58" s="218">
        <v>22.136553395100176</v>
      </c>
      <c r="AL58" s="218">
        <v>22.136553395100176</v>
      </c>
      <c r="AM58" s="217">
        <v>26.080903440919819</v>
      </c>
      <c r="AN58" s="217">
        <v>48.281678972029603</v>
      </c>
      <c r="AO58" s="217">
        <v>61.012038953982973</v>
      </c>
      <c r="AP58" s="219">
        <v>135.37462136693239</v>
      </c>
      <c r="AQ58" s="216">
        <v>31.702193611877469</v>
      </c>
      <c r="AR58" s="217">
        <v>17.598072137581831</v>
      </c>
      <c r="AS58" s="217">
        <v>12.443404809599677</v>
      </c>
      <c r="AT58" s="218">
        <v>16.910457841778889</v>
      </c>
      <c r="AU58" s="217">
        <v>23.038075025535417</v>
      </c>
      <c r="AV58" s="217">
        <v>13.682305826534447</v>
      </c>
      <c r="AW58" s="218">
        <v>21.915382721655302</v>
      </c>
      <c r="AX58" s="218">
        <v>22.136553395100176</v>
      </c>
      <c r="AY58" s="218">
        <v>22.136553395100176</v>
      </c>
      <c r="AZ58" s="217">
        <v>26.059251357166179</v>
      </c>
      <c r="BA58" s="217">
        <v>65.999855860259501</v>
      </c>
      <c r="BB58" s="217">
        <v>52.93474401741522</v>
      </c>
      <c r="BC58" s="219">
        <v>144.99385123484089</v>
      </c>
      <c r="BD58" s="217">
        <v>31.168866652801306</v>
      </c>
      <c r="BE58" s="217">
        <v>17.403193419119997</v>
      </c>
      <c r="BF58" s="217">
        <v>12.47432231221058</v>
      </c>
      <c r="BG58" s="218">
        <v>16.78867504062438</v>
      </c>
      <c r="BH58" s="217">
        <v>23.038075025535417</v>
      </c>
      <c r="BI58" s="217">
        <v>13.682305826534447</v>
      </c>
      <c r="BJ58" s="218">
        <v>21.915382721655302</v>
      </c>
      <c r="BK58" s="218">
        <v>22.136553395100176</v>
      </c>
      <c r="BL58" s="218">
        <v>22.136553395100176</v>
      </c>
      <c r="BM58" s="217">
        <v>25.101253901657859</v>
      </c>
      <c r="BN58" s="217">
        <v>29.794546036628081</v>
      </c>
      <c r="BO58" s="217">
        <v>69.89409819454815</v>
      </c>
      <c r="BP58" s="219">
        <v>124.78989813283408</v>
      </c>
      <c r="BQ58" s="217">
        <v>35.622112741022178</v>
      </c>
      <c r="BR58" s="217">
        <v>18.425664658280031</v>
      </c>
      <c r="BS58" s="217">
        <v>14.76989832671665</v>
      </c>
      <c r="BT58" s="218">
        <v>15.782567817578451</v>
      </c>
      <c r="BU58" s="217">
        <v>24.18997877681219</v>
      </c>
      <c r="BV58" s="217">
        <v>19.024027964291047</v>
      </c>
      <c r="BW58" s="218">
        <v>23.570064679309652</v>
      </c>
      <c r="BX58" s="218">
        <v>22.136553395100176</v>
      </c>
      <c r="BY58" s="218">
        <v>22.136553395100176</v>
      </c>
      <c r="BZ58" s="217">
        <v>22.798629164621747</v>
      </c>
      <c r="CA58" s="217">
        <v>11.287323735413031</v>
      </c>
      <c r="CB58" s="217">
        <v>79.384898909435378</v>
      </c>
      <c r="CC58" s="219">
        <v>113.47085180947016</v>
      </c>
      <c r="CD58" s="217">
        <v>31.484970517707552</v>
      </c>
      <c r="CE58" s="217">
        <v>17.485912016351794</v>
      </c>
      <c r="CF58" s="217">
        <v>13.284358602301204</v>
      </c>
      <c r="CG58" s="218">
        <v>16.550131796114428</v>
      </c>
      <c r="CH58" s="217">
        <v>23.038075025535417</v>
      </c>
      <c r="CI58" s="217">
        <v>14.900593331636832</v>
      </c>
      <c r="CJ58" s="218">
        <v>22.061577222267587</v>
      </c>
      <c r="CK58" s="218">
        <v>22.136553395100176</v>
      </c>
      <c r="CL58" s="218">
        <v>22.136553395100176</v>
      </c>
      <c r="CM58" s="217">
        <v>24.532641676126758</v>
      </c>
      <c r="CN58" s="217">
        <v>25.223475175683564</v>
      </c>
      <c r="CO58" s="217">
        <v>72.238167056398183</v>
      </c>
      <c r="CP58" s="219">
        <v>121.9942839082085</v>
      </c>
    </row>
    <row r="59" spans="1:94" s="24" customFormat="1" ht="13.5" customHeight="1" x14ac:dyDescent="0.35">
      <c r="A59" s="26"/>
      <c r="B59" s="220">
        <v>2040</v>
      </c>
      <c r="C59" s="1188"/>
      <c r="D59" s="216">
        <v>31.267753646554656</v>
      </c>
      <c r="E59" s="217">
        <v>17.620971336626209</v>
      </c>
      <c r="F59" s="217">
        <v>12.157105070745864</v>
      </c>
      <c r="G59" s="218">
        <v>17.710209554081516</v>
      </c>
      <c r="H59" s="217">
        <v>23.486410394528544</v>
      </c>
      <c r="I59" s="217">
        <v>13.948572067295318</v>
      </c>
      <c r="J59" s="218">
        <v>22.341869795260553</v>
      </c>
      <c r="K59" s="218">
        <v>22.567344588532261</v>
      </c>
      <c r="L59" s="218">
        <v>22.567344588532261</v>
      </c>
      <c r="M59" s="217">
        <v>24.859066735774263</v>
      </c>
      <c r="N59" s="217">
        <v>34.998618504378022</v>
      </c>
      <c r="O59" s="217">
        <v>69.474774742882801</v>
      </c>
      <c r="P59" s="219">
        <v>129.33245998303508</v>
      </c>
      <c r="Q59" s="216">
        <v>32.040774132989533</v>
      </c>
      <c r="R59" s="217">
        <v>17.907489973720864</v>
      </c>
      <c r="S59" s="217">
        <v>12.950188652968814</v>
      </c>
      <c r="T59" s="218">
        <v>16.679645966882404</v>
      </c>
      <c r="U59" s="217">
        <v>23.486410394528544</v>
      </c>
      <c r="V59" s="217">
        <v>13.948572067295318</v>
      </c>
      <c r="W59" s="218">
        <v>22.341869795260553</v>
      </c>
      <c r="X59" s="218">
        <v>22.567344588532261</v>
      </c>
      <c r="Y59" s="218">
        <v>22.567344588532261</v>
      </c>
      <c r="Z59" s="217">
        <v>25.380901623576996</v>
      </c>
      <c r="AA59" s="217">
        <v>12.265902076874534</v>
      </c>
      <c r="AB59" s="217">
        <v>79.614173269196726</v>
      </c>
      <c r="AC59" s="219">
        <v>117.26097696964825</v>
      </c>
      <c r="AD59" s="216">
        <v>31.718995034649573</v>
      </c>
      <c r="AE59" s="217">
        <v>17.681752357583076</v>
      </c>
      <c r="AF59" s="217">
        <v>12.731013771458848</v>
      </c>
      <c r="AG59" s="218">
        <v>17.015875662603136</v>
      </c>
      <c r="AH59" s="217">
        <v>23.486410394528544</v>
      </c>
      <c r="AI59" s="217">
        <v>13.948572067295318</v>
      </c>
      <c r="AJ59" s="218">
        <v>22.341869795260553</v>
      </c>
      <c r="AK59" s="218">
        <v>22.567344588532261</v>
      </c>
      <c r="AL59" s="218">
        <v>22.567344588532261</v>
      </c>
      <c r="AM59" s="217">
        <v>26.588454156632761</v>
      </c>
      <c r="AN59" s="217">
        <v>49.221270684164395</v>
      </c>
      <c r="AO59" s="217">
        <v>62.199371444529092</v>
      </c>
      <c r="AP59" s="219">
        <v>138.00909628532625</v>
      </c>
      <c r="AQ59" s="216">
        <v>32.319138154992245</v>
      </c>
      <c r="AR59" s="217">
        <v>17.940541643242582</v>
      </c>
      <c r="AS59" s="217">
        <v>12.685561260633854</v>
      </c>
      <c r="AT59" s="218">
        <v>17.239545942583025</v>
      </c>
      <c r="AU59" s="217">
        <v>23.486410394528544</v>
      </c>
      <c r="AV59" s="217">
        <v>13.948572067295318</v>
      </c>
      <c r="AW59" s="218">
        <v>22.341869795260553</v>
      </c>
      <c r="AX59" s="218">
        <v>22.567344588532261</v>
      </c>
      <c r="AY59" s="218">
        <v>22.567344588532261</v>
      </c>
      <c r="AZ59" s="217">
        <v>26.566380709768339</v>
      </c>
      <c r="BA59" s="217">
        <v>67.284254391725568</v>
      </c>
      <c r="BB59" s="217">
        <v>53.964887289598316</v>
      </c>
      <c r="BC59" s="219">
        <v>147.81552239109223</v>
      </c>
      <c r="BD59" s="217">
        <v>31.775432319263999</v>
      </c>
      <c r="BE59" s="217">
        <v>17.741870462864828</v>
      </c>
      <c r="BF59" s="217">
        <v>12.717080437209534</v>
      </c>
      <c r="BG59" s="218">
        <v>17.115393171844165</v>
      </c>
      <c r="BH59" s="217">
        <v>23.486410394528544</v>
      </c>
      <c r="BI59" s="217">
        <v>13.948572067295318</v>
      </c>
      <c r="BJ59" s="218">
        <v>22.341869795260553</v>
      </c>
      <c r="BK59" s="218">
        <v>22.567344588532261</v>
      </c>
      <c r="BL59" s="218">
        <v>22.567344588532261</v>
      </c>
      <c r="BM59" s="217">
        <v>25.589740023771633</v>
      </c>
      <c r="BN59" s="217">
        <v>30.374366563148133</v>
      </c>
      <c r="BO59" s="217">
        <v>71.254281120845675</v>
      </c>
      <c r="BP59" s="219">
        <v>127.21838770776544</v>
      </c>
      <c r="BQ59" s="217">
        <v>36.31534136547797</v>
      </c>
      <c r="BR59" s="217">
        <v>18.784239632723743</v>
      </c>
      <c r="BS59" s="217">
        <v>15.057329798702042</v>
      </c>
      <c r="BT59" s="218">
        <v>16.089706472101899</v>
      </c>
      <c r="BU59" s="217">
        <v>24.66073091425497</v>
      </c>
      <c r="BV59" s="217">
        <v>19.39424746343116</v>
      </c>
      <c r="BW59" s="218">
        <v>24.028752900156114</v>
      </c>
      <c r="BX59" s="218">
        <v>22.567344588532261</v>
      </c>
      <c r="BY59" s="218">
        <v>22.567344588532261</v>
      </c>
      <c r="BZ59" s="217">
        <v>23.242304767193957</v>
      </c>
      <c r="CA59" s="217">
        <v>11.506982124677421</v>
      </c>
      <c r="CB59" s="217">
        <v>80.929778761836019</v>
      </c>
      <c r="CC59" s="219">
        <v>115.6790656537074</v>
      </c>
      <c r="CD59" s="217">
        <v>32.097687763360597</v>
      </c>
      <c r="CE59" s="217">
        <v>17.826198815806311</v>
      </c>
      <c r="CF59" s="217">
        <v>13.542880540839832</v>
      </c>
      <c r="CG59" s="218">
        <v>16.872207726393828</v>
      </c>
      <c r="CH59" s="217">
        <v>23.486410394528544</v>
      </c>
      <c r="CI59" s="217">
        <v>15.190568210273669</v>
      </c>
      <c r="CJ59" s="218">
        <v>22.49090933241796</v>
      </c>
      <c r="CK59" s="218">
        <v>22.567344588532261</v>
      </c>
      <c r="CL59" s="218">
        <v>22.567344588532261</v>
      </c>
      <c r="CM59" s="217">
        <v>25.010062248203695</v>
      </c>
      <c r="CN59" s="217">
        <v>25.714339800338387</v>
      </c>
      <c r="CO59" s="217">
        <v>73.643967030863067</v>
      </c>
      <c r="CP59" s="219">
        <v>124.36836907940514</v>
      </c>
    </row>
    <row r="60" spans="1:94" s="24" customFormat="1" ht="13.5" customHeight="1" x14ac:dyDescent="0.35">
      <c r="A60" s="26"/>
      <c r="B60" s="220">
        <v>2041</v>
      </c>
      <c r="C60" s="1188"/>
      <c r="D60" s="216">
        <v>31.877776989229488</v>
      </c>
      <c r="E60" s="217">
        <v>17.964750552666267</v>
      </c>
      <c r="F60" s="217">
        <v>12.39428609616701</v>
      </c>
      <c r="G60" s="218">
        <v>18.055729777688722</v>
      </c>
      <c r="H60" s="217">
        <v>23.944622351110276</v>
      </c>
      <c r="I60" s="217">
        <v>14.22070401045363</v>
      </c>
      <c r="J60" s="218">
        <v>22.777752150231482</v>
      </c>
      <c r="K60" s="218">
        <v>23.007625880780076</v>
      </c>
      <c r="L60" s="218">
        <v>23.007625880780076</v>
      </c>
      <c r="M60" s="217">
        <v>25.344058755263482</v>
      </c>
      <c r="N60" s="217">
        <v>35.68142976387491</v>
      </c>
      <c r="O60" s="217">
        <v>70.830204199034497</v>
      </c>
      <c r="P60" s="219">
        <v>131.85569271817289</v>
      </c>
      <c r="Q60" s="216">
        <v>32.665878845001657</v>
      </c>
      <c r="R60" s="217">
        <v>18.256859071871254</v>
      </c>
      <c r="S60" s="217">
        <v>13.202842471968831</v>
      </c>
      <c r="T60" s="218">
        <v>17.005060241996841</v>
      </c>
      <c r="U60" s="217">
        <v>23.944622351110276</v>
      </c>
      <c r="V60" s="217">
        <v>14.22070401045363</v>
      </c>
      <c r="W60" s="218">
        <v>22.777752150231482</v>
      </c>
      <c r="X60" s="218">
        <v>23.007625880780076</v>
      </c>
      <c r="Y60" s="218">
        <v>23.007625880780076</v>
      </c>
      <c r="Z60" s="217">
        <v>25.876074465973424</v>
      </c>
      <c r="AA60" s="217">
        <v>12.505205695242454</v>
      </c>
      <c r="AB60" s="217">
        <v>81.167418975650605</v>
      </c>
      <c r="AC60" s="219">
        <v>119.54869913686647</v>
      </c>
      <c r="AD60" s="216">
        <v>32.337821944828178</v>
      </c>
      <c r="AE60" s="217">
        <v>18.026717390870974</v>
      </c>
      <c r="AF60" s="217">
        <v>12.979391562338636</v>
      </c>
      <c r="AG60" s="218">
        <v>17.347849665839036</v>
      </c>
      <c r="AH60" s="217">
        <v>23.944622351110276</v>
      </c>
      <c r="AI60" s="217">
        <v>14.22070401045363</v>
      </c>
      <c r="AJ60" s="218">
        <v>22.777752150231482</v>
      </c>
      <c r="AK60" s="218">
        <v>23.007625880780076</v>
      </c>
      <c r="AL60" s="218">
        <v>23.007625880780076</v>
      </c>
      <c r="AM60" s="217">
        <v>27.107185942245799</v>
      </c>
      <c r="AN60" s="217">
        <v>50.181561097504201</v>
      </c>
      <c r="AO60" s="217">
        <v>63.412860232683407</v>
      </c>
      <c r="AP60" s="219">
        <v>140.70160727243342</v>
      </c>
      <c r="AQ60" s="216">
        <v>32.949673655320723</v>
      </c>
      <c r="AR60" s="217">
        <v>18.290555568333552</v>
      </c>
      <c r="AS60" s="217">
        <v>12.933052288335837</v>
      </c>
      <c r="AT60" s="218">
        <v>17.575883677649255</v>
      </c>
      <c r="AU60" s="217">
        <v>23.944622351110276</v>
      </c>
      <c r="AV60" s="217">
        <v>14.22070401045363</v>
      </c>
      <c r="AW60" s="218">
        <v>22.777752150231482</v>
      </c>
      <c r="AX60" s="218">
        <v>23.007625880780076</v>
      </c>
      <c r="AY60" s="218">
        <v>23.007625880780076</v>
      </c>
      <c r="AZ60" s="217">
        <v>27.084681849867383</v>
      </c>
      <c r="BA60" s="217">
        <v>68.59694753359274</v>
      </c>
      <c r="BB60" s="217">
        <v>55.017724065261568</v>
      </c>
      <c r="BC60" s="219">
        <v>150.69935344872169</v>
      </c>
      <c r="BD60" s="217">
        <v>32.395360301857373</v>
      </c>
      <c r="BE60" s="217">
        <v>18.088008380139016</v>
      </c>
      <c r="BF60" s="217">
        <v>12.965186393430859</v>
      </c>
      <c r="BG60" s="218">
        <v>17.449308728167885</v>
      </c>
      <c r="BH60" s="217">
        <v>23.944622351110276</v>
      </c>
      <c r="BI60" s="217">
        <v>14.22070401045363</v>
      </c>
      <c r="BJ60" s="218">
        <v>22.777752150231482</v>
      </c>
      <c r="BK60" s="218">
        <v>23.007625880780076</v>
      </c>
      <c r="BL60" s="218">
        <v>23.007625880780076</v>
      </c>
      <c r="BM60" s="217">
        <v>26.08898723301915</v>
      </c>
      <c r="BN60" s="217">
        <v>30.966960224718196</v>
      </c>
      <c r="BO60" s="217">
        <v>72.644428147094246</v>
      </c>
      <c r="BP60" s="219">
        <v>129.70037560483161</v>
      </c>
      <c r="BQ60" s="217">
        <v>37.023841444523057</v>
      </c>
      <c r="BR60" s="217">
        <v>19.150713821432273</v>
      </c>
      <c r="BS60" s="217">
        <v>15.351093231770848</v>
      </c>
      <c r="BT60" s="218">
        <v>16.4036112263646</v>
      </c>
      <c r="BU60" s="217">
        <v>25.14185346866579</v>
      </c>
      <c r="BV60" s="217">
        <v>19.772622699466346</v>
      </c>
      <c r="BW60" s="218">
        <v>24.497545776361854</v>
      </c>
      <c r="BX60" s="218">
        <v>23.007625880780076</v>
      </c>
      <c r="BY60" s="218">
        <v>23.007625880780076</v>
      </c>
      <c r="BZ60" s="217">
        <v>23.695754305201088</v>
      </c>
      <c r="CA60" s="217">
        <v>11.731479470381972</v>
      </c>
      <c r="CB60" s="217">
        <v>82.50869148835578</v>
      </c>
      <c r="CC60" s="219">
        <v>117.93592526393884</v>
      </c>
      <c r="CD60" s="217">
        <v>32.723902841132769</v>
      </c>
      <c r="CE60" s="217">
        <v>18.173981950844624</v>
      </c>
      <c r="CF60" s="217">
        <v>13.807097578953774</v>
      </c>
      <c r="CG60" s="218">
        <v>17.201378816581595</v>
      </c>
      <c r="CH60" s="217">
        <v>23.944622351110276</v>
      </c>
      <c r="CI60" s="217">
        <v>15.486931079877586</v>
      </c>
      <c r="CJ60" s="218">
        <v>22.929699398562352</v>
      </c>
      <c r="CK60" s="218">
        <v>23.007625880780076</v>
      </c>
      <c r="CL60" s="218">
        <v>23.007625880780076</v>
      </c>
      <c r="CM60" s="217">
        <v>25.498000139285171</v>
      </c>
      <c r="CN60" s="217">
        <v>26.216017909261556</v>
      </c>
      <c r="CO60" s="217">
        <v>75.080736024370623</v>
      </c>
      <c r="CP60" s="219">
        <v>126.79475407291736</v>
      </c>
    </row>
    <row r="61" spans="1:94" s="24" customFormat="1" ht="13.5" customHeight="1" x14ac:dyDescent="0.35">
      <c r="A61" s="26"/>
      <c r="B61" s="220">
        <v>2042</v>
      </c>
      <c r="C61" s="1188"/>
      <c r="D61" s="216">
        <v>32.49985706260896</v>
      </c>
      <c r="E61" s="217">
        <v>18.315324350388185</v>
      </c>
      <c r="F61" s="217">
        <v>12.636154856551235</v>
      </c>
      <c r="G61" s="218">
        <v>18.408078992905939</v>
      </c>
      <c r="H61" s="217">
        <v>24.411890581082996</v>
      </c>
      <c r="I61" s="217">
        <v>14.498214471654226</v>
      </c>
      <c r="J61" s="218">
        <v>23.222249447951544</v>
      </c>
      <c r="K61" s="218">
        <v>23.456609058027311</v>
      </c>
      <c r="L61" s="218">
        <v>23.456609058027311</v>
      </c>
      <c r="M61" s="217">
        <v>25.838636339375913</v>
      </c>
      <c r="N61" s="217">
        <v>36.377736361831701</v>
      </c>
      <c r="O61" s="217">
        <v>72.212422872579566</v>
      </c>
      <c r="P61" s="219">
        <v>134.42879557378717</v>
      </c>
      <c r="Q61" s="216">
        <v>33.303338361572386</v>
      </c>
      <c r="R61" s="217">
        <v>18.613133232235246</v>
      </c>
      <c r="S61" s="217">
        <v>13.46048983604177</v>
      </c>
      <c r="T61" s="218">
        <v>17.336906127195736</v>
      </c>
      <c r="U61" s="217">
        <v>24.411890581082996</v>
      </c>
      <c r="V61" s="217">
        <v>14.498214471654226</v>
      </c>
      <c r="W61" s="218">
        <v>23.222249447951544</v>
      </c>
      <c r="X61" s="218">
        <v>23.456609058027311</v>
      </c>
      <c r="Y61" s="218">
        <v>23.456609058027311</v>
      </c>
      <c r="Z61" s="217">
        <v>26.381034090604842</v>
      </c>
      <c r="AA61" s="217">
        <v>12.749239000298518</v>
      </c>
      <c r="AB61" s="217">
        <v>82.751363614244909</v>
      </c>
      <c r="AC61" s="219">
        <v>121.88163670514827</v>
      </c>
      <c r="AD61" s="216">
        <v>32.968879582729592</v>
      </c>
      <c r="AE61" s="217">
        <v>18.37850044277867</v>
      </c>
      <c r="AF61" s="217">
        <v>13.232678385263851</v>
      </c>
      <c r="AG61" s="218">
        <v>17.686384928092338</v>
      </c>
      <c r="AH61" s="217">
        <v>24.411890581082996</v>
      </c>
      <c r="AI61" s="217">
        <v>14.498214471654226</v>
      </c>
      <c r="AJ61" s="218">
        <v>23.222249447951544</v>
      </c>
      <c r="AK61" s="218">
        <v>23.456609058027311</v>
      </c>
      <c r="AL61" s="218">
        <v>23.456609058027311</v>
      </c>
      <c r="AM61" s="217">
        <v>27.636170137905385</v>
      </c>
      <c r="AN61" s="217">
        <v>51.160831051628641</v>
      </c>
      <c r="AO61" s="217">
        <v>64.650332869501156</v>
      </c>
      <c r="AP61" s="219">
        <v>143.4473340590352</v>
      </c>
      <c r="AQ61" s="216">
        <v>33.592671296349991</v>
      </c>
      <c r="AR61" s="217">
        <v>18.647487300240218</v>
      </c>
      <c r="AS61" s="217">
        <v>13.185434821762392</v>
      </c>
      <c r="AT61" s="218">
        <v>17.91886891816948</v>
      </c>
      <c r="AU61" s="217">
        <v>24.411890581082996</v>
      </c>
      <c r="AV61" s="217">
        <v>14.498214471654226</v>
      </c>
      <c r="AW61" s="218">
        <v>23.222249447951544</v>
      </c>
      <c r="AX61" s="218">
        <v>23.456609058027311</v>
      </c>
      <c r="AY61" s="218">
        <v>23.456609058027311</v>
      </c>
      <c r="AZ61" s="217">
        <v>27.61322688857312</v>
      </c>
      <c r="BA61" s="217">
        <v>69.935585236269532</v>
      </c>
      <c r="BB61" s="217">
        <v>56.091369502810529</v>
      </c>
      <c r="BC61" s="219">
        <v>153.64018162765319</v>
      </c>
      <c r="BD61" s="217">
        <v>33.027540774182746</v>
      </c>
      <c r="BE61" s="217">
        <v>18.440987497353088</v>
      </c>
      <c r="BF61" s="217">
        <v>13.218196009055218</v>
      </c>
      <c r="BG61" s="218">
        <v>17.789823917094242</v>
      </c>
      <c r="BH61" s="217">
        <v>24.411890581082996</v>
      </c>
      <c r="BI61" s="217">
        <v>14.498214471654226</v>
      </c>
      <c r="BJ61" s="218">
        <v>23.222249447951544</v>
      </c>
      <c r="BK61" s="218">
        <v>23.456609058027311</v>
      </c>
      <c r="BL61" s="218">
        <v>23.456609058027311</v>
      </c>
      <c r="BM61" s="217">
        <v>26.59810175182001</v>
      </c>
      <c r="BN61" s="217">
        <v>31.571266130222227</v>
      </c>
      <c r="BO61" s="217">
        <v>74.062050561844885</v>
      </c>
      <c r="BP61" s="219">
        <v>132.23141844388712</v>
      </c>
      <c r="BQ61" s="217">
        <v>37.746344585516255</v>
      </c>
      <c r="BR61" s="217">
        <v>19.524431143795464</v>
      </c>
      <c r="BS61" s="217">
        <v>15.650662715781658</v>
      </c>
      <c r="BT61" s="218">
        <v>16.723720112214231</v>
      </c>
      <c r="BU61" s="217">
        <v>25.632485110137146</v>
      </c>
      <c r="BV61" s="217">
        <v>20.158476285930188</v>
      </c>
      <c r="BW61" s="218">
        <v>24.975604051232313</v>
      </c>
      <c r="BX61" s="218">
        <v>23.456609058027311</v>
      </c>
      <c r="BY61" s="218">
        <v>23.456609058027311</v>
      </c>
      <c r="BZ61" s="217">
        <v>24.158165990367902</v>
      </c>
      <c r="CA61" s="217">
        <v>11.960413866034804</v>
      </c>
      <c r="CB61" s="217">
        <v>84.118810439650986</v>
      </c>
      <c r="CC61" s="219">
        <v>120.23739029605369</v>
      </c>
      <c r="CD61" s="217">
        <v>33.362494669149903</v>
      </c>
      <c r="CE61" s="217">
        <v>18.528638802525293</v>
      </c>
      <c r="CF61" s="217">
        <v>14.076536701950809</v>
      </c>
      <c r="CG61" s="218">
        <v>17.537055767959433</v>
      </c>
      <c r="CH61" s="217">
        <v>24.411890581082996</v>
      </c>
      <c r="CI61" s="217">
        <v>15.789151376664533</v>
      </c>
      <c r="CJ61" s="218">
        <v>23.377161876552783</v>
      </c>
      <c r="CK61" s="218">
        <v>23.456609058027311</v>
      </c>
      <c r="CL61" s="218">
        <v>23.456609058027311</v>
      </c>
      <c r="CM61" s="217">
        <v>25.995581818303616</v>
      </c>
      <c r="CN61" s="217">
        <v>26.727611372953241</v>
      </c>
      <c r="CO61" s="217">
        <v>76.545901860470352</v>
      </c>
      <c r="CP61" s="219">
        <v>129.26909505172722</v>
      </c>
    </row>
    <row r="62" spans="1:94" s="24" customFormat="1" ht="13.5" customHeight="1" x14ac:dyDescent="0.35">
      <c r="A62" s="26"/>
      <c r="B62" s="220">
        <v>2043</v>
      </c>
      <c r="C62" s="1188"/>
      <c r="D62" s="216">
        <v>33.129828495116222</v>
      </c>
      <c r="E62" s="217">
        <v>18.670345330807315</v>
      </c>
      <c r="F62" s="217">
        <v>12.881091828459446</v>
      </c>
      <c r="G62" s="218">
        <v>18.764897912771577</v>
      </c>
      <c r="H62" s="217">
        <v>24.885086313911881</v>
      </c>
      <c r="I62" s="217">
        <v>14.77924527501777</v>
      </c>
      <c r="J62" s="218">
        <v>23.672385389244585</v>
      </c>
      <c r="K62" s="218">
        <v>23.911287784200816</v>
      </c>
      <c r="L62" s="218">
        <v>23.911287784200816</v>
      </c>
      <c r="M62" s="217">
        <v>26.339487857503912</v>
      </c>
      <c r="N62" s="217">
        <v>37.082875915002234</v>
      </c>
      <c r="O62" s="217">
        <v>73.612175597467612</v>
      </c>
      <c r="P62" s="219">
        <v>137.03453936997374</v>
      </c>
      <c r="Q62" s="216">
        <v>33.948884332266857</v>
      </c>
      <c r="R62" s="217">
        <v>18.973926886901811</v>
      </c>
      <c r="S62" s="217">
        <v>13.721405570160998</v>
      </c>
      <c r="T62" s="218">
        <v>17.672961623290785</v>
      </c>
      <c r="U62" s="217">
        <v>24.885086313911881</v>
      </c>
      <c r="V62" s="217">
        <v>14.77924527501777</v>
      </c>
      <c r="W62" s="218">
        <v>23.672385389244585</v>
      </c>
      <c r="X62" s="218">
        <v>23.911287784200816</v>
      </c>
      <c r="Y62" s="218">
        <v>23.911287784200816</v>
      </c>
      <c r="Z62" s="217">
        <v>26.892399349998598</v>
      </c>
      <c r="AA62" s="217">
        <v>12.99636797507902</v>
      </c>
      <c r="AB62" s="217">
        <v>84.35540128670506</v>
      </c>
      <c r="AC62" s="219">
        <v>124.24416861178267</v>
      </c>
      <c r="AD62" s="216">
        <v>33.60794246411028</v>
      </c>
      <c r="AE62" s="217">
        <v>18.734746017304374</v>
      </c>
      <c r="AF62" s="217">
        <v>13.489178262854491</v>
      </c>
      <c r="AG62" s="218">
        <v>18.029214658929646</v>
      </c>
      <c r="AH62" s="217">
        <v>24.885086313911881</v>
      </c>
      <c r="AI62" s="217">
        <v>14.77924527501777</v>
      </c>
      <c r="AJ62" s="218">
        <v>23.672385389244585</v>
      </c>
      <c r="AK62" s="218">
        <v>23.911287784200816</v>
      </c>
      <c r="AL62" s="218">
        <v>23.911287784200816</v>
      </c>
      <c r="AM62" s="217">
        <v>28.171864730569318</v>
      </c>
      <c r="AN62" s="217">
        <v>52.15252347549891</v>
      </c>
      <c r="AO62" s="217">
        <v>65.903503390571785</v>
      </c>
      <c r="AP62" s="219">
        <v>146.22789159664001</v>
      </c>
      <c r="AQ62" s="216">
        <v>34.24382564504571</v>
      </c>
      <c r="AR62" s="217">
        <v>19.008946868033473</v>
      </c>
      <c r="AS62" s="217">
        <v>13.441018938544657</v>
      </c>
      <c r="AT62" s="218">
        <v>18.266205077203736</v>
      </c>
      <c r="AU62" s="217">
        <v>24.885086313911881</v>
      </c>
      <c r="AV62" s="217">
        <v>14.77924527501777</v>
      </c>
      <c r="AW62" s="218">
        <v>23.672385389244585</v>
      </c>
      <c r="AX62" s="218">
        <v>23.911287784200816</v>
      </c>
      <c r="AY62" s="218">
        <v>23.911287784200816</v>
      </c>
      <c r="AZ62" s="217">
        <v>28.148476753384244</v>
      </c>
      <c r="BA62" s="217">
        <v>71.291204146520485</v>
      </c>
      <c r="BB62" s="217">
        <v>57.178634604589497</v>
      </c>
      <c r="BC62" s="219">
        <v>156.61831550449423</v>
      </c>
      <c r="BD62" s="217">
        <v>33.66774073363554</v>
      </c>
      <c r="BE62" s="217">
        <v>18.798444309799244</v>
      </c>
      <c r="BF62" s="217">
        <v>13.47441516284856</v>
      </c>
      <c r="BG62" s="218">
        <v>18.134658690844599</v>
      </c>
      <c r="BH62" s="217">
        <v>24.885086313911881</v>
      </c>
      <c r="BI62" s="217">
        <v>14.77924527501777</v>
      </c>
      <c r="BJ62" s="218">
        <v>23.672385389244585</v>
      </c>
      <c r="BK62" s="218">
        <v>23.911287784200816</v>
      </c>
      <c r="BL62" s="218">
        <v>23.911287784200816</v>
      </c>
      <c r="BM62" s="217">
        <v>27.113674612041773</v>
      </c>
      <c r="BN62" s="217">
        <v>32.183237921722998</v>
      </c>
      <c r="BO62" s="217">
        <v>75.497656139955239</v>
      </c>
      <c r="BP62" s="219">
        <v>134.79456867371999</v>
      </c>
      <c r="BQ62" s="217">
        <v>38.478012996384685</v>
      </c>
      <c r="BR62" s="217">
        <v>19.902889234637257</v>
      </c>
      <c r="BS62" s="217">
        <v>15.954032370354453</v>
      </c>
      <c r="BT62" s="218">
        <v>17.047889719964999</v>
      </c>
      <c r="BU62" s="217">
        <v>26.129340629607473</v>
      </c>
      <c r="BV62" s="217">
        <v>20.549224594716488</v>
      </c>
      <c r="BW62" s="218">
        <v>25.459726705420554</v>
      </c>
      <c r="BX62" s="218">
        <v>23.911287784200816</v>
      </c>
      <c r="BY62" s="218">
        <v>23.911287784200816</v>
      </c>
      <c r="BZ62" s="217">
        <v>24.626443570985614</v>
      </c>
      <c r="CA62" s="217">
        <v>12.192252395110497</v>
      </c>
      <c r="CB62" s="217">
        <v>85.749354457471952</v>
      </c>
      <c r="CC62" s="219">
        <v>122.56805042356807</v>
      </c>
      <c r="CD62" s="217">
        <v>34.009187315159124</v>
      </c>
      <c r="CE62" s="217">
        <v>18.887794632237096</v>
      </c>
      <c r="CF62" s="217">
        <v>14.349393778638429</v>
      </c>
      <c r="CG62" s="218">
        <v>17.876990928991621</v>
      </c>
      <c r="CH62" s="217">
        <v>24.885086313911881</v>
      </c>
      <c r="CI62" s="217">
        <v>16.095205470738531</v>
      </c>
      <c r="CJ62" s="218">
        <v>23.830300612731079</v>
      </c>
      <c r="CK62" s="218">
        <v>23.911287784200816</v>
      </c>
      <c r="CL62" s="218">
        <v>23.911287784200816</v>
      </c>
      <c r="CM62" s="217">
        <v>26.499475539601772</v>
      </c>
      <c r="CN62" s="217">
        <v>27.245694624571236</v>
      </c>
      <c r="CO62" s="217">
        <v>78.029653969124382</v>
      </c>
      <c r="CP62" s="219">
        <v>131.77482413329739</v>
      </c>
    </row>
    <row r="63" spans="1:94" s="24" customFormat="1" ht="13.5" customHeight="1" x14ac:dyDescent="0.35">
      <c r="A63" s="26"/>
      <c r="B63" s="220">
        <v>2044</v>
      </c>
      <c r="C63" s="1188"/>
      <c r="D63" s="216">
        <v>33.764809715203036</v>
      </c>
      <c r="E63" s="217">
        <v>19.028189581626361</v>
      </c>
      <c r="F63" s="217">
        <v>13.127976638216047</v>
      </c>
      <c r="G63" s="218">
        <v>19.124554400978653</v>
      </c>
      <c r="H63" s="217">
        <v>25.362045090559427</v>
      </c>
      <c r="I63" s="217">
        <v>15.06251094897309</v>
      </c>
      <c r="J63" s="218">
        <v>24.126100993569068</v>
      </c>
      <c r="K63" s="218">
        <v>24.369582299468142</v>
      </c>
      <c r="L63" s="218">
        <v>24.369582299468142</v>
      </c>
      <c r="M63" s="217">
        <v>26.844322349438734</v>
      </c>
      <c r="N63" s="217">
        <v>37.79362302304439</v>
      </c>
      <c r="O63" s="217">
        <v>75.0230597220569</v>
      </c>
      <c r="P63" s="219">
        <v>139.66100509454003</v>
      </c>
      <c r="Q63" s="216">
        <v>34.599563945566601</v>
      </c>
      <c r="R63" s="217">
        <v>19.337589718608264</v>
      </c>
      <c r="S63" s="217">
        <v>13.984396211707223</v>
      </c>
      <c r="T63" s="218">
        <v>18.011689568585133</v>
      </c>
      <c r="U63" s="217">
        <v>25.362045090559427</v>
      </c>
      <c r="V63" s="217">
        <v>15.06251094897309</v>
      </c>
      <c r="W63" s="218">
        <v>24.126100993569068</v>
      </c>
      <c r="X63" s="218">
        <v>24.369582299468142</v>
      </c>
      <c r="Y63" s="218">
        <v>24.369582299468142</v>
      </c>
      <c r="Z63" s="217">
        <v>27.407831192721275</v>
      </c>
      <c r="AA63" s="217">
        <v>13.245462219401158</v>
      </c>
      <c r="AB63" s="217">
        <v>85.972194915378452</v>
      </c>
      <c r="AC63" s="219">
        <v>126.62548832750089</v>
      </c>
      <c r="AD63" s="216">
        <v>34.252087431948375</v>
      </c>
      <c r="AE63" s="217">
        <v>19.093824600697538</v>
      </c>
      <c r="AF63" s="217">
        <v>13.747717931195325</v>
      </c>
      <c r="AG63" s="218">
        <v>18.374770710420286</v>
      </c>
      <c r="AH63" s="217">
        <v>25.362045090559427</v>
      </c>
      <c r="AI63" s="217">
        <v>15.06251094897309</v>
      </c>
      <c r="AJ63" s="218">
        <v>24.126100993569068</v>
      </c>
      <c r="AK63" s="218">
        <v>24.369582299468142</v>
      </c>
      <c r="AL63" s="218">
        <v>24.369582299468142</v>
      </c>
      <c r="AM63" s="217">
        <v>28.711819383258657</v>
      </c>
      <c r="AN63" s="217">
        <v>53.152102238545048</v>
      </c>
      <c r="AO63" s="217">
        <v>67.166639630383898</v>
      </c>
      <c r="AP63" s="219">
        <v>149.03056125218762</v>
      </c>
      <c r="AQ63" s="216">
        <v>34.900158236436475</v>
      </c>
      <c r="AR63" s="217">
        <v>19.373280908477081</v>
      </c>
      <c r="AS63" s="217">
        <v>13.69863556357685</v>
      </c>
      <c r="AT63" s="218">
        <v>18.616303393830663</v>
      </c>
      <c r="AU63" s="217">
        <v>25.362045090559427</v>
      </c>
      <c r="AV63" s="217">
        <v>15.06251094897309</v>
      </c>
      <c r="AW63" s="218">
        <v>24.126100993569068</v>
      </c>
      <c r="AX63" s="218">
        <v>24.369582299468142</v>
      </c>
      <c r="AY63" s="218">
        <v>24.369582299468142</v>
      </c>
      <c r="AZ63" s="217">
        <v>28.687983141565038</v>
      </c>
      <c r="BA63" s="217">
        <v>72.657603486531855</v>
      </c>
      <c r="BB63" s="217">
        <v>58.274546078126804</v>
      </c>
      <c r="BC63" s="219">
        <v>159.6201327062237</v>
      </c>
      <c r="BD63" s="217">
        <v>34.313031822050377</v>
      </c>
      <c r="BE63" s="217">
        <v>19.158743763366598</v>
      </c>
      <c r="BF63" s="217">
        <v>13.732671874962941</v>
      </c>
      <c r="BG63" s="218">
        <v>18.482235730160337</v>
      </c>
      <c r="BH63" s="217">
        <v>25.362045090559427</v>
      </c>
      <c r="BI63" s="217">
        <v>15.06251094897309</v>
      </c>
      <c r="BJ63" s="218">
        <v>24.126100993569068</v>
      </c>
      <c r="BK63" s="218">
        <v>24.369582299468142</v>
      </c>
      <c r="BL63" s="218">
        <v>24.369582299468142</v>
      </c>
      <c r="BM63" s="217">
        <v>27.633347516135714</v>
      </c>
      <c r="BN63" s="217">
        <v>32.80007636037935</v>
      </c>
      <c r="BO63" s="217">
        <v>76.944678234153869</v>
      </c>
      <c r="BP63" s="219">
        <v>137.37810211066892</v>
      </c>
      <c r="BQ63" s="217">
        <v>39.215499930328896</v>
      </c>
      <c r="BR63" s="217">
        <v>20.284356977258557</v>
      </c>
      <c r="BS63" s="217">
        <v>16.259814543097235</v>
      </c>
      <c r="BT63" s="218">
        <v>17.374637255524529</v>
      </c>
      <c r="BU63" s="217">
        <v>26.630147345087398</v>
      </c>
      <c r="BV63" s="217">
        <v>20.943080292065321</v>
      </c>
      <c r="BW63" s="218">
        <v>25.947699298724746</v>
      </c>
      <c r="BX63" s="218">
        <v>24.369582299468142</v>
      </c>
      <c r="BY63" s="218">
        <v>24.369582299468142</v>
      </c>
      <c r="BZ63" s="217">
        <v>25.098445084286801</v>
      </c>
      <c r="CA63" s="217">
        <v>12.425934597920422</v>
      </c>
      <c r="CB63" s="217">
        <v>87.392865220683106</v>
      </c>
      <c r="CC63" s="219">
        <v>124.91724490289033</v>
      </c>
      <c r="CD63" s="217">
        <v>34.661022722599412</v>
      </c>
      <c r="CE63" s="217">
        <v>19.249806614342443</v>
      </c>
      <c r="CF63" s="217">
        <v>14.624420725137995</v>
      </c>
      <c r="CG63" s="218">
        <v>18.219629391887548</v>
      </c>
      <c r="CH63" s="217">
        <v>25.362045090559427</v>
      </c>
      <c r="CI63" s="217">
        <v>16.403693430730968</v>
      </c>
      <c r="CJ63" s="218">
        <v>24.287042891380015</v>
      </c>
      <c r="CK63" s="218">
        <v>24.369582299468142</v>
      </c>
      <c r="CL63" s="218">
        <v>24.369582299468142</v>
      </c>
      <c r="CM63" s="217">
        <v>27.00737642753657</v>
      </c>
      <c r="CN63" s="217">
        <v>27.767897883708951</v>
      </c>
      <c r="CO63" s="217">
        <v>79.525205474547093</v>
      </c>
      <c r="CP63" s="219">
        <v>134.30047978579262</v>
      </c>
    </row>
    <row r="64" spans="1:94" s="24" customFormat="1" ht="13.5" customHeight="1" x14ac:dyDescent="0.35">
      <c r="A64" s="26"/>
      <c r="B64" s="220">
        <v>2045</v>
      </c>
      <c r="C64" s="1188"/>
      <c r="D64" s="216">
        <v>34.408517016210133</v>
      </c>
      <c r="E64" s="217">
        <v>19.390951423376791</v>
      </c>
      <c r="F64" s="217">
        <v>13.378254204734219</v>
      </c>
      <c r="G64" s="218">
        <v>19.489153384365618</v>
      </c>
      <c r="H64" s="217">
        <v>25.845558361653421</v>
      </c>
      <c r="I64" s="217">
        <v>15.349669335208196</v>
      </c>
      <c r="J64" s="218">
        <v>24.586051678479993</v>
      </c>
      <c r="K64" s="218">
        <v>24.834174819934734</v>
      </c>
      <c r="L64" s="218">
        <v>24.834174819934734</v>
      </c>
      <c r="M64" s="217">
        <v>27.356094411318324</v>
      </c>
      <c r="N64" s="217">
        <v>38.514137407003417</v>
      </c>
      <c r="O64" s="217">
        <v>76.453332591778846</v>
      </c>
      <c r="P64" s="219">
        <v>142.32356441010057</v>
      </c>
      <c r="Q64" s="216">
        <v>35.259185371284126</v>
      </c>
      <c r="R64" s="217">
        <v>19.706250101733211</v>
      </c>
      <c r="S64" s="217">
        <v>14.251000940641873</v>
      </c>
      <c r="T64" s="218">
        <v>18.355072403452731</v>
      </c>
      <c r="U64" s="217">
        <v>25.845558361653421</v>
      </c>
      <c r="V64" s="217">
        <v>15.349669335208196</v>
      </c>
      <c r="W64" s="218">
        <v>24.586051678479993</v>
      </c>
      <c r="X64" s="218">
        <v>24.834174819934734</v>
      </c>
      <c r="Y64" s="218">
        <v>24.834174819934734</v>
      </c>
      <c r="Z64" s="217">
        <v>27.930346237003633</v>
      </c>
      <c r="AA64" s="217">
        <v>13.497979583122685</v>
      </c>
      <c r="AB64" s="217">
        <v>87.611206952390319</v>
      </c>
      <c r="AC64" s="219">
        <v>129.03953277251662</v>
      </c>
      <c r="AD64" s="216">
        <v>34.905084411367184</v>
      </c>
      <c r="AE64" s="217">
        <v>19.457837737548822</v>
      </c>
      <c r="AF64" s="217">
        <v>14.009810520466214</v>
      </c>
      <c r="AG64" s="218">
        <v>18.725075485136752</v>
      </c>
      <c r="AH64" s="217">
        <v>25.845558361653421</v>
      </c>
      <c r="AI64" s="217">
        <v>15.349669335208196</v>
      </c>
      <c r="AJ64" s="218">
        <v>24.586051678479993</v>
      </c>
      <c r="AK64" s="218">
        <v>24.834174819934734</v>
      </c>
      <c r="AL64" s="218">
        <v>24.834174819934734</v>
      </c>
      <c r="AM64" s="217">
        <v>29.259194236488725</v>
      </c>
      <c r="AN64" s="217">
        <v>54.16541747898075</v>
      </c>
      <c r="AO64" s="217">
        <v>68.447134224574441</v>
      </c>
      <c r="AP64" s="219">
        <v>151.87174594004392</v>
      </c>
      <c r="AQ64" s="216">
        <v>35.565510324974433</v>
      </c>
      <c r="AR64" s="217">
        <v>19.74262172426829</v>
      </c>
      <c r="AS64" s="217">
        <v>13.959792424832292</v>
      </c>
      <c r="AT64" s="218">
        <v>18.971212854699804</v>
      </c>
      <c r="AU64" s="217">
        <v>25.845558361653421</v>
      </c>
      <c r="AV64" s="217">
        <v>15.349669335208196</v>
      </c>
      <c r="AW64" s="218">
        <v>24.586051678479993</v>
      </c>
      <c r="AX64" s="218">
        <v>24.834174819934734</v>
      </c>
      <c r="AY64" s="218">
        <v>24.834174819934734</v>
      </c>
      <c r="AZ64" s="217">
        <v>29.234903570116394</v>
      </c>
      <c r="BA64" s="217">
        <v>74.04278024992702</v>
      </c>
      <c r="BB64" s="217">
        <v>59.385517858799204</v>
      </c>
      <c r="BC64" s="219">
        <v>162.66320167884263</v>
      </c>
      <c r="BD64" s="217">
        <v>34.967190672339925</v>
      </c>
      <c r="BE64" s="217">
        <v>19.523994547914935</v>
      </c>
      <c r="BF64" s="217">
        <v>13.994477619547606</v>
      </c>
      <c r="BG64" s="218">
        <v>18.834589265654461</v>
      </c>
      <c r="BH64" s="217">
        <v>25.845558361653421</v>
      </c>
      <c r="BI64" s="217">
        <v>15.349669335208196</v>
      </c>
      <c r="BJ64" s="218">
        <v>24.586051678479993</v>
      </c>
      <c r="BK64" s="218">
        <v>24.834174819934734</v>
      </c>
      <c r="BL64" s="218">
        <v>24.834174819934734</v>
      </c>
      <c r="BM64" s="217">
        <v>28.160161903583411</v>
      </c>
      <c r="BN64" s="217">
        <v>33.42539155702503</v>
      </c>
      <c r="BO64" s="217">
        <v>78.411585691081257</v>
      </c>
      <c r="BP64" s="219">
        <v>139.99713915168968</v>
      </c>
      <c r="BQ64" s="217">
        <v>39.963121605994075</v>
      </c>
      <c r="BR64" s="217">
        <v>20.671066951122747</v>
      </c>
      <c r="BS64" s="217">
        <v>16.56979885583868</v>
      </c>
      <c r="BT64" s="218">
        <v>17.705875042678269</v>
      </c>
      <c r="BU64" s="217">
        <v>27.137836279736096</v>
      </c>
      <c r="BV64" s="217">
        <v>21.342348459227832</v>
      </c>
      <c r="BW64" s="218">
        <v>26.442377741275106</v>
      </c>
      <c r="BX64" s="218">
        <v>24.834174819934734</v>
      </c>
      <c r="BY64" s="218">
        <v>24.834174819934734</v>
      </c>
      <c r="BZ64" s="217">
        <v>25.576932968002211</v>
      </c>
      <c r="CA64" s="217">
        <v>12.662828123753517</v>
      </c>
      <c r="CB64" s="217">
        <v>89.058961546206064</v>
      </c>
      <c r="CC64" s="219">
        <v>127.29872263796179</v>
      </c>
      <c r="CD64" s="217">
        <v>35.321815825688162</v>
      </c>
      <c r="CE64" s="217">
        <v>19.616793461451714</v>
      </c>
      <c r="CF64" s="217">
        <v>14.903227165131996</v>
      </c>
      <c r="CG64" s="218">
        <v>18.566976483730347</v>
      </c>
      <c r="CH64" s="217">
        <v>25.845558361653421</v>
      </c>
      <c r="CI64" s="217">
        <v>16.716420714370571</v>
      </c>
      <c r="CJ64" s="218">
        <v>24.750061843979481</v>
      </c>
      <c r="CK64" s="218">
        <v>24.834174819934734</v>
      </c>
      <c r="CL64" s="218">
        <v>24.834174819934734</v>
      </c>
      <c r="CM64" s="217">
        <v>27.522257024646066</v>
      </c>
      <c r="CN64" s="217">
        <v>28.297277399012856</v>
      </c>
      <c r="CO64" s="217">
        <v>81.041309246783229</v>
      </c>
      <c r="CP64" s="219">
        <v>136.86084367044214</v>
      </c>
    </row>
    <row r="65" spans="1:94" s="24" customFormat="1" ht="13.5" customHeight="1" x14ac:dyDescent="0.35">
      <c r="A65" s="26"/>
      <c r="B65" s="220">
        <v>2046</v>
      </c>
      <c r="C65" s="1188"/>
      <c r="D65" s="216">
        <v>35.062413281580682</v>
      </c>
      <c r="E65" s="217">
        <v>19.759455265369009</v>
      </c>
      <c r="F65" s="217">
        <v>13.632493306568582</v>
      </c>
      <c r="G65" s="218">
        <v>19.859523447314473</v>
      </c>
      <c r="H65" s="217">
        <v>26.336724955120385</v>
      </c>
      <c r="I65" s="217">
        <v>15.641373027298066</v>
      </c>
      <c r="J65" s="218">
        <v>25.05328272378171</v>
      </c>
      <c r="K65" s="218">
        <v>25.30612117439879</v>
      </c>
      <c r="L65" s="218">
        <v>25.30612117439879</v>
      </c>
      <c r="M65" s="217">
        <v>27.875967091743881</v>
      </c>
      <c r="N65" s="217">
        <v>39.246056501410877</v>
      </c>
      <c r="O65" s="217">
        <v>77.906244631938705</v>
      </c>
      <c r="P65" s="219">
        <v>145.02826822509346</v>
      </c>
      <c r="Q65" s="216">
        <v>35.929247659159799</v>
      </c>
      <c r="R65" s="217">
        <v>20.080745850559321</v>
      </c>
      <c r="S65" s="217">
        <v>14.521825640482554</v>
      </c>
      <c r="T65" s="218">
        <v>18.703890496646622</v>
      </c>
      <c r="U65" s="217">
        <v>26.336724955120385</v>
      </c>
      <c r="V65" s="217">
        <v>15.641373027298066</v>
      </c>
      <c r="W65" s="218">
        <v>25.05328272378171</v>
      </c>
      <c r="X65" s="218">
        <v>25.30612117439879</v>
      </c>
      <c r="Y65" s="218">
        <v>25.30612117439879</v>
      </c>
      <c r="Z65" s="217">
        <v>28.461131945852379</v>
      </c>
      <c r="AA65" s="217">
        <v>13.754493934941273</v>
      </c>
      <c r="AB65" s="217">
        <v>89.276162201806798</v>
      </c>
      <c r="AC65" s="219">
        <v>131.49178808260046</v>
      </c>
      <c r="AD65" s="216">
        <v>35.568417397449799</v>
      </c>
      <c r="AE65" s="217">
        <v>19.82761268085066</v>
      </c>
      <c r="AF65" s="217">
        <v>14.276051659936602</v>
      </c>
      <c r="AG65" s="218">
        <v>19.080925082570563</v>
      </c>
      <c r="AH65" s="217">
        <v>26.336724955120385</v>
      </c>
      <c r="AI65" s="217">
        <v>15.641373027298066</v>
      </c>
      <c r="AJ65" s="218">
        <v>25.05328272378171</v>
      </c>
      <c r="AK65" s="218">
        <v>25.30612117439879</v>
      </c>
      <c r="AL65" s="218">
        <v>25.30612117439879</v>
      </c>
      <c r="AM65" s="217">
        <v>29.815233249445264</v>
      </c>
      <c r="AN65" s="217">
        <v>55.19477204793985</v>
      </c>
      <c r="AO65" s="217">
        <v>69.747897213682094</v>
      </c>
      <c r="AP65" s="219">
        <v>154.75790251106719</v>
      </c>
      <c r="AQ65" s="216">
        <v>36.241393983852916</v>
      </c>
      <c r="AR65" s="217">
        <v>20.117808676034937</v>
      </c>
      <c r="AS65" s="217">
        <v>14.225083025053328</v>
      </c>
      <c r="AT65" s="218">
        <v>19.331740023871145</v>
      </c>
      <c r="AU65" s="217">
        <v>26.336724955120385</v>
      </c>
      <c r="AV65" s="217">
        <v>15.641373027298066</v>
      </c>
      <c r="AW65" s="218">
        <v>25.05328272378171</v>
      </c>
      <c r="AX65" s="218">
        <v>25.30612117439879</v>
      </c>
      <c r="AY65" s="218">
        <v>25.30612117439879</v>
      </c>
      <c r="AZ65" s="217">
        <v>29.790480965502585</v>
      </c>
      <c r="BA65" s="217">
        <v>75.449882377004187</v>
      </c>
      <c r="BB65" s="217">
        <v>60.514074731118676</v>
      </c>
      <c r="BC65" s="219">
        <v>165.75443807362544</v>
      </c>
      <c r="BD65" s="217">
        <v>35.631703920044593</v>
      </c>
      <c r="BE65" s="217">
        <v>19.895026729103744</v>
      </c>
      <c r="BF65" s="217">
        <v>14.260427373991337</v>
      </c>
      <c r="BG65" s="218">
        <v>19.192520052813869</v>
      </c>
      <c r="BH65" s="217">
        <v>26.336724955120385</v>
      </c>
      <c r="BI65" s="217">
        <v>15.641373027298066</v>
      </c>
      <c r="BJ65" s="218">
        <v>25.05328272378171</v>
      </c>
      <c r="BK65" s="218">
        <v>25.30612117439879</v>
      </c>
      <c r="BL65" s="218">
        <v>25.30612117439879</v>
      </c>
      <c r="BM65" s="217">
        <v>28.695315008040328</v>
      </c>
      <c r="BN65" s="217">
        <v>34.060604597371714</v>
      </c>
      <c r="BO65" s="217">
        <v>79.901712191477259</v>
      </c>
      <c r="BP65" s="219">
        <v>142.65763179688929</v>
      </c>
      <c r="BQ65" s="217">
        <v>40.722577061699937</v>
      </c>
      <c r="BR65" s="217">
        <v>21.063897989850631</v>
      </c>
      <c r="BS65" s="217">
        <v>16.884689776149774</v>
      </c>
      <c r="BT65" s="218">
        <v>18.042355849452669</v>
      </c>
      <c r="BU65" s="217">
        <v>27.653561202876404</v>
      </c>
      <c r="BV65" s="217">
        <v>21.747936469462378</v>
      </c>
      <c r="BW65" s="218">
        <v>26.944886234866722</v>
      </c>
      <c r="BX65" s="218">
        <v>25.30612117439879</v>
      </c>
      <c r="BY65" s="218">
        <v>25.30612117439879</v>
      </c>
      <c r="BZ65" s="217">
        <v>26.062994629408038</v>
      </c>
      <c r="CA65" s="217">
        <v>12.90347133471349</v>
      </c>
      <c r="CB65" s="217">
        <v>90.751429789618285</v>
      </c>
      <c r="CC65" s="219">
        <v>129.71789575373981</v>
      </c>
      <c r="CD65" s="217">
        <v>35.993068336909232</v>
      </c>
      <c r="CE65" s="217">
        <v>19.989589184584617</v>
      </c>
      <c r="CF65" s="217">
        <v>15.186446711637238</v>
      </c>
      <c r="CG65" s="218">
        <v>18.919821582407941</v>
      </c>
      <c r="CH65" s="217">
        <v>26.336724955120385</v>
      </c>
      <c r="CI65" s="217">
        <v>17.034098022879402</v>
      </c>
      <c r="CJ65" s="218">
        <v>25.220409723251468</v>
      </c>
      <c r="CK65" s="218">
        <v>25.30612117439879</v>
      </c>
      <c r="CL65" s="218">
        <v>25.30612117439879</v>
      </c>
      <c r="CM65" s="217">
        <v>28.045287443960746</v>
      </c>
      <c r="CN65" s="217">
        <v>28.835036233625001</v>
      </c>
      <c r="CO65" s="217">
        <v>82.581410769677888</v>
      </c>
      <c r="CP65" s="219">
        <v>139.46173444726364</v>
      </c>
    </row>
    <row r="66" spans="1:94" s="24" customFormat="1" ht="13.5" customHeight="1" x14ac:dyDescent="0.35">
      <c r="A66" s="26"/>
      <c r="B66" s="220">
        <v>2047</v>
      </c>
      <c r="C66" s="1188"/>
      <c r="D66" s="216">
        <v>35.721820761830031</v>
      </c>
      <c r="E66" s="217">
        <v>20.131064957576967</v>
      </c>
      <c r="F66" s="217">
        <v>13.888875204431921</v>
      </c>
      <c r="G66" s="218">
        <v>20.233015089494899</v>
      </c>
      <c r="H66" s="217">
        <v>26.832031233704438</v>
      </c>
      <c r="I66" s="217">
        <v>15.93553527713353</v>
      </c>
      <c r="J66" s="218">
        <v>25.52445171891593</v>
      </c>
      <c r="K66" s="218">
        <v>25.782045220598452</v>
      </c>
      <c r="L66" s="218">
        <v>25.782045220598452</v>
      </c>
      <c r="M66" s="217">
        <v>28.400221399964487</v>
      </c>
      <c r="N66" s="217">
        <v>39.984144408238251</v>
      </c>
      <c r="O66" s="217">
        <v>79.371402208397441</v>
      </c>
      <c r="P66" s="219">
        <v>147.7557680166002</v>
      </c>
      <c r="Q66" s="216">
        <v>36.60495741353165</v>
      </c>
      <c r="R66" s="217">
        <v>20.458397951015304</v>
      </c>
      <c r="S66" s="217">
        <v>14.794932924265591</v>
      </c>
      <c r="T66" s="218">
        <v>19.055648523232101</v>
      </c>
      <c r="U66" s="217">
        <v>26.832031233704438</v>
      </c>
      <c r="V66" s="217">
        <v>15.93553527713353</v>
      </c>
      <c r="W66" s="218">
        <v>25.52445171891593</v>
      </c>
      <c r="X66" s="218">
        <v>25.782045220598452</v>
      </c>
      <c r="Y66" s="218">
        <v>25.782045220598452</v>
      </c>
      <c r="Z66" s="217">
        <v>28.996391260456299</v>
      </c>
      <c r="AA66" s="217">
        <v>14.013170259212114</v>
      </c>
      <c r="AB66" s="217">
        <v>90.955150145136713</v>
      </c>
      <c r="AC66" s="219">
        <v>133.96471166480512</v>
      </c>
      <c r="AD66" s="216">
        <v>36.237341133649963</v>
      </c>
      <c r="AE66" s="217">
        <v>20.200504187554447</v>
      </c>
      <c r="AF66" s="217">
        <v>14.544536751860765</v>
      </c>
      <c r="AG66" s="218">
        <v>19.439773876818673</v>
      </c>
      <c r="AH66" s="217">
        <v>26.832031233704438</v>
      </c>
      <c r="AI66" s="217">
        <v>15.93553527713353</v>
      </c>
      <c r="AJ66" s="218">
        <v>25.52445171891593</v>
      </c>
      <c r="AK66" s="218">
        <v>25.782045220598452</v>
      </c>
      <c r="AL66" s="218">
        <v>25.782045220598452</v>
      </c>
      <c r="AM66" s="217">
        <v>30.375958709845648</v>
      </c>
      <c r="AN66" s="217">
        <v>56.232802296079903</v>
      </c>
      <c r="AO66" s="217">
        <v>71.059623385665944</v>
      </c>
      <c r="AP66" s="219">
        <v>157.66838439159147</v>
      </c>
      <c r="AQ66" s="216">
        <v>36.922974173319524</v>
      </c>
      <c r="AR66" s="217">
        <v>20.4961578050771</v>
      </c>
      <c r="AS66" s="217">
        <v>14.492609566325822</v>
      </c>
      <c r="AT66" s="218">
        <v>19.695305813698646</v>
      </c>
      <c r="AU66" s="217">
        <v>26.832031233704438</v>
      </c>
      <c r="AV66" s="217">
        <v>15.93553527713353</v>
      </c>
      <c r="AW66" s="218">
        <v>25.52445171891593</v>
      </c>
      <c r="AX66" s="218">
        <v>25.782045220598452</v>
      </c>
      <c r="AY66" s="218">
        <v>25.782045220598452</v>
      </c>
      <c r="AZ66" s="217">
        <v>30.350740917694676</v>
      </c>
      <c r="BA66" s="217">
        <v>76.868843942021883</v>
      </c>
      <c r="BB66" s="217">
        <v>61.652143386507824</v>
      </c>
      <c r="BC66" s="219">
        <v>168.87172824622439</v>
      </c>
      <c r="BD66" s="217">
        <v>36.301817865431531</v>
      </c>
      <c r="BE66" s="217">
        <v>20.269186070036024</v>
      </c>
      <c r="BF66" s="217">
        <v>14.528618625016897</v>
      </c>
      <c r="BG66" s="218">
        <v>19.553467577618427</v>
      </c>
      <c r="BH66" s="217">
        <v>26.832031233704438</v>
      </c>
      <c r="BI66" s="217">
        <v>15.93553527713353</v>
      </c>
      <c r="BJ66" s="218">
        <v>25.52445171891593</v>
      </c>
      <c r="BK66" s="218">
        <v>25.782045220598452</v>
      </c>
      <c r="BL66" s="218">
        <v>25.782045220598452</v>
      </c>
      <c r="BM66" s="217">
        <v>29.234978527845819</v>
      </c>
      <c r="BN66" s="217">
        <v>34.701171385314986</v>
      </c>
      <c r="BO66" s="217">
        <v>81.404397881725174</v>
      </c>
      <c r="BP66" s="219">
        <v>145.34054779488599</v>
      </c>
      <c r="BQ66" s="217">
        <v>41.488433413738939</v>
      </c>
      <c r="BR66" s="217">
        <v>21.460039914999097</v>
      </c>
      <c r="BS66" s="217">
        <v>17.202234682447813</v>
      </c>
      <c r="BT66" s="218">
        <v>18.381672607626285</v>
      </c>
      <c r="BU66" s="217">
        <v>28.173632795389658</v>
      </c>
      <c r="BV66" s="217">
        <v>22.156942885329496</v>
      </c>
      <c r="BW66" s="218">
        <v>27.451630006182441</v>
      </c>
      <c r="BX66" s="218">
        <v>25.782045220598452</v>
      </c>
      <c r="BY66" s="218">
        <v>25.782045220598452</v>
      </c>
      <c r="BZ66" s="217">
        <v>26.553152950180504</v>
      </c>
      <c r="CA66" s="217">
        <v>13.146142751850736</v>
      </c>
      <c r="CB66" s="217">
        <v>92.458162613911171</v>
      </c>
      <c r="CC66" s="219">
        <v>132.15745831594239</v>
      </c>
      <c r="CD66" s="217">
        <v>36.669978346151289</v>
      </c>
      <c r="CE66" s="217">
        <v>20.365526931070278</v>
      </c>
      <c r="CF66" s="217">
        <v>15.472053309210549</v>
      </c>
      <c r="CG66" s="218">
        <v>19.275640555170334</v>
      </c>
      <c r="CH66" s="217">
        <v>26.832031233704438</v>
      </c>
      <c r="CI66" s="217">
        <v>17.354452801809803</v>
      </c>
      <c r="CJ66" s="218">
        <v>25.694721821877081</v>
      </c>
      <c r="CK66" s="218">
        <v>25.782045220598452</v>
      </c>
      <c r="CL66" s="218">
        <v>25.782045220598452</v>
      </c>
      <c r="CM66" s="217">
        <v>28.572726105349332</v>
      </c>
      <c r="CN66" s="217">
        <v>29.377327445385419</v>
      </c>
      <c r="CO66" s="217">
        <v>84.134492685453367</v>
      </c>
      <c r="CP66" s="219">
        <v>142.08454623618812</v>
      </c>
    </row>
    <row r="67" spans="1:94" s="24" customFormat="1" ht="13.5" customHeight="1" x14ac:dyDescent="0.35">
      <c r="A67" s="26"/>
      <c r="B67" s="220">
        <v>2048</v>
      </c>
      <c r="C67" s="1188"/>
      <c r="D67" s="216">
        <v>36.389857252479537</v>
      </c>
      <c r="E67" s="217">
        <v>20.507537536535406</v>
      </c>
      <c r="F67" s="217">
        <v>14.148612117410101</v>
      </c>
      <c r="G67" s="218">
        <v>20.61139424563488</v>
      </c>
      <c r="H67" s="217">
        <v>27.333819093339947</v>
      </c>
      <c r="I67" s="217">
        <v>16.233546936005435</v>
      </c>
      <c r="J67" s="218">
        <v>26.001786434459806</v>
      </c>
      <c r="K67" s="218">
        <v>26.264197211835679</v>
      </c>
      <c r="L67" s="218">
        <v>26.264197211835679</v>
      </c>
      <c r="M67" s="217">
        <v>28.931336103332974</v>
      </c>
      <c r="N67" s="217">
        <v>40.731890938018857</v>
      </c>
      <c r="O67" s="217">
        <v>80.855732846041903</v>
      </c>
      <c r="P67" s="219">
        <v>150.51895988739375</v>
      </c>
      <c r="Q67" s="216">
        <v>37.289509509964532</v>
      </c>
      <c r="R67" s="217">
        <v>20.840992009213792</v>
      </c>
      <c r="S67" s="217">
        <v>15.071614091667959</v>
      </c>
      <c r="T67" s="218">
        <v>19.412009657547873</v>
      </c>
      <c r="U67" s="217">
        <v>27.333819093339947</v>
      </c>
      <c r="V67" s="217">
        <v>16.233546936005435</v>
      </c>
      <c r="W67" s="218">
        <v>26.001786434459806</v>
      </c>
      <c r="X67" s="218">
        <v>26.264197211835679</v>
      </c>
      <c r="Y67" s="218">
        <v>26.264197211835679</v>
      </c>
      <c r="Z67" s="217">
        <v>29.538654981790287</v>
      </c>
      <c r="AA67" s="217">
        <v>14.275231623476087</v>
      </c>
      <c r="AB67" s="217">
        <v>92.656109335167187</v>
      </c>
      <c r="AC67" s="219">
        <v>136.46999594043356</v>
      </c>
      <c r="AD67" s="216">
        <v>36.915018410035032</v>
      </c>
      <c r="AE67" s="217">
        <v>20.578275354841203</v>
      </c>
      <c r="AF67" s="217">
        <v>14.816535241372756</v>
      </c>
      <c r="AG67" s="218">
        <v>19.803318568626949</v>
      </c>
      <c r="AH67" s="217">
        <v>27.333819093339947</v>
      </c>
      <c r="AI67" s="217">
        <v>16.233546936005435</v>
      </c>
      <c r="AJ67" s="218">
        <v>26.001786434459806</v>
      </c>
      <c r="AK67" s="218">
        <v>26.264197211835679</v>
      </c>
      <c r="AL67" s="218">
        <v>26.264197211835679</v>
      </c>
      <c r="AM67" s="217">
        <v>30.944021827118853</v>
      </c>
      <c r="AN67" s="217">
        <v>57.284416214522764</v>
      </c>
      <c r="AO67" s="217">
        <v>72.388514814519425</v>
      </c>
      <c r="AP67" s="219">
        <v>160.61695285616105</v>
      </c>
      <c r="AQ67" s="216">
        <v>37.613473525397431</v>
      </c>
      <c r="AR67" s="217">
        <v>20.879458013182198</v>
      </c>
      <c r="AS67" s="217">
        <v>14.763636961586336</v>
      </c>
      <c r="AT67" s="218">
        <v>20.06362922771989</v>
      </c>
      <c r="AU67" s="217">
        <v>27.333819093339947</v>
      </c>
      <c r="AV67" s="217">
        <v>16.233546936005435</v>
      </c>
      <c r="AW67" s="218">
        <v>26.001786434459806</v>
      </c>
      <c r="AX67" s="218">
        <v>26.264197211835679</v>
      </c>
      <c r="AY67" s="218">
        <v>26.264197211835679</v>
      </c>
      <c r="AZ67" s="217">
        <v>30.918332435116277</v>
      </c>
      <c r="BA67" s="217">
        <v>78.306374046931438</v>
      </c>
      <c r="BB67" s="217">
        <v>62.805104815421082</v>
      </c>
      <c r="BC67" s="219">
        <v>172.0298112974688</v>
      </c>
      <c r="BD67" s="217">
        <v>36.980700926088211</v>
      </c>
      <c r="BE67" s="217">
        <v>20.648241662437897</v>
      </c>
      <c r="BF67" s="217">
        <v>14.800319428426452</v>
      </c>
      <c r="BG67" s="218">
        <v>19.919138463984297</v>
      </c>
      <c r="BH67" s="217">
        <v>27.333819093339947</v>
      </c>
      <c r="BI67" s="217">
        <v>16.233546936005435</v>
      </c>
      <c r="BJ67" s="218">
        <v>26.001786434459806</v>
      </c>
      <c r="BK67" s="218">
        <v>26.264197211835679</v>
      </c>
      <c r="BL67" s="218">
        <v>26.264197211835679</v>
      </c>
      <c r="BM67" s="217">
        <v>29.781704087838122</v>
      </c>
      <c r="BN67" s="217">
        <v>35.350120634241392</v>
      </c>
      <c r="BO67" s="217">
        <v>82.926747726289989</v>
      </c>
      <c r="BP67" s="219">
        <v>148.05857244836949</v>
      </c>
      <c r="BQ67" s="217">
        <v>42.264311766778413</v>
      </c>
      <c r="BR67" s="217">
        <v>21.861365755851338</v>
      </c>
      <c r="BS67" s="217">
        <v>17.52393498337063</v>
      </c>
      <c r="BT67" s="218">
        <v>18.72542966701414</v>
      </c>
      <c r="BU67" s="217">
        <v>28.700510048006947</v>
      </c>
      <c r="BV67" s="217">
        <v>22.571301561706182</v>
      </c>
      <c r="BW67" s="218">
        <v>27.965005029650857</v>
      </c>
      <c r="BX67" s="218">
        <v>26.264197211835679</v>
      </c>
      <c r="BY67" s="218">
        <v>26.264197211835679</v>
      </c>
      <c r="BZ67" s="217">
        <v>27.049725485796401</v>
      </c>
      <c r="CA67" s="217">
        <v>13.391989768666518</v>
      </c>
      <c r="CB67" s="217">
        <v>94.187229754589993</v>
      </c>
      <c r="CC67" s="219">
        <v>134.62894500905293</v>
      </c>
      <c r="CD67" s="217">
        <v>37.355746403997102</v>
      </c>
      <c r="CE67" s="217">
        <v>20.746384201251693</v>
      </c>
      <c r="CF67" s="217">
        <v>15.761397356501424</v>
      </c>
      <c r="CG67" s="218">
        <v>19.636115777230035</v>
      </c>
      <c r="CH67" s="217">
        <v>27.333819093339947</v>
      </c>
      <c r="CI67" s="217">
        <v>17.67899974537578</v>
      </c>
      <c r="CJ67" s="218">
        <v>26.175240771584249</v>
      </c>
      <c r="CK67" s="218">
        <v>26.264197211835679</v>
      </c>
      <c r="CL67" s="218">
        <v>26.264197211835679</v>
      </c>
      <c r="CM67" s="217">
        <v>29.107066832351222</v>
      </c>
      <c r="CN67" s="217">
        <v>29.926715083325956</v>
      </c>
      <c r="CO67" s="217">
        <v>85.70789824086738</v>
      </c>
      <c r="CP67" s="219">
        <v>144.74168015654456</v>
      </c>
    </row>
    <row r="68" spans="1:94" s="24" customFormat="1" ht="13.5" customHeight="1" x14ac:dyDescent="0.35">
      <c r="A68" s="26"/>
      <c r="B68" s="220">
        <v>2049</v>
      </c>
      <c r="C68" s="1188"/>
      <c r="D68" s="216">
        <v>37.071641939537727</v>
      </c>
      <c r="E68" s="217">
        <v>20.891757924229513</v>
      </c>
      <c r="F68" s="217">
        <v>14.41369441816903</v>
      </c>
      <c r="G68" s="218">
        <v>20.997560447884425</v>
      </c>
      <c r="H68" s="217">
        <v>27.845933751206278</v>
      </c>
      <c r="I68" s="217">
        <v>16.537691677239746</v>
      </c>
      <c r="J68" s="218">
        <v>26.48894470233029</v>
      </c>
      <c r="K68" s="218">
        <v>26.756271894972443</v>
      </c>
      <c r="L68" s="218">
        <v>26.756271894972443</v>
      </c>
      <c r="M68" s="217">
        <v>29.473381151614728</v>
      </c>
      <c r="N68" s="217">
        <v>41.495026097461484</v>
      </c>
      <c r="O68" s="217">
        <v>82.370611020276669</v>
      </c>
      <c r="P68" s="219">
        <v>153.33901826935289</v>
      </c>
      <c r="Q68" s="216">
        <v>37.988149694107385</v>
      </c>
      <c r="R68" s="217">
        <v>21.231459856240477</v>
      </c>
      <c r="S68" s="217">
        <v>15.353989359744878</v>
      </c>
      <c r="T68" s="218">
        <v>19.775704706905071</v>
      </c>
      <c r="U68" s="217">
        <v>27.845933751206278</v>
      </c>
      <c r="V68" s="217">
        <v>16.537691677239746</v>
      </c>
      <c r="W68" s="218">
        <v>26.48894470233029</v>
      </c>
      <c r="X68" s="218">
        <v>26.756271894972443</v>
      </c>
      <c r="Y68" s="218">
        <v>26.756271894972443</v>
      </c>
      <c r="Z68" s="217">
        <v>30.09207849491791</v>
      </c>
      <c r="AA68" s="217">
        <v>14.542686212747157</v>
      </c>
      <c r="AB68" s="217">
        <v>94.392074279157242</v>
      </c>
      <c r="AC68" s="219">
        <v>139.02683898682233</v>
      </c>
      <c r="AD68" s="216">
        <v>37.606642290277598</v>
      </c>
      <c r="AE68" s="217">
        <v>20.963821055821981</v>
      </c>
      <c r="AF68" s="217">
        <v>15.094131462010246</v>
      </c>
      <c r="AG68" s="218">
        <v>20.174345013148251</v>
      </c>
      <c r="AH68" s="217">
        <v>27.845933751206278</v>
      </c>
      <c r="AI68" s="217">
        <v>16.537691677239746</v>
      </c>
      <c r="AJ68" s="218">
        <v>26.48894470233029</v>
      </c>
      <c r="AK68" s="218">
        <v>26.756271894972443</v>
      </c>
      <c r="AL68" s="218">
        <v>26.756271894972443</v>
      </c>
      <c r="AM68" s="217">
        <v>31.523775687963877</v>
      </c>
      <c r="AN68" s="217">
        <v>58.357672355956737</v>
      </c>
      <c r="AO68" s="217">
        <v>73.744754839782559</v>
      </c>
      <c r="AP68" s="219">
        <v>163.62620288370317</v>
      </c>
      <c r="AQ68" s="216">
        <v>38.31818335975484</v>
      </c>
      <c r="AR68" s="217">
        <v>21.270646542686308</v>
      </c>
      <c r="AS68" s="217">
        <v>15.040242102844759</v>
      </c>
      <c r="AT68" s="218">
        <v>20.439532740596146</v>
      </c>
      <c r="AU68" s="217">
        <v>27.845933751206278</v>
      </c>
      <c r="AV68" s="217">
        <v>16.537691677239746</v>
      </c>
      <c r="AW68" s="218">
        <v>26.48894470233029</v>
      </c>
      <c r="AX68" s="218">
        <v>26.756271894972443</v>
      </c>
      <c r="AY68" s="218">
        <v>26.756271894972443</v>
      </c>
      <c r="AZ68" s="217">
        <v>31.497604990580911</v>
      </c>
      <c r="BA68" s="217">
        <v>79.77348853308709</v>
      </c>
      <c r="BB68" s="217">
        <v>63.98179419991493</v>
      </c>
      <c r="BC68" s="219">
        <v>175.25288772358294</v>
      </c>
      <c r="BD68" s="217">
        <v>37.6735554056525</v>
      </c>
      <c r="BE68" s="217">
        <v>21.035098222013101</v>
      </c>
      <c r="BF68" s="217">
        <v>15.077611836579099</v>
      </c>
      <c r="BG68" s="218">
        <v>20.29233486016447</v>
      </c>
      <c r="BH68" s="217">
        <v>27.845933751206278</v>
      </c>
      <c r="BI68" s="217">
        <v>16.537691677239746</v>
      </c>
      <c r="BJ68" s="218">
        <v>26.48894470233029</v>
      </c>
      <c r="BK68" s="218">
        <v>26.756271894972443</v>
      </c>
      <c r="BL68" s="218">
        <v>26.756271894972443</v>
      </c>
      <c r="BM68" s="217">
        <v>30.339681264299923</v>
      </c>
      <c r="BN68" s="217">
        <v>36.012425263986636</v>
      </c>
      <c r="BO68" s="217">
        <v>84.480427543032604</v>
      </c>
      <c r="BP68" s="219">
        <v>150.83253407131917</v>
      </c>
      <c r="BQ68" s="217">
        <v>43.056157702631303</v>
      </c>
      <c r="BR68" s="217">
        <v>22.270950885771082</v>
      </c>
      <c r="BS68" s="217">
        <v>17.852255879101854</v>
      </c>
      <c r="BT68" s="218">
        <v>19.076261249478939</v>
      </c>
      <c r="BU68" s="217">
        <v>29.238230438766593</v>
      </c>
      <c r="BV68" s="217">
        <v>22.994187743011427</v>
      </c>
      <c r="BW68" s="218">
        <v>28.488945315275974</v>
      </c>
      <c r="BX68" s="218">
        <v>26.756271894972443</v>
      </c>
      <c r="BY68" s="218">
        <v>26.756271894972443</v>
      </c>
      <c r="BZ68" s="217">
        <v>27.556517488232387</v>
      </c>
      <c r="CA68" s="217">
        <v>13.642896319087091</v>
      </c>
      <c r="CB68" s="217">
        <v>95.951881111081263</v>
      </c>
      <c r="CC68" s="219">
        <v>137.15129491840074</v>
      </c>
      <c r="CD68" s="217">
        <v>38.055627574048657</v>
      </c>
      <c r="CE68" s="217">
        <v>21.135079517149794</v>
      </c>
      <c r="CF68" s="217">
        <v>16.056696106637904</v>
      </c>
      <c r="CG68" s="218">
        <v>20.004009582290369</v>
      </c>
      <c r="CH68" s="217">
        <v>27.845933751206278</v>
      </c>
      <c r="CI68" s="217">
        <v>18.010225867678901</v>
      </c>
      <c r="CJ68" s="218">
        <v>26.66564880518299</v>
      </c>
      <c r="CK68" s="218">
        <v>26.756271894972443</v>
      </c>
      <c r="CL68" s="218">
        <v>26.756271894972443</v>
      </c>
      <c r="CM68" s="217">
        <v>29.652404295858979</v>
      </c>
      <c r="CN68" s="217">
        <v>30.487409123321804</v>
      </c>
      <c r="CO68" s="217">
        <v>87.313684495403564</v>
      </c>
      <c r="CP68" s="219">
        <v>147.45349791458435</v>
      </c>
    </row>
    <row r="69" spans="1:94" s="24" customFormat="1" ht="13.5" customHeight="1" x14ac:dyDescent="0.35">
      <c r="A69" s="26"/>
      <c r="B69" s="220">
        <v>2050</v>
      </c>
      <c r="C69" s="1188"/>
      <c r="D69" s="216">
        <v>37.773813172185839</v>
      </c>
      <c r="E69" s="217">
        <v>21.287467168448249</v>
      </c>
      <c r="F69" s="217">
        <v>14.68670313985246</v>
      </c>
      <c r="G69" s="218">
        <v>21.395273689891372</v>
      </c>
      <c r="H69" s="217">
        <v>28.373361526275193</v>
      </c>
      <c r="I69" s="217">
        <v>16.850930874173645</v>
      </c>
      <c r="J69" s="218">
        <v>26.990669848023007</v>
      </c>
      <c r="K69" s="218">
        <v>27.263060465281857</v>
      </c>
      <c r="L69" s="218">
        <v>27.263060465281857</v>
      </c>
      <c r="M69" s="217">
        <v>30.031634287725883</v>
      </c>
      <c r="N69" s="217">
        <v>42.280980322827077</v>
      </c>
      <c r="O69" s="217">
        <v>83.930786681457732</v>
      </c>
      <c r="P69" s="219">
        <v>156.24340129201067</v>
      </c>
      <c r="Q69" s="216">
        <v>38.70768043246089</v>
      </c>
      <c r="R69" s="217">
        <v>21.633603369670219</v>
      </c>
      <c r="S69" s="217">
        <v>15.644808138486367</v>
      </c>
      <c r="T69" s="218">
        <v>20.150274869542592</v>
      </c>
      <c r="U69" s="217">
        <v>28.373361526275193</v>
      </c>
      <c r="V69" s="217">
        <v>16.850930874173645</v>
      </c>
      <c r="W69" s="218">
        <v>26.990669848023007</v>
      </c>
      <c r="X69" s="218">
        <v>27.263060465281857</v>
      </c>
      <c r="Y69" s="218">
        <v>27.263060465281857</v>
      </c>
      <c r="Z69" s="217">
        <v>30.662050331724647</v>
      </c>
      <c r="AA69" s="217">
        <v>14.818138158487077</v>
      </c>
      <c r="AB69" s="217">
        <v>96.179947588273336</v>
      </c>
      <c r="AC69" s="219">
        <v>141.66013607848507</v>
      </c>
      <c r="AD69" s="216">
        <v>38.318946925065248</v>
      </c>
      <c r="AE69" s="217">
        <v>21.36089524249515</v>
      </c>
      <c r="AF69" s="217">
        <v>15.380028291498359</v>
      </c>
      <c r="AG69" s="218">
        <v>20.556465792391169</v>
      </c>
      <c r="AH69" s="217">
        <v>28.373361526275193</v>
      </c>
      <c r="AI69" s="217">
        <v>16.850930874173645</v>
      </c>
      <c r="AJ69" s="218">
        <v>26.990669848023007</v>
      </c>
      <c r="AK69" s="218">
        <v>27.263060465281857</v>
      </c>
      <c r="AL69" s="218">
        <v>27.263060465281857</v>
      </c>
      <c r="AM69" s="217">
        <v>32.120865195589175</v>
      </c>
      <c r="AN69" s="217">
        <v>59.463020718985504</v>
      </c>
      <c r="AO69" s="217">
        <v>75.141548795972483</v>
      </c>
      <c r="AP69" s="219">
        <v>166.72543471054718</v>
      </c>
      <c r="AQ69" s="216">
        <v>39.043965241400052</v>
      </c>
      <c r="AR69" s="217">
        <v>21.673532288250524</v>
      </c>
      <c r="AS69" s="217">
        <v>15.32511821796005</v>
      </c>
      <c r="AT69" s="218">
        <v>20.826676421003491</v>
      </c>
      <c r="AU69" s="217">
        <v>28.373361526275193</v>
      </c>
      <c r="AV69" s="217">
        <v>16.850930874173645</v>
      </c>
      <c r="AW69" s="218">
        <v>26.990669848023007</v>
      </c>
      <c r="AX69" s="218">
        <v>27.263060465281857</v>
      </c>
      <c r="AY69" s="218">
        <v>27.263060465281857</v>
      </c>
      <c r="AZ69" s="217">
        <v>32.094198800959489</v>
      </c>
      <c r="BA69" s="217">
        <v>81.284472289006899</v>
      </c>
      <c r="BB69" s="217">
        <v>65.19366863951123</v>
      </c>
      <c r="BC69" s="219">
        <v>178.57233972947762</v>
      </c>
      <c r="BD69" s="217">
        <v>38.387127436817671</v>
      </c>
      <c r="BE69" s="217">
        <v>21.433522464228069</v>
      </c>
      <c r="BF69" s="217">
        <v>15.363195769061711</v>
      </c>
      <c r="BG69" s="218">
        <v>20.676690476387485</v>
      </c>
      <c r="BH69" s="217">
        <v>28.373361526275193</v>
      </c>
      <c r="BI69" s="217">
        <v>16.850930874173645</v>
      </c>
      <c r="BJ69" s="218">
        <v>26.990669848023007</v>
      </c>
      <c r="BK69" s="218">
        <v>27.263060465281857</v>
      </c>
      <c r="BL69" s="218">
        <v>27.263060465281857</v>
      </c>
      <c r="BM69" s="217">
        <v>30.914342926878813</v>
      </c>
      <c r="BN69" s="217">
        <v>36.694533951794504</v>
      </c>
      <c r="BO69" s="217">
        <v>86.080565083184695</v>
      </c>
      <c r="BP69" s="219">
        <v>153.68944196185799</v>
      </c>
      <c r="BQ69" s="217">
        <v>43.871681206458206</v>
      </c>
      <c r="BR69" s="217">
        <v>22.692783322036309</v>
      </c>
      <c r="BS69" s="217">
        <v>18.19039413951727</v>
      </c>
      <c r="BT69" s="218">
        <v>19.437583305235474</v>
      </c>
      <c r="BU69" s="217">
        <v>29.792029602588954</v>
      </c>
      <c r="BV69" s="217">
        <v>23.42971895518664</v>
      </c>
      <c r="BW69" s="218">
        <v>29.028552324900673</v>
      </c>
      <c r="BX69" s="218">
        <v>27.263060465281857</v>
      </c>
      <c r="BY69" s="218">
        <v>27.263060465281857</v>
      </c>
      <c r="BZ69" s="217">
        <v>28.078463451234491</v>
      </c>
      <c r="CA69" s="217">
        <v>13.901305410890679</v>
      </c>
      <c r="CB69" s="217">
        <v>97.769298606226428</v>
      </c>
      <c r="CC69" s="219">
        <v>139.7490674683516</v>
      </c>
      <c r="CD69" s="217">
        <v>38.776436405943635</v>
      </c>
      <c r="CE69" s="217">
        <v>21.535397497693442</v>
      </c>
      <c r="CF69" s="217">
        <v>16.360824801985213</v>
      </c>
      <c r="CG69" s="218">
        <v>20.382904050714789</v>
      </c>
      <c r="CH69" s="217">
        <v>28.373361526275193</v>
      </c>
      <c r="CI69" s="217">
        <v>18.351356225983626</v>
      </c>
      <c r="CJ69" s="218">
        <v>27.170720890240204</v>
      </c>
      <c r="CK69" s="218">
        <v>27.263060465281857</v>
      </c>
      <c r="CL69" s="218">
        <v>27.263060465281857</v>
      </c>
      <c r="CM69" s="217">
        <v>30.214048296126396</v>
      </c>
      <c r="CN69" s="217">
        <v>31.06486888837037</v>
      </c>
      <c r="CO69" s="217">
        <v>88.967486546285969</v>
      </c>
      <c r="CP69" s="219">
        <v>150.24640373078273</v>
      </c>
    </row>
    <row r="70" spans="1:94" s="24" customFormat="1" ht="13.5" customHeight="1" x14ac:dyDescent="0.35">
      <c r="A70" s="26"/>
      <c r="B70" s="220">
        <v>2051</v>
      </c>
      <c r="C70" s="1188"/>
      <c r="D70" s="216">
        <v>38.520956287177967</v>
      </c>
      <c r="E70" s="217">
        <v>21.708520358340085</v>
      </c>
      <c r="F70" s="217">
        <v>14.977197220575922</v>
      </c>
      <c r="G70" s="218">
        <v>21.818459227393451</v>
      </c>
      <c r="H70" s="217">
        <v>28.934569409019442</v>
      </c>
      <c r="I70" s="217">
        <v>17.184232066892985</v>
      </c>
      <c r="J70" s="218">
        <v>27.524528927964266</v>
      </c>
      <c r="K70" s="218">
        <v>27.802307266429487</v>
      </c>
      <c r="L70" s="218">
        <v>27.802307266429487</v>
      </c>
      <c r="M70" s="217">
        <v>30.625641799960786</v>
      </c>
      <c r="N70" s="217">
        <v>43.117272470493511</v>
      </c>
      <c r="O70" s="217">
        <v>85.590886738581389</v>
      </c>
      <c r="P70" s="219">
        <v>159.33380100903568</v>
      </c>
      <c r="Q70" s="216">
        <v>39.473294875477293</v>
      </c>
      <c r="R70" s="217">
        <v>22.061502923693041</v>
      </c>
      <c r="S70" s="217">
        <v>15.954252954998823</v>
      </c>
      <c r="T70" s="218">
        <v>20.548835085461249</v>
      </c>
      <c r="U70" s="217">
        <v>28.934569409019442</v>
      </c>
      <c r="V70" s="217">
        <v>17.184232066892985</v>
      </c>
      <c r="W70" s="218">
        <v>27.524528927964266</v>
      </c>
      <c r="X70" s="218">
        <v>27.802307266429487</v>
      </c>
      <c r="Y70" s="218">
        <v>27.802307266429487</v>
      </c>
      <c r="Z70" s="217">
        <v>31.26852709096692</v>
      </c>
      <c r="AA70" s="217">
        <v>15.111231944164714</v>
      </c>
      <c r="AB70" s="217">
        <v>98.082328619103308</v>
      </c>
      <c r="AC70" s="219">
        <v>144.46208765423495</v>
      </c>
      <c r="AD70" s="216">
        <v>39.07687245506952</v>
      </c>
      <c r="AE70" s="217">
        <v>21.78340079515802</v>
      </c>
      <c r="AF70" s="217">
        <v>15.68423592322452</v>
      </c>
      <c r="AG70" s="218">
        <v>20.963060218411819</v>
      </c>
      <c r="AH70" s="217">
        <v>28.934569409019442</v>
      </c>
      <c r="AI70" s="217">
        <v>17.184232066892985</v>
      </c>
      <c r="AJ70" s="218">
        <v>27.524528927964266</v>
      </c>
      <c r="AK70" s="218">
        <v>27.802307266429487</v>
      </c>
      <c r="AL70" s="218">
        <v>27.802307266429487</v>
      </c>
      <c r="AM70" s="217">
        <v>32.756196428077672</v>
      </c>
      <c r="AN70" s="217">
        <v>60.639163204900527</v>
      </c>
      <c r="AO70" s="217">
        <v>76.627803058332589</v>
      </c>
      <c r="AP70" s="219">
        <v>170.0231626913108</v>
      </c>
      <c r="AQ70" s="216">
        <v>39.816231193982887</v>
      </c>
      <c r="AR70" s="217">
        <v>22.102221612066252</v>
      </c>
      <c r="AS70" s="217">
        <v>15.628239761734198</v>
      </c>
      <c r="AT70" s="218">
        <v>21.238615449377235</v>
      </c>
      <c r="AU70" s="217">
        <v>28.934569409019442</v>
      </c>
      <c r="AV70" s="217">
        <v>17.184232066892985</v>
      </c>
      <c r="AW70" s="218">
        <v>27.524528927964266</v>
      </c>
      <c r="AX70" s="218">
        <v>27.802307266429487</v>
      </c>
      <c r="AY70" s="218">
        <v>27.802307266429487</v>
      </c>
      <c r="AZ70" s="217">
        <v>32.729002588335192</v>
      </c>
      <c r="BA70" s="217">
        <v>82.892229852419078</v>
      </c>
      <c r="BB70" s="217">
        <v>66.483159865696337</v>
      </c>
      <c r="BC70" s="219">
        <v>182.10439230645062</v>
      </c>
      <c r="BD70" s="217">
        <v>39.146401535993405</v>
      </c>
      <c r="BE70" s="217">
        <v>21.857464539288916</v>
      </c>
      <c r="BF70" s="217">
        <v>15.667070463702881</v>
      </c>
      <c r="BG70" s="218">
        <v>21.085662873742148</v>
      </c>
      <c r="BH70" s="217">
        <v>28.934569409019442</v>
      </c>
      <c r="BI70" s="217">
        <v>17.184232066892985</v>
      </c>
      <c r="BJ70" s="218">
        <v>27.524528927964266</v>
      </c>
      <c r="BK70" s="218">
        <v>27.802307266429487</v>
      </c>
      <c r="BL70" s="218">
        <v>27.802307266429487</v>
      </c>
      <c r="BM70" s="217">
        <v>31.525809880639542</v>
      </c>
      <c r="BN70" s="217">
        <v>37.420329578382599</v>
      </c>
      <c r="BO70" s="217">
        <v>87.783186453268925</v>
      </c>
      <c r="BP70" s="219">
        <v>156.72932591229107</v>
      </c>
      <c r="BQ70" s="217">
        <v>44.739436452853894</v>
      </c>
      <c r="BR70" s="217">
        <v>23.14163281313169</v>
      </c>
      <c r="BS70" s="217">
        <v>18.550189103249998</v>
      </c>
      <c r="BT70" s="218">
        <v>19.822046914254596</v>
      </c>
      <c r="BU70" s="217">
        <v>30.381297879470416</v>
      </c>
      <c r="BV70" s="217">
        <v>23.893144586159419</v>
      </c>
      <c r="BW70" s="218">
        <v>29.602719484273099</v>
      </c>
      <c r="BX70" s="218">
        <v>27.802307266429487</v>
      </c>
      <c r="BY70" s="218">
        <v>27.802307266429487</v>
      </c>
      <c r="BZ70" s="217">
        <v>28.633838428908057</v>
      </c>
      <c r="CA70" s="217">
        <v>14.176264800873513</v>
      </c>
      <c r="CB70" s="217">
        <v>99.703116036261235</v>
      </c>
      <c r="CC70" s="219">
        <v>142.5132192660428</v>
      </c>
      <c r="CD70" s="217">
        <v>39.543410800415508</v>
      </c>
      <c r="CE70" s="217">
        <v>21.961354599129734</v>
      </c>
      <c r="CF70" s="217">
        <v>16.684431993842573</v>
      </c>
      <c r="CG70" s="218">
        <v>20.786065530749067</v>
      </c>
      <c r="CH70" s="217">
        <v>28.934569409019442</v>
      </c>
      <c r="CI70" s="217">
        <v>18.71433492216428</v>
      </c>
      <c r="CJ70" s="218">
        <v>27.708141270596819</v>
      </c>
      <c r="CK70" s="218">
        <v>27.802307266429487</v>
      </c>
      <c r="CL70" s="218">
        <v>27.802307266429487</v>
      </c>
      <c r="CM70" s="217">
        <v>30.811663846814639</v>
      </c>
      <c r="CN70" s="217">
        <v>31.67931315435645</v>
      </c>
      <c r="CO70" s="217">
        <v>90.72720947201266</v>
      </c>
      <c r="CP70" s="219">
        <v>153.21818647318375</v>
      </c>
    </row>
    <row r="71" spans="1:94" s="24" customFormat="1" ht="13.5" customHeight="1" x14ac:dyDescent="0.35">
      <c r="A71" s="26"/>
      <c r="B71" s="220">
        <v>2052</v>
      </c>
      <c r="C71" s="1188"/>
      <c r="D71" s="216">
        <v>39.286409225961705</v>
      </c>
      <c r="E71" s="217">
        <v>22.139892066276349</v>
      </c>
      <c r="F71" s="217">
        <v>15.274810279342315</v>
      </c>
      <c r="G71" s="218">
        <v>22.252015539205487</v>
      </c>
      <c r="H71" s="217">
        <v>29.509530503480857</v>
      </c>
      <c r="I71" s="217">
        <v>17.525701287913424</v>
      </c>
      <c r="J71" s="218">
        <v>28.071470997612764</v>
      </c>
      <c r="K71" s="218">
        <v>28.354769091193187</v>
      </c>
      <c r="L71" s="218">
        <v>28.354769091193187</v>
      </c>
      <c r="M71" s="217">
        <v>31.234206326322791</v>
      </c>
      <c r="N71" s="217">
        <v>43.974059168072571</v>
      </c>
      <c r="O71" s="217">
        <v>87.291669951197548</v>
      </c>
      <c r="P71" s="219">
        <v>162.49993544559291</v>
      </c>
      <c r="Q71" s="216">
        <v>40.257671808922439</v>
      </c>
      <c r="R71" s="217">
        <v>22.499888775825895</v>
      </c>
      <c r="S71" s="217">
        <v>16.271281164772731</v>
      </c>
      <c r="T71" s="218">
        <v>20.957162596530452</v>
      </c>
      <c r="U71" s="217">
        <v>29.509530503480857</v>
      </c>
      <c r="V71" s="217">
        <v>17.525701287913424</v>
      </c>
      <c r="W71" s="218">
        <v>28.071470997612764</v>
      </c>
      <c r="X71" s="218">
        <v>28.354769091193187</v>
      </c>
      <c r="Y71" s="218">
        <v>28.354769091193187</v>
      </c>
      <c r="Z71" s="217">
        <v>31.889866441287939</v>
      </c>
      <c r="AA71" s="217">
        <v>15.41150841741919</v>
      </c>
      <c r="AB71" s="217">
        <v>100.03133025147544</v>
      </c>
      <c r="AC71" s="219">
        <v>147.33270511018256</v>
      </c>
      <c r="AD71" s="216">
        <v>39.853372047556704</v>
      </c>
      <c r="AE71" s="217">
        <v>22.216260458117837</v>
      </c>
      <c r="AF71" s="217">
        <v>15.995898603416233</v>
      </c>
      <c r="AG71" s="218">
        <v>21.379618829533964</v>
      </c>
      <c r="AH71" s="217">
        <v>29.509530503480857</v>
      </c>
      <c r="AI71" s="217">
        <v>17.525701287913424</v>
      </c>
      <c r="AJ71" s="218">
        <v>28.071470997612764</v>
      </c>
      <c r="AK71" s="218">
        <v>28.354769091193187</v>
      </c>
      <c r="AL71" s="218">
        <v>28.354769091193187</v>
      </c>
      <c r="AM71" s="217">
        <v>33.407097372289044</v>
      </c>
      <c r="AN71" s="217">
        <v>61.844128765322715</v>
      </c>
      <c r="AO71" s="217">
        <v>78.150480133280126</v>
      </c>
      <c r="AP71" s="219">
        <v>173.40170627089188</v>
      </c>
      <c r="AQ71" s="216">
        <v>40.607422641866847</v>
      </c>
      <c r="AR71" s="217">
        <v>22.541416588444264</v>
      </c>
      <c r="AS71" s="217">
        <v>15.938789737816133</v>
      </c>
      <c r="AT71" s="218">
        <v>21.66064964007138</v>
      </c>
      <c r="AU71" s="217">
        <v>29.509530503480857</v>
      </c>
      <c r="AV71" s="217">
        <v>17.525701287913424</v>
      </c>
      <c r="AW71" s="218">
        <v>28.071470997612764</v>
      </c>
      <c r="AX71" s="218">
        <v>28.354769091193187</v>
      </c>
      <c r="AY71" s="218">
        <v>28.354769091193187</v>
      </c>
      <c r="AZ71" s="217">
        <v>33.379363161627623</v>
      </c>
      <c r="BA71" s="217">
        <v>84.539387842730733</v>
      </c>
      <c r="BB71" s="217">
        <v>67.804251941382049</v>
      </c>
      <c r="BC71" s="219">
        <v>185.7230029457404</v>
      </c>
      <c r="BD71" s="217">
        <v>39.924282746292135</v>
      </c>
      <c r="BE71" s="217">
        <v>22.291795928707955</v>
      </c>
      <c r="BF71" s="217">
        <v>15.978392047704292</v>
      </c>
      <c r="BG71" s="218">
        <v>21.504657731828829</v>
      </c>
      <c r="BH71" s="217">
        <v>29.509530503480857</v>
      </c>
      <c r="BI71" s="217">
        <v>17.525701287913424</v>
      </c>
      <c r="BJ71" s="218">
        <v>28.071470997612764</v>
      </c>
      <c r="BK71" s="218">
        <v>28.354769091193187</v>
      </c>
      <c r="BL71" s="218">
        <v>28.354769091193187</v>
      </c>
      <c r="BM71" s="217">
        <v>32.152261717420792</v>
      </c>
      <c r="BN71" s="217">
        <v>38.163911877650783</v>
      </c>
      <c r="BO71" s="217">
        <v>89.527533025184695</v>
      </c>
      <c r="BP71" s="219">
        <v>159.84370662025628</v>
      </c>
      <c r="BQ71" s="217">
        <v>45.628457297950732</v>
      </c>
      <c r="BR71" s="217">
        <v>23.60148201087765</v>
      </c>
      <c r="BS71" s="217">
        <v>18.918801363501782</v>
      </c>
      <c r="BT71" s="218">
        <v>20.215932360662265</v>
      </c>
      <c r="BU71" s="217">
        <v>30.985007028654902</v>
      </c>
      <c r="BV71" s="217">
        <v>24.367927133194691</v>
      </c>
      <c r="BW71" s="218">
        <v>30.190957441199679</v>
      </c>
      <c r="BX71" s="218">
        <v>28.354769091193187</v>
      </c>
      <c r="BY71" s="218">
        <v>28.354769091193187</v>
      </c>
      <c r="BZ71" s="217">
        <v>29.202823674514793</v>
      </c>
      <c r="CA71" s="217">
        <v>14.457962468810617</v>
      </c>
      <c r="CB71" s="217">
        <v>101.68432446231621</v>
      </c>
      <c r="CC71" s="219">
        <v>145.34511060564162</v>
      </c>
      <c r="CD71" s="217">
        <v>40.32918101289556</v>
      </c>
      <c r="CE71" s="217">
        <v>22.397750396063032</v>
      </c>
      <c r="CF71" s="217">
        <v>17.015969648474353</v>
      </c>
      <c r="CG71" s="218">
        <v>21.199107066573013</v>
      </c>
      <c r="CH71" s="217">
        <v>29.509530503480857</v>
      </c>
      <c r="CI71" s="217">
        <v>19.086208936837224</v>
      </c>
      <c r="CJ71" s="218">
        <v>28.258731915483622</v>
      </c>
      <c r="CK71" s="218">
        <v>28.354769091193187</v>
      </c>
      <c r="CL71" s="218">
        <v>28.354769091193187</v>
      </c>
      <c r="CM71" s="217">
        <v>31.423924831836221</v>
      </c>
      <c r="CN71" s="217">
        <v>32.308815266709878</v>
      </c>
      <c r="CO71" s="217">
        <v>92.530056955866954</v>
      </c>
      <c r="CP71" s="219">
        <v>156.26279705441306</v>
      </c>
    </row>
    <row r="72" spans="1:94" s="24" customFormat="1" ht="13.5" customHeight="1" x14ac:dyDescent="0.35">
      <c r="A72" s="26"/>
      <c r="B72" s="220">
        <v>2053</v>
      </c>
      <c r="C72" s="1188"/>
      <c r="D72" s="216">
        <v>40.068163346599654</v>
      </c>
      <c r="E72" s="217">
        <v>22.580450320245081</v>
      </c>
      <c r="F72" s="217">
        <v>15.57876134316078</v>
      </c>
      <c r="G72" s="218">
        <v>22.694804920648316</v>
      </c>
      <c r="H72" s="217">
        <v>30.096736041571674</v>
      </c>
      <c r="I72" s="217">
        <v>17.874442480321562</v>
      </c>
      <c r="J72" s="218">
        <v>28.630060814221661</v>
      </c>
      <c r="K72" s="218">
        <v>28.918996212314998</v>
      </c>
      <c r="L72" s="218">
        <v>28.918996212314998</v>
      </c>
      <c r="M72" s="217">
        <v>31.855730919217443</v>
      </c>
      <c r="N72" s="217">
        <v>44.849092102696183</v>
      </c>
      <c r="O72" s="217">
        <v>89.028673256570144</v>
      </c>
      <c r="P72" s="219">
        <v>165.73349627848376</v>
      </c>
      <c r="Q72" s="216">
        <v>41.0587529319872</v>
      </c>
      <c r="R72" s="217">
        <v>22.947610548086356</v>
      </c>
      <c r="S72" s="217">
        <v>16.595060847091311</v>
      </c>
      <c r="T72" s="218">
        <v>21.374185901523425</v>
      </c>
      <c r="U72" s="217">
        <v>30.096736041571674</v>
      </c>
      <c r="V72" s="217">
        <v>17.874442480321562</v>
      </c>
      <c r="W72" s="218">
        <v>28.630060814221661</v>
      </c>
      <c r="X72" s="218">
        <v>28.918996212314998</v>
      </c>
      <c r="Y72" s="218">
        <v>28.918996212314998</v>
      </c>
      <c r="Z72" s="217">
        <v>32.524437912395967</v>
      </c>
      <c r="AA72" s="217">
        <v>15.718179616134956</v>
      </c>
      <c r="AB72" s="217">
        <v>102.02183806722431</v>
      </c>
      <c r="AC72" s="219">
        <v>150.26445559575524</v>
      </c>
      <c r="AD72" s="216">
        <v>40.646408072821799</v>
      </c>
      <c r="AE72" s="217">
        <v>22.658338354787059</v>
      </c>
      <c r="AF72" s="217">
        <v>16.314198491161221</v>
      </c>
      <c r="AG72" s="218">
        <v>21.805048525119684</v>
      </c>
      <c r="AH72" s="217">
        <v>30.096736041571674</v>
      </c>
      <c r="AI72" s="217">
        <v>17.874442480321562</v>
      </c>
      <c r="AJ72" s="218">
        <v>28.630060814221661</v>
      </c>
      <c r="AK72" s="218">
        <v>28.918996212314998</v>
      </c>
      <c r="AL72" s="218">
        <v>28.918996212314998</v>
      </c>
      <c r="AM72" s="217">
        <v>34.071859984701113</v>
      </c>
      <c r="AN72" s="217">
        <v>63.074755423551522</v>
      </c>
      <c r="AO72" s="217">
        <v>79.705584330322708</v>
      </c>
      <c r="AP72" s="219">
        <v>176.85219973857534</v>
      </c>
      <c r="AQ72" s="216">
        <v>41.415463402125184</v>
      </c>
      <c r="AR72" s="217">
        <v>22.98996471616136</v>
      </c>
      <c r="AS72" s="217">
        <v>16.255953225164969</v>
      </c>
      <c r="AT72" s="218">
        <v>22.091671523858878</v>
      </c>
      <c r="AU72" s="217">
        <v>30.096736041571674</v>
      </c>
      <c r="AV72" s="217">
        <v>17.874442480321562</v>
      </c>
      <c r="AW72" s="218">
        <v>28.630060814221661</v>
      </c>
      <c r="AX72" s="218">
        <v>28.918996212314998</v>
      </c>
      <c r="AY72" s="218">
        <v>28.918996212314998</v>
      </c>
      <c r="AZ72" s="217">
        <v>34.043573895313834</v>
      </c>
      <c r="BA72" s="217">
        <v>86.221623916334281</v>
      </c>
      <c r="BB72" s="217">
        <v>69.153478159718148</v>
      </c>
      <c r="BC72" s="219">
        <v>189.41867597136627</v>
      </c>
      <c r="BD72" s="217">
        <v>40.71872981247509</v>
      </c>
      <c r="BE72" s="217">
        <v>22.735376893907784</v>
      </c>
      <c r="BF72" s="217">
        <v>16.296343575231699</v>
      </c>
      <c r="BG72" s="218">
        <v>21.932575557000192</v>
      </c>
      <c r="BH72" s="217">
        <v>30.096736041571674</v>
      </c>
      <c r="BI72" s="217">
        <v>17.874442480321562</v>
      </c>
      <c r="BJ72" s="218">
        <v>28.630060814221661</v>
      </c>
      <c r="BK72" s="218">
        <v>28.918996212314998</v>
      </c>
      <c r="BL72" s="218">
        <v>28.918996212314998</v>
      </c>
      <c r="BM72" s="217">
        <v>32.792054551142357</v>
      </c>
      <c r="BN72" s="217">
        <v>38.923329598889126</v>
      </c>
      <c r="BO72" s="217">
        <v>91.309027420624034</v>
      </c>
      <c r="BP72" s="219">
        <v>163.0244115706555</v>
      </c>
      <c r="BQ72" s="217">
        <v>46.53641084254329</v>
      </c>
      <c r="BR72" s="217">
        <v>24.071124214853196</v>
      </c>
      <c r="BS72" s="217">
        <v>19.295263636711386</v>
      </c>
      <c r="BT72" s="218">
        <v>20.618206040972094</v>
      </c>
      <c r="BU72" s="217">
        <v>31.60157284365026</v>
      </c>
      <c r="BV72" s="217">
        <v>24.852820708940254</v>
      </c>
      <c r="BW72" s="218">
        <v>30.791722587485054</v>
      </c>
      <c r="BX72" s="218">
        <v>28.918996212314998</v>
      </c>
      <c r="BY72" s="218">
        <v>28.918996212314998</v>
      </c>
      <c r="BZ72" s="217">
        <v>29.783926101323726</v>
      </c>
      <c r="CA72" s="217">
        <v>14.745659205639198</v>
      </c>
      <c r="CB72" s="217">
        <v>103.7077249516684</v>
      </c>
      <c r="CC72" s="219">
        <v>148.23731025863131</v>
      </c>
      <c r="CD72" s="217">
        <v>41.131685086440427</v>
      </c>
      <c r="CE72" s="217">
        <v>22.843439732658638</v>
      </c>
      <c r="CF72" s="217">
        <v>17.354567770609535</v>
      </c>
      <c r="CG72" s="218">
        <v>21.620944786783568</v>
      </c>
      <c r="CH72" s="217">
        <v>30.096736041571674</v>
      </c>
      <c r="CI72" s="217">
        <v>19.466002427199513</v>
      </c>
      <c r="CJ72" s="218">
        <v>28.821048007847015</v>
      </c>
      <c r="CK72" s="218">
        <v>28.918996212314998</v>
      </c>
      <c r="CL72" s="218">
        <v>28.918996212314998</v>
      </c>
      <c r="CM72" s="217">
        <v>32.049224603637995</v>
      </c>
      <c r="CN72" s="217">
        <v>32.951723335055036</v>
      </c>
      <c r="CO72" s="217">
        <v>94.371298106007771</v>
      </c>
      <c r="CP72" s="219">
        <v>159.3722460447008</v>
      </c>
    </row>
    <row r="73" spans="1:94" s="24" customFormat="1" ht="13.5" customHeight="1" x14ac:dyDescent="0.35">
      <c r="A73" s="26"/>
      <c r="B73" s="220">
        <v>2054</v>
      </c>
      <c r="C73" s="1188"/>
      <c r="D73" s="216">
        <v>40.859593777675364</v>
      </c>
      <c r="E73" s="217">
        <v>23.026461667864083</v>
      </c>
      <c r="F73" s="217">
        <v>15.886474619129785</v>
      </c>
      <c r="G73" s="218">
        <v>23.143075011946426</v>
      </c>
      <c r="H73" s="217">
        <v>30.6912098279868</v>
      </c>
      <c r="I73" s="217">
        <v>18.227500283222813</v>
      </c>
      <c r="J73" s="218">
        <v>29.195564682615121</v>
      </c>
      <c r="K73" s="218">
        <v>29.490207162031048</v>
      </c>
      <c r="L73" s="218">
        <v>29.490207162031048</v>
      </c>
      <c r="M73" s="217">
        <v>32.484948551069976</v>
      </c>
      <c r="N73" s="217">
        <v>45.734955924033606</v>
      </c>
      <c r="O73" s="217">
        <v>90.787176650999513</v>
      </c>
      <c r="P73" s="219">
        <v>169.00708112610312</v>
      </c>
      <c r="Q73" s="216">
        <v>41.869749589141222</v>
      </c>
      <c r="R73" s="217">
        <v>23.40087408180834</v>
      </c>
      <c r="S73" s="217">
        <v>16.922848174060359</v>
      </c>
      <c r="T73" s="218">
        <v>21.796370991855767</v>
      </c>
      <c r="U73" s="217">
        <v>30.6912098279868</v>
      </c>
      <c r="V73" s="217">
        <v>18.227500283222813</v>
      </c>
      <c r="W73" s="218">
        <v>29.195564682615121</v>
      </c>
      <c r="X73" s="218">
        <v>29.490207162031048</v>
      </c>
      <c r="Y73" s="218">
        <v>29.490207162031048</v>
      </c>
      <c r="Z73" s="217">
        <v>33.166863912680476</v>
      </c>
      <c r="AA73" s="217">
        <v>16.028646695988737</v>
      </c>
      <c r="AB73" s="217">
        <v>104.0369837723626</v>
      </c>
      <c r="AC73" s="219">
        <v>153.23249438103181</v>
      </c>
      <c r="AD73" s="216">
        <v>41.449260052446725</v>
      </c>
      <c r="AE73" s="217">
        <v>23.105888154773343</v>
      </c>
      <c r="AF73" s="217">
        <v>16.636438196356249</v>
      </c>
      <c r="AG73" s="218">
        <v>22.235744057744505</v>
      </c>
      <c r="AH73" s="217">
        <v>30.6912098279868</v>
      </c>
      <c r="AI73" s="217">
        <v>18.227500283222813</v>
      </c>
      <c r="AJ73" s="218">
        <v>29.195564682615121</v>
      </c>
      <c r="AK73" s="218">
        <v>29.490207162031048</v>
      </c>
      <c r="AL73" s="218">
        <v>29.490207162031048</v>
      </c>
      <c r="AM73" s="217">
        <v>34.744850822888154</v>
      </c>
      <c r="AN73" s="217">
        <v>64.320614397496541</v>
      </c>
      <c r="AO73" s="217">
        <v>81.279937125583587</v>
      </c>
      <c r="AP73" s="219">
        <v>180.3454023459683</v>
      </c>
      <c r="AQ73" s="216">
        <v>42.233505840706925</v>
      </c>
      <c r="AR73" s="217">
        <v>23.444064833711945</v>
      </c>
      <c r="AS73" s="217">
        <v>16.577042463951621</v>
      </c>
      <c r="AT73" s="218">
        <v>22.528028463059442</v>
      </c>
      <c r="AU73" s="217">
        <v>30.6912098279868</v>
      </c>
      <c r="AV73" s="217">
        <v>18.227500283222813</v>
      </c>
      <c r="AW73" s="218">
        <v>29.195564682615121</v>
      </c>
      <c r="AX73" s="218">
        <v>29.490207162031048</v>
      </c>
      <c r="AY73" s="218">
        <v>29.490207162031048</v>
      </c>
      <c r="AZ73" s="217">
        <v>34.716006023791024</v>
      </c>
      <c r="BA73" s="217">
        <v>87.92468218715824</v>
      </c>
      <c r="BB73" s="217">
        <v>70.519404682401529</v>
      </c>
      <c r="BC73" s="219">
        <v>193.16009289335079</v>
      </c>
      <c r="BD73" s="217">
        <v>41.523010298445442</v>
      </c>
      <c r="BE73" s="217">
        <v>23.184448366941528</v>
      </c>
      <c r="BF73" s="217">
        <v>16.618230608314239</v>
      </c>
      <c r="BG73" s="218">
        <v>22.365790016508239</v>
      </c>
      <c r="BH73" s="217">
        <v>30.6912098279868</v>
      </c>
      <c r="BI73" s="217">
        <v>18.227500283222813</v>
      </c>
      <c r="BJ73" s="218">
        <v>29.195564682615121</v>
      </c>
      <c r="BK73" s="218">
        <v>29.490207162031048</v>
      </c>
      <c r="BL73" s="218">
        <v>29.490207162031048</v>
      </c>
      <c r="BM73" s="217">
        <v>33.439766542450073</v>
      </c>
      <c r="BN73" s="217">
        <v>39.692147157529853</v>
      </c>
      <c r="BO73" s="217">
        <v>93.112572602056503</v>
      </c>
      <c r="BP73" s="219">
        <v>166.24448630203642</v>
      </c>
      <c r="BQ73" s="217">
        <v>47.455602754966094</v>
      </c>
      <c r="BR73" s="217">
        <v>24.546579504606445</v>
      </c>
      <c r="BS73" s="217">
        <v>19.676385643368523</v>
      </c>
      <c r="BT73" s="218">
        <v>21.025458940334133</v>
      </c>
      <c r="BU73" s="217">
        <v>32.225770319386143</v>
      </c>
      <c r="BV73" s="217">
        <v>25.343716147220761</v>
      </c>
      <c r="BW73" s="218">
        <v>31.399923818726297</v>
      </c>
      <c r="BX73" s="218">
        <v>29.490207162031048</v>
      </c>
      <c r="BY73" s="218">
        <v>29.490207162031048</v>
      </c>
      <c r="BZ73" s="217">
        <v>30.372221234035319</v>
      </c>
      <c r="CA73" s="217">
        <v>15.036916963591931</v>
      </c>
      <c r="CB73" s="217">
        <v>105.75617046573875</v>
      </c>
      <c r="CC73" s="219">
        <v>151.16530866336601</v>
      </c>
      <c r="CD73" s="217">
        <v>41.944122306914977</v>
      </c>
      <c r="CE73" s="217">
        <v>23.294645673856444</v>
      </c>
      <c r="CF73" s="217">
        <v>17.697356955454758</v>
      </c>
      <c r="CG73" s="218">
        <v>22.048003883674273</v>
      </c>
      <c r="CH73" s="217">
        <v>30.6912098279868</v>
      </c>
      <c r="CI73" s="217">
        <v>19.850496883783752</v>
      </c>
      <c r="CJ73" s="218">
        <v>29.390324274682435</v>
      </c>
      <c r="CK73" s="218">
        <v>29.490207162031048</v>
      </c>
      <c r="CL73" s="218">
        <v>29.490207162031048</v>
      </c>
      <c r="CM73" s="217">
        <v>32.682264142393187</v>
      </c>
      <c r="CN73" s="217">
        <v>33.602589120395891</v>
      </c>
      <c r="CO73" s="217">
        <v>96.235329568971011</v>
      </c>
      <c r="CP73" s="219">
        <v>162.52018283176011</v>
      </c>
    </row>
    <row r="74" spans="1:94" s="24" customFormat="1" ht="13.5" customHeight="1" x14ac:dyDescent="0.35">
      <c r="A74" s="26"/>
      <c r="B74" s="220">
        <v>2055</v>
      </c>
      <c r="C74" s="1188"/>
      <c r="D74" s="216">
        <v>41.65576060008852</v>
      </c>
      <c r="E74" s="217">
        <v>23.475142213179204</v>
      </c>
      <c r="F74" s="217">
        <v>16.196029434718056</v>
      </c>
      <c r="G74" s="218">
        <v>23.59402781860889</v>
      </c>
      <c r="H74" s="217">
        <v>31.28924129980517</v>
      </c>
      <c r="I74" s="217">
        <v>18.582670994414698</v>
      </c>
      <c r="J74" s="218">
        <v>29.764452863158311</v>
      </c>
      <c r="K74" s="218">
        <v>30.064836578472494</v>
      </c>
      <c r="L74" s="218">
        <v>30.064836578472494</v>
      </c>
      <c r="M74" s="217">
        <v>33.117931796201788</v>
      </c>
      <c r="N74" s="217">
        <v>46.626121282391587</v>
      </c>
      <c r="O74" s="217">
        <v>92.556203977687758</v>
      </c>
      <c r="P74" s="219">
        <v>172.30025705628111</v>
      </c>
      <c r="Q74" s="216">
        <v>42.685599733589669</v>
      </c>
      <c r="R74" s="217">
        <v>23.856850214629883</v>
      </c>
      <c r="S74" s="217">
        <v>17.252597175732607</v>
      </c>
      <c r="T74" s="218">
        <v>22.221082689361815</v>
      </c>
      <c r="U74" s="217">
        <v>31.28924129980517</v>
      </c>
      <c r="V74" s="217">
        <v>18.582670994414698</v>
      </c>
      <c r="W74" s="218">
        <v>29.764452863158311</v>
      </c>
      <c r="X74" s="218">
        <v>30.064836578472494</v>
      </c>
      <c r="Y74" s="218">
        <v>30.064836578472494</v>
      </c>
      <c r="Z74" s="217">
        <v>33.81313457299224</v>
      </c>
      <c r="AA74" s="217">
        <v>16.340971795865304</v>
      </c>
      <c r="AB74" s="217">
        <v>106.06418931028816</v>
      </c>
      <c r="AC74" s="219">
        <v>156.21829567914568</v>
      </c>
      <c r="AD74" s="216">
        <v>42.256916776762083</v>
      </c>
      <c r="AE74" s="217">
        <v>23.55611635947152</v>
      </c>
      <c r="AF74" s="217">
        <v>16.960606375979779</v>
      </c>
      <c r="AG74" s="218">
        <v>22.669017129101359</v>
      </c>
      <c r="AH74" s="217">
        <v>31.28924129980517</v>
      </c>
      <c r="AI74" s="217">
        <v>18.582670994414698</v>
      </c>
      <c r="AJ74" s="218">
        <v>29.764452863158311</v>
      </c>
      <c r="AK74" s="218">
        <v>30.064836578472494</v>
      </c>
      <c r="AL74" s="218">
        <v>30.064836578472494</v>
      </c>
      <c r="AM74" s="217">
        <v>35.421869239306979</v>
      </c>
      <c r="AN74" s="217">
        <v>65.573929333987579</v>
      </c>
      <c r="AO74" s="217">
        <v>82.863711786176879</v>
      </c>
      <c r="AP74" s="219">
        <v>183.85951035947144</v>
      </c>
      <c r="AQ74" s="216">
        <v>43.056443932737963</v>
      </c>
      <c r="AR74" s="217">
        <v>23.900882556978267</v>
      </c>
      <c r="AS74" s="217">
        <v>16.900053292090188</v>
      </c>
      <c r="AT74" s="218">
        <v>22.966996822222796</v>
      </c>
      <c r="AU74" s="217">
        <v>31.28924129980517</v>
      </c>
      <c r="AV74" s="217">
        <v>18.582670994414698</v>
      </c>
      <c r="AW74" s="218">
        <v>29.764452863158311</v>
      </c>
      <c r="AX74" s="218">
        <v>30.064836578472494</v>
      </c>
      <c r="AY74" s="218">
        <v>30.064836578472494</v>
      </c>
      <c r="AZ74" s="217">
        <v>35.392462386848159</v>
      </c>
      <c r="BA74" s="217">
        <v>89.637932573579945</v>
      </c>
      <c r="BB74" s="217">
        <v>71.89350572339454</v>
      </c>
      <c r="BC74" s="219">
        <v>196.92390068382264</v>
      </c>
      <c r="BD74" s="217">
        <v>42.332104078139473</v>
      </c>
      <c r="BE74" s="217">
        <v>23.636207351285492</v>
      </c>
      <c r="BF74" s="217">
        <v>16.942044005225192</v>
      </c>
      <c r="BG74" s="218">
        <v>22.801597089507887</v>
      </c>
      <c r="BH74" s="217">
        <v>31.28924129980517</v>
      </c>
      <c r="BI74" s="217">
        <v>18.582670994414698</v>
      </c>
      <c r="BJ74" s="218">
        <v>29.764452863158311</v>
      </c>
      <c r="BK74" s="218">
        <v>30.064836578472494</v>
      </c>
      <c r="BL74" s="218">
        <v>30.064836578472494</v>
      </c>
      <c r="BM74" s="217">
        <v>34.091354828305398</v>
      </c>
      <c r="BN74" s="217">
        <v>40.465565778603668</v>
      </c>
      <c r="BO74" s="217">
        <v>94.926911272643054</v>
      </c>
      <c r="BP74" s="219">
        <v>169.48383187955213</v>
      </c>
      <c r="BQ74" s="217">
        <v>48.380295659567757</v>
      </c>
      <c r="BR74" s="217">
        <v>25.024880202152104</v>
      </c>
      <c r="BS74" s="217">
        <v>20.059788511235897</v>
      </c>
      <c r="BT74" s="218">
        <v>21.435149083740562</v>
      </c>
      <c r="BU74" s="217">
        <v>32.853703364795429</v>
      </c>
      <c r="BV74" s="217">
        <v>25.837549396343725</v>
      </c>
      <c r="BW74" s="218">
        <v>32.011764888581226</v>
      </c>
      <c r="BX74" s="218">
        <v>30.064836578472494</v>
      </c>
      <c r="BY74" s="218">
        <v>30.064836578472494</v>
      </c>
      <c r="BZ74" s="217">
        <v>30.964037075404345</v>
      </c>
      <c r="CA74" s="217">
        <v>15.329917781537768</v>
      </c>
      <c r="CB74" s="217">
        <v>107.81687509849739</v>
      </c>
      <c r="CC74" s="219">
        <v>154.1108299554395</v>
      </c>
      <c r="CD74" s="217">
        <v>42.761421635873347</v>
      </c>
      <c r="CE74" s="217">
        <v>23.748551900293965</v>
      </c>
      <c r="CF74" s="217">
        <v>18.042197595060784</v>
      </c>
      <c r="CG74" s="218">
        <v>22.477618756698512</v>
      </c>
      <c r="CH74" s="217">
        <v>31.28924129980517</v>
      </c>
      <c r="CI74" s="217">
        <v>20.237292384328338</v>
      </c>
      <c r="CJ74" s="218">
        <v>29.96300742994795</v>
      </c>
      <c r="CK74" s="218">
        <v>30.064836578472494</v>
      </c>
      <c r="CL74" s="218">
        <v>30.064836578472494</v>
      </c>
      <c r="CM74" s="217">
        <v>33.319092166996164</v>
      </c>
      <c r="CN74" s="217">
        <v>34.257350074467283</v>
      </c>
      <c r="CO74" s="217">
        <v>98.110516507042675</v>
      </c>
      <c r="CP74" s="219">
        <v>165.68695874850613</v>
      </c>
    </row>
    <row r="75" spans="1:94" s="24" customFormat="1" ht="13.5" customHeight="1" x14ac:dyDescent="0.35">
      <c r="A75" s="26"/>
      <c r="B75" s="220">
        <v>2056</v>
      </c>
      <c r="C75" s="1188"/>
      <c r="D75" s="216">
        <v>42.472799592283231</v>
      </c>
      <c r="E75" s="217">
        <v>23.93558528897897</v>
      </c>
      <c r="F75" s="217">
        <v>16.513699485060854</v>
      </c>
      <c r="G75" s="218">
        <v>24.056802724960953</v>
      </c>
      <c r="H75" s="217">
        <v>31.90295065980364</v>
      </c>
      <c r="I75" s="217">
        <v>18.947152798679962</v>
      </c>
      <c r="J75" s="218">
        <v>30.3482549164688</v>
      </c>
      <c r="K75" s="218">
        <v>30.654530378914625</v>
      </c>
      <c r="L75" s="218">
        <v>30.654530378914625</v>
      </c>
      <c r="M75" s="217">
        <v>33.767509219072899</v>
      </c>
      <c r="N75" s="217">
        <v>47.540649275488242</v>
      </c>
      <c r="O75" s="217">
        <v>94.371607814513538</v>
      </c>
      <c r="P75" s="219">
        <v>175.67976630907469</v>
      </c>
      <c r="Q75" s="216">
        <v>43.522838062338003</v>
      </c>
      <c r="R75" s="217">
        <v>24.324780137778617</v>
      </c>
      <c r="S75" s="217">
        <v>17.590990819400027</v>
      </c>
      <c r="T75" s="218">
        <v>22.656928554242096</v>
      </c>
      <c r="U75" s="217">
        <v>31.90295065980364</v>
      </c>
      <c r="V75" s="217">
        <v>18.947152798679962</v>
      </c>
      <c r="W75" s="218">
        <v>30.3482549164688</v>
      </c>
      <c r="X75" s="218">
        <v>30.654530378914625</v>
      </c>
      <c r="Y75" s="218">
        <v>30.654530378914625</v>
      </c>
      <c r="Z75" s="217">
        <v>34.476347751589266</v>
      </c>
      <c r="AA75" s="217">
        <v>16.661484755783452</v>
      </c>
      <c r="AB75" s="217">
        <v>108.14453971305673</v>
      </c>
      <c r="AC75" s="219">
        <v>159.28237222042947</v>
      </c>
      <c r="AD75" s="216">
        <v>43.085746888112105</v>
      </c>
      <c r="AE75" s="217">
        <v>24.018147667821296</v>
      </c>
      <c r="AF75" s="217">
        <v>17.293272891746437</v>
      </c>
      <c r="AG75" s="218">
        <v>23.113648811307783</v>
      </c>
      <c r="AH75" s="217">
        <v>31.90295065980364</v>
      </c>
      <c r="AI75" s="217">
        <v>18.947152798679962</v>
      </c>
      <c r="AJ75" s="218">
        <v>30.3482549164688</v>
      </c>
      <c r="AK75" s="218">
        <v>30.654530378914625</v>
      </c>
      <c r="AL75" s="218">
        <v>30.654530378914625</v>
      </c>
      <c r="AM75" s="217">
        <v>36.116636251792507</v>
      </c>
      <c r="AN75" s="217">
        <v>66.860100955042427</v>
      </c>
      <c r="AO75" s="217">
        <v>84.489006405503702</v>
      </c>
      <c r="AP75" s="219">
        <v>187.46574361233866</v>
      </c>
      <c r="AQ75" s="216">
        <v>43.900956025459593</v>
      </c>
      <c r="AR75" s="217">
        <v>24.369676133559274</v>
      </c>
      <c r="AS75" s="217">
        <v>17.231532115448339</v>
      </c>
      <c r="AT75" s="218">
        <v>23.417473098901993</v>
      </c>
      <c r="AU75" s="217">
        <v>31.90295065980364</v>
      </c>
      <c r="AV75" s="217">
        <v>18.947152798679962</v>
      </c>
      <c r="AW75" s="218">
        <v>30.3482549164688</v>
      </c>
      <c r="AX75" s="218">
        <v>30.654530378914625</v>
      </c>
      <c r="AY75" s="218">
        <v>30.654530378914625</v>
      </c>
      <c r="AZ75" s="217">
        <v>36.086652611279632</v>
      </c>
      <c r="BA75" s="217">
        <v>91.396097231655588</v>
      </c>
      <c r="BB75" s="217">
        <v>73.303629956283018</v>
      </c>
      <c r="BC75" s="219">
        <v>200.78637979921825</v>
      </c>
      <c r="BD75" s="217">
        <v>43.162408918459953</v>
      </c>
      <c r="BE75" s="217">
        <v>24.099809569931779</v>
      </c>
      <c r="BF75" s="217">
        <v>17.274346437357906</v>
      </c>
      <c r="BG75" s="218">
        <v>23.248829204299749</v>
      </c>
      <c r="BH75" s="217">
        <v>31.90295065980364</v>
      </c>
      <c r="BI75" s="217">
        <v>18.947152798679962</v>
      </c>
      <c r="BJ75" s="218">
        <v>30.3482549164688</v>
      </c>
      <c r="BK75" s="218">
        <v>30.654530378914625</v>
      </c>
      <c r="BL75" s="218">
        <v>30.654530378914625</v>
      </c>
      <c r="BM75" s="217">
        <v>34.760025038384612</v>
      </c>
      <c r="BN75" s="217">
        <v>41.259260206602399</v>
      </c>
      <c r="BO75" s="217">
        <v>96.788814327611902</v>
      </c>
      <c r="BP75" s="219">
        <v>172.80809957259891</v>
      </c>
      <c r="BQ75" s="217">
        <v>49.329230151180212</v>
      </c>
      <c r="BR75" s="217">
        <v>25.51571994689839</v>
      </c>
      <c r="BS75" s="217">
        <v>20.45324260144459</v>
      </c>
      <c r="BT75" s="218">
        <v>21.855579592093473</v>
      </c>
      <c r="BU75" s="217">
        <v>33.498098192793826</v>
      </c>
      <c r="BV75" s="217">
        <v>26.344328891315289</v>
      </c>
      <c r="BW75" s="218">
        <v>32.639645876616399</v>
      </c>
      <c r="BX75" s="218">
        <v>30.654530378914625</v>
      </c>
      <c r="BY75" s="218">
        <v>30.654530378914625</v>
      </c>
      <c r="BZ75" s="217">
        <v>31.571367857075725</v>
      </c>
      <c r="CA75" s="217">
        <v>15.63059985753925</v>
      </c>
      <c r="CB75" s="217">
        <v>109.93160280249401</v>
      </c>
      <c r="CC75" s="219">
        <v>157.13357051710898</v>
      </c>
      <c r="CD75" s="217">
        <v>43.600147140698539</v>
      </c>
      <c r="CE75" s="217">
        <v>24.214357652755936</v>
      </c>
      <c r="CF75" s="217">
        <v>18.396078516395221</v>
      </c>
      <c r="CG75" s="218">
        <v>22.918496337886424</v>
      </c>
      <c r="CH75" s="217">
        <v>31.90295065980364</v>
      </c>
      <c r="CI75" s="217">
        <v>20.634228047877496</v>
      </c>
      <c r="CJ75" s="218">
        <v>30.550703946372504</v>
      </c>
      <c r="CK75" s="218">
        <v>30.654530378914625</v>
      </c>
      <c r="CL75" s="218">
        <v>30.654530378914625</v>
      </c>
      <c r="CM75" s="217">
        <v>33.972615163402736</v>
      </c>
      <c r="CN75" s="217">
        <v>34.929276126876104</v>
      </c>
      <c r="CO75" s="217">
        <v>100.03486301700522</v>
      </c>
      <c r="CP75" s="219">
        <v>168.93675430728405</v>
      </c>
    </row>
    <row r="76" spans="1:94" s="24" customFormat="1" ht="13.5" customHeight="1" x14ac:dyDescent="0.35">
      <c r="A76" s="26"/>
      <c r="B76" s="220">
        <v>2057</v>
      </c>
      <c r="C76" s="1188"/>
      <c r="D76" s="216">
        <v>43.307206162113388</v>
      </c>
      <c r="E76" s="217">
        <v>24.405815879134909</v>
      </c>
      <c r="F76" s="217">
        <v>16.8381221620402</v>
      </c>
      <c r="G76" s="218">
        <v>24.529414712762737</v>
      </c>
      <c r="H76" s="217">
        <v>32.529705474250683</v>
      </c>
      <c r="I76" s="217">
        <v>19.319382294417448</v>
      </c>
      <c r="J76" s="218">
        <v>30.944466692670694</v>
      </c>
      <c r="K76" s="218">
        <v>31.256759141528896</v>
      </c>
      <c r="L76" s="218">
        <v>31.256759141528896</v>
      </c>
      <c r="M76" s="217">
        <v>34.43089453413733</v>
      </c>
      <c r="N76" s="217">
        <v>48.474617143635705</v>
      </c>
      <c r="O76" s="217">
        <v>96.225601201381608</v>
      </c>
      <c r="P76" s="219">
        <v>179.13111287915464</v>
      </c>
      <c r="Q76" s="216">
        <v>44.377873340574453</v>
      </c>
      <c r="R76" s="217">
        <v>24.802656721179645</v>
      </c>
      <c r="S76" s="217">
        <v>17.936577605541533</v>
      </c>
      <c r="T76" s="218">
        <v>23.102039077195869</v>
      </c>
      <c r="U76" s="217">
        <v>32.529705474250683</v>
      </c>
      <c r="V76" s="217">
        <v>19.319382294417448</v>
      </c>
      <c r="W76" s="218">
        <v>30.944466692670694</v>
      </c>
      <c r="X76" s="218">
        <v>31.256759141528896</v>
      </c>
      <c r="Y76" s="218">
        <v>31.256759141528896</v>
      </c>
      <c r="Z76" s="217">
        <v>35.15365867396374</v>
      </c>
      <c r="AA76" s="217">
        <v>16.988810773300713</v>
      </c>
      <c r="AB76" s="217">
        <v>110.26911156360714</v>
      </c>
      <c r="AC76" s="219">
        <v>162.4115810108716</v>
      </c>
      <c r="AD76" s="216">
        <v>43.932195217739334</v>
      </c>
      <c r="AE76" s="217">
        <v>24.490000251158477</v>
      </c>
      <c r="AF76" s="217">
        <v>17.633010809973065</v>
      </c>
      <c r="AG76" s="218">
        <v>23.567731909338519</v>
      </c>
      <c r="AH76" s="217">
        <v>32.529705474250683</v>
      </c>
      <c r="AI76" s="217">
        <v>19.319382294417448</v>
      </c>
      <c r="AJ76" s="218">
        <v>30.944466692670694</v>
      </c>
      <c r="AK76" s="218">
        <v>31.256759141528896</v>
      </c>
      <c r="AL76" s="218">
        <v>31.256759141528896</v>
      </c>
      <c r="AM76" s="217">
        <v>36.826171739397552</v>
      </c>
      <c r="AN76" s="217">
        <v>68.173612379576156</v>
      </c>
      <c r="AO76" s="217">
        <v>86.148849474477743</v>
      </c>
      <c r="AP76" s="219">
        <v>191.14863359345145</v>
      </c>
      <c r="AQ76" s="216">
        <v>44.763419684109586</v>
      </c>
      <c r="AR76" s="217">
        <v>24.8484347288408</v>
      </c>
      <c r="AS76" s="217">
        <v>17.570057094809055</v>
      </c>
      <c r="AT76" s="218">
        <v>23.877525028374876</v>
      </c>
      <c r="AU76" s="217">
        <v>32.529705474250683</v>
      </c>
      <c r="AV76" s="217">
        <v>19.319382294417448</v>
      </c>
      <c r="AW76" s="218">
        <v>30.944466692670694</v>
      </c>
      <c r="AX76" s="218">
        <v>31.256759141528896</v>
      </c>
      <c r="AY76" s="218">
        <v>31.256759141528896</v>
      </c>
      <c r="AZ76" s="217">
        <v>36.795599050202426</v>
      </c>
      <c r="BA76" s="217">
        <v>93.191634721978829</v>
      </c>
      <c r="BB76" s="217">
        <v>74.74372881991043</v>
      </c>
      <c r="BC76" s="219">
        <v>204.73096259209166</v>
      </c>
      <c r="BD76" s="217">
        <v>44.010363324973866</v>
      </c>
      <c r="BE76" s="217">
        <v>24.573266455982225</v>
      </c>
      <c r="BF76" s="217">
        <v>17.613712532722914</v>
      </c>
      <c r="BG76" s="218">
        <v>23.705568011610481</v>
      </c>
      <c r="BH76" s="217">
        <v>32.529705474250683</v>
      </c>
      <c r="BI76" s="217">
        <v>19.319382294417448</v>
      </c>
      <c r="BJ76" s="218">
        <v>30.944466692670694</v>
      </c>
      <c r="BK76" s="218">
        <v>31.256759141528896</v>
      </c>
      <c r="BL76" s="218">
        <v>31.256759141528896</v>
      </c>
      <c r="BM76" s="217">
        <v>35.442908990888625</v>
      </c>
      <c r="BN76" s="217">
        <v>42.069825983127672</v>
      </c>
      <c r="BO76" s="217">
        <v>98.690295353969873</v>
      </c>
      <c r="BP76" s="219">
        <v>176.20303032798617</v>
      </c>
      <c r="BQ76" s="217">
        <v>50.298335887508628</v>
      </c>
      <c r="BR76" s="217">
        <v>26.01699333979964</v>
      </c>
      <c r="BS76" s="217">
        <v>20.855060239198714</v>
      </c>
      <c r="BT76" s="218">
        <v>22.284947078441188</v>
      </c>
      <c r="BU76" s="217">
        <v>34.156190747963215</v>
      </c>
      <c r="BV76" s="217">
        <v>26.86188086141604</v>
      </c>
      <c r="BW76" s="218">
        <v>33.280873561577557</v>
      </c>
      <c r="BX76" s="218">
        <v>31.256759141528896</v>
      </c>
      <c r="BY76" s="218">
        <v>31.256759141528896</v>
      </c>
      <c r="BZ76" s="217">
        <v>32.191608505475443</v>
      </c>
      <c r="CA76" s="217">
        <v>15.937673451385578</v>
      </c>
      <c r="CB76" s="217">
        <v>112.09128270329875</v>
      </c>
      <c r="CC76" s="219">
        <v>160.22056466015977</v>
      </c>
      <c r="CD76" s="217">
        <v>44.456701207512886</v>
      </c>
      <c r="CE76" s="217">
        <v>24.690064912546458</v>
      </c>
      <c r="CF76" s="217">
        <v>18.757481789090733</v>
      </c>
      <c r="CG76" s="218">
        <v>23.368745534985159</v>
      </c>
      <c r="CH76" s="217">
        <v>32.529705474250683</v>
      </c>
      <c r="CI76" s="217">
        <v>21.039601265838179</v>
      </c>
      <c r="CJ76" s="218">
        <v>31.15089296924118</v>
      </c>
      <c r="CK76" s="218">
        <v>31.256759141528896</v>
      </c>
      <c r="CL76" s="218">
        <v>31.256759141528896</v>
      </c>
      <c r="CM76" s="217">
        <v>34.640029921995804</v>
      </c>
      <c r="CN76" s="217">
        <v>35.615485130272546</v>
      </c>
      <c r="CO76" s="217">
        <v>102.0001148420489</v>
      </c>
      <c r="CP76" s="219">
        <v>172.25562989431725</v>
      </c>
    </row>
    <row r="77" spans="1:94" s="24" customFormat="1" ht="13.5" customHeight="1" x14ac:dyDescent="0.35">
      <c r="A77" s="26"/>
      <c r="B77" s="220">
        <v>2058</v>
      </c>
      <c r="C77" s="1188"/>
      <c r="D77" s="216">
        <v>44.161455690145921</v>
      </c>
      <c r="E77" s="217">
        <v>24.887228986643073</v>
      </c>
      <c r="F77" s="217">
        <v>17.170259909648138</v>
      </c>
      <c r="G77" s="218">
        <v>25.013265849750258</v>
      </c>
      <c r="H77" s="217">
        <v>33.171365096540661</v>
      </c>
      <c r="I77" s="217">
        <v>19.700463751048652</v>
      </c>
      <c r="J77" s="218">
        <v>31.55485693508162</v>
      </c>
      <c r="K77" s="218">
        <v>31.87330945984143</v>
      </c>
      <c r="L77" s="218">
        <v>31.87330945984143</v>
      </c>
      <c r="M77" s="217">
        <v>35.110055764151191</v>
      </c>
      <c r="N77" s="217">
        <v>49.430795629532454</v>
      </c>
      <c r="O77" s="217">
        <v>98.123684261813224</v>
      </c>
      <c r="P77" s="219">
        <v>182.66453565549688</v>
      </c>
      <c r="Q77" s="216">
        <v>45.253242146734891</v>
      </c>
      <c r="R77" s="217">
        <v>25.291897650707813</v>
      </c>
      <c r="S77" s="217">
        <v>18.290382764357279</v>
      </c>
      <c r="T77" s="218">
        <v>23.557734739123571</v>
      </c>
      <c r="U77" s="217">
        <v>33.171365096540661</v>
      </c>
      <c r="V77" s="217">
        <v>19.700463751048652</v>
      </c>
      <c r="W77" s="218">
        <v>31.55485693508162</v>
      </c>
      <c r="X77" s="218">
        <v>31.87330945984143</v>
      </c>
      <c r="Y77" s="218">
        <v>31.87330945984143</v>
      </c>
      <c r="Z77" s="217">
        <v>35.847076675079727</v>
      </c>
      <c r="AA77" s="217">
        <v>17.323920905563693</v>
      </c>
      <c r="AB77" s="217">
        <v>112.44420769327124</v>
      </c>
      <c r="AC77" s="219">
        <v>165.61520527391465</v>
      </c>
      <c r="AD77" s="216">
        <v>44.798772869728772</v>
      </c>
      <c r="AE77" s="217">
        <v>24.973073924342469</v>
      </c>
      <c r="AF77" s="217">
        <v>17.980828009397712</v>
      </c>
      <c r="AG77" s="218">
        <v>24.032613522458192</v>
      </c>
      <c r="AH77" s="217">
        <v>33.171365096540661</v>
      </c>
      <c r="AI77" s="217">
        <v>19.700463751048652</v>
      </c>
      <c r="AJ77" s="218">
        <v>31.55485693508162</v>
      </c>
      <c r="AK77" s="218">
        <v>31.87330945984143</v>
      </c>
      <c r="AL77" s="218">
        <v>31.87330945984143</v>
      </c>
      <c r="AM77" s="217">
        <v>37.552580635641398</v>
      </c>
      <c r="AN77" s="217">
        <v>69.518360317864378</v>
      </c>
      <c r="AO77" s="217">
        <v>87.848165143298232</v>
      </c>
      <c r="AP77" s="219">
        <v>194.919106096804</v>
      </c>
      <c r="AQ77" s="216">
        <v>45.646393524424539</v>
      </c>
      <c r="AR77" s="217">
        <v>25.338578645305887</v>
      </c>
      <c r="AS77" s="217">
        <v>17.916632510562284</v>
      </c>
      <c r="AT77" s="218">
        <v>24.3485174172563</v>
      </c>
      <c r="AU77" s="217">
        <v>33.171365096540661</v>
      </c>
      <c r="AV77" s="217">
        <v>19.700463751048652</v>
      </c>
      <c r="AW77" s="218">
        <v>31.55485693508162</v>
      </c>
      <c r="AX77" s="218">
        <v>31.87330945984143</v>
      </c>
      <c r="AY77" s="218">
        <v>31.87330945984143</v>
      </c>
      <c r="AZ77" s="217">
        <v>37.521404889642795</v>
      </c>
      <c r="BA77" s="217">
        <v>95.029871750703947</v>
      </c>
      <c r="BB77" s="217">
        <v>76.218074563406077</v>
      </c>
      <c r="BC77" s="219">
        <v>208.76935120375282</v>
      </c>
      <c r="BD77" s="217">
        <v>44.878482869748126</v>
      </c>
      <c r="BE77" s="217">
        <v>25.057982583678413</v>
      </c>
      <c r="BF77" s="217">
        <v>17.96114906699518</v>
      </c>
      <c r="BG77" s="218">
        <v>24.173168489227461</v>
      </c>
      <c r="BH77" s="217">
        <v>33.171365096540661</v>
      </c>
      <c r="BI77" s="217">
        <v>19.700463751048652</v>
      </c>
      <c r="BJ77" s="218">
        <v>31.55485693508162</v>
      </c>
      <c r="BK77" s="218">
        <v>31.87330945984143</v>
      </c>
      <c r="BL77" s="218">
        <v>31.87330945984143</v>
      </c>
      <c r="BM77" s="217">
        <v>36.142032553933298</v>
      </c>
      <c r="BN77" s="217">
        <v>42.899667761790759</v>
      </c>
      <c r="BO77" s="217">
        <v>100.63699535377901</v>
      </c>
      <c r="BP77" s="219">
        <v>179.67869566950307</v>
      </c>
      <c r="BQ77" s="217">
        <v>51.290487852516129</v>
      </c>
      <c r="BR77" s="217">
        <v>26.530187476548001</v>
      </c>
      <c r="BS77" s="217">
        <v>21.266433471167002</v>
      </c>
      <c r="BT77" s="218">
        <v>22.724525319825005</v>
      </c>
      <c r="BU77" s="217">
        <v>34.829933351367693</v>
      </c>
      <c r="BV77" s="217">
        <v>27.391740694951203</v>
      </c>
      <c r="BW77" s="218">
        <v>33.937350232597709</v>
      </c>
      <c r="BX77" s="218">
        <v>31.87330945984143</v>
      </c>
      <c r="BY77" s="218">
        <v>31.87330945984143</v>
      </c>
      <c r="BZ77" s="217">
        <v>32.826599048838368</v>
      </c>
      <c r="CA77" s="217">
        <v>16.252049538654241</v>
      </c>
      <c r="CB77" s="217">
        <v>114.30232178504913</v>
      </c>
      <c r="CC77" s="219">
        <v>163.38097037254175</v>
      </c>
      <c r="CD77" s="217">
        <v>45.333624920445089</v>
      </c>
      <c r="CE77" s="217">
        <v>25.177084929946854</v>
      </c>
      <c r="CF77" s="217">
        <v>19.127479565105837</v>
      </c>
      <c r="CG77" s="218">
        <v>23.829702073470834</v>
      </c>
      <c r="CH77" s="217">
        <v>33.171365096540661</v>
      </c>
      <c r="CI77" s="217">
        <v>21.454614632991337</v>
      </c>
      <c r="CJ77" s="218">
        <v>31.765355040914741</v>
      </c>
      <c r="CK77" s="218">
        <v>31.87330945984143</v>
      </c>
      <c r="CL77" s="218">
        <v>31.87330945984143</v>
      </c>
      <c r="CM77" s="217">
        <v>35.323316419423691</v>
      </c>
      <c r="CN77" s="217">
        <v>36.31801281698813</v>
      </c>
      <c r="CO77" s="217">
        <v>104.01210216898278</v>
      </c>
      <c r="CP77" s="219">
        <v>175.6534314053946</v>
      </c>
    </row>
    <row r="78" spans="1:94" s="24" customFormat="1" ht="13.5" customHeight="1" x14ac:dyDescent="0.35">
      <c r="A78" s="26"/>
      <c r="B78" s="220">
        <v>2059</v>
      </c>
      <c r="C78" s="1188"/>
      <c r="D78" s="216">
        <v>45.03233356592493</v>
      </c>
      <c r="E78" s="217">
        <v>25.378013014823328</v>
      </c>
      <c r="F78" s="217">
        <v>17.508862866525405</v>
      </c>
      <c r="G78" s="218">
        <v>25.506535364740156</v>
      </c>
      <c r="H78" s="217">
        <v>33.825514909324369</v>
      </c>
      <c r="I78" s="217">
        <v>20.088963128056349</v>
      </c>
      <c r="J78" s="218">
        <v>32.177128695572208</v>
      </c>
      <c r="K78" s="218">
        <v>32.501861204856198</v>
      </c>
      <c r="L78" s="218">
        <v>32.501861204856198</v>
      </c>
      <c r="M78" s="217">
        <v>35.802437170165149</v>
      </c>
      <c r="N78" s="217">
        <v>50.40558655576362</v>
      </c>
      <c r="O78" s="217">
        <v>100.05871435486802</v>
      </c>
      <c r="P78" s="219">
        <v>186.26673808079678</v>
      </c>
      <c r="Q78" s="216">
        <v>46.145650396802054</v>
      </c>
      <c r="R78" s="217">
        <v>25.790661872952043</v>
      </c>
      <c r="S78" s="217">
        <v>18.651074898257267</v>
      </c>
      <c r="T78" s="218">
        <v>24.022300720184543</v>
      </c>
      <c r="U78" s="217">
        <v>33.825514909324369</v>
      </c>
      <c r="V78" s="217">
        <v>20.088963128056349</v>
      </c>
      <c r="W78" s="218">
        <v>32.177128695572208</v>
      </c>
      <c r="X78" s="218">
        <v>32.501861204856198</v>
      </c>
      <c r="Y78" s="218">
        <v>32.501861204856198</v>
      </c>
      <c r="Z78" s="217">
        <v>36.553992366598614</v>
      </c>
      <c r="AA78" s="217">
        <v>17.665554105887917</v>
      </c>
      <c r="AB78" s="217">
        <v>114.66164303839778</v>
      </c>
      <c r="AC78" s="219">
        <v>168.88118951088433</v>
      </c>
      <c r="AD78" s="216">
        <v>45.682218841891356</v>
      </c>
      <c r="AE78" s="217">
        <v>25.465550841849439</v>
      </c>
      <c r="AF78" s="217">
        <v>18.335415625608608</v>
      </c>
      <c r="AG78" s="218">
        <v>24.506544263344672</v>
      </c>
      <c r="AH78" s="217">
        <v>33.825514909324369</v>
      </c>
      <c r="AI78" s="217">
        <v>20.088963128056349</v>
      </c>
      <c r="AJ78" s="218">
        <v>32.177128695572208</v>
      </c>
      <c r="AK78" s="218">
        <v>32.501861204856198</v>
      </c>
      <c r="AL78" s="218">
        <v>32.501861204856198</v>
      </c>
      <c r="AM78" s="217">
        <v>38.293129404763704</v>
      </c>
      <c r="AN78" s="217">
        <v>70.889284374037899</v>
      </c>
      <c r="AO78" s="217">
        <v>89.580558748886517</v>
      </c>
      <c r="AP78" s="219">
        <v>198.76297252768813</v>
      </c>
      <c r="AQ78" s="216">
        <v>46.54655484402511</v>
      </c>
      <c r="AR78" s="217">
        <v>25.838263431530166</v>
      </c>
      <c r="AS78" s="217">
        <v>18.269954171229219</v>
      </c>
      <c r="AT78" s="218">
        <v>24.828677882877908</v>
      </c>
      <c r="AU78" s="217">
        <v>33.825514909324369</v>
      </c>
      <c r="AV78" s="217">
        <v>20.088963128056349</v>
      </c>
      <c r="AW78" s="218">
        <v>32.177128695572208</v>
      </c>
      <c r="AX78" s="218">
        <v>32.501861204856198</v>
      </c>
      <c r="AY78" s="218">
        <v>32.501861204856198</v>
      </c>
      <c r="AZ78" s="217">
        <v>38.261338863192208</v>
      </c>
      <c r="BA78" s="217">
        <v>96.903890882375649</v>
      </c>
      <c r="BB78" s="217">
        <v>77.721119103818637</v>
      </c>
      <c r="BC78" s="219">
        <v>212.88634884938648</v>
      </c>
      <c r="BD78" s="217">
        <v>45.763500748325718</v>
      </c>
      <c r="BE78" s="217">
        <v>25.552133926806601</v>
      </c>
      <c r="BF78" s="217">
        <v>18.315348608236871</v>
      </c>
      <c r="BG78" s="218">
        <v>24.649871018520308</v>
      </c>
      <c r="BH78" s="217">
        <v>33.825514909324369</v>
      </c>
      <c r="BI78" s="217">
        <v>20.088963128056349</v>
      </c>
      <c r="BJ78" s="218">
        <v>32.177128695572208</v>
      </c>
      <c r="BK78" s="218">
        <v>32.501861204856198</v>
      </c>
      <c r="BL78" s="218">
        <v>32.501861204856198</v>
      </c>
      <c r="BM78" s="217">
        <v>36.854764868686409</v>
      </c>
      <c r="BN78" s="217">
        <v>43.745662780481922</v>
      </c>
      <c r="BO78" s="217">
        <v>102.62158873660169</v>
      </c>
      <c r="BP78" s="219">
        <v>183.22201638577002</v>
      </c>
      <c r="BQ78" s="217">
        <v>52.301952497659961</v>
      </c>
      <c r="BR78" s="217">
        <v>27.05337116586535</v>
      </c>
      <c r="BS78" s="217">
        <v>21.685814266417783</v>
      </c>
      <c r="BT78" s="218">
        <v>23.172660147568727</v>
      </c>
      <c r="BU78" s="217">
        <v>35.51679065479059</v>
      </c>
      <c r="BV78" s="217">
        <v>27.931914486270127</v>
      </c>
      <c r="BW78" s="218">
        <v>34.606605514568137</v>
      </c>
      <c r="BX78" s="218">
        <v>32.501861204856198</v>
      </c>
      <c r="BY78" s="218">
        <v>32.501861204856198</v>
      </c>
      <c r="BZ78" s="217">
        <v>33.473949966101728</v>
      </c>
      <c r="CA78" s="217">
        <v>16.572545096558525</v>
      </c>
      <c r="CB78" s="217">
        <v>116.55639972784176</v>
      </c>
      <c r="CC78" s="219">
        <v>166.60289479050203</v>
      </c>
      <c r="CD78" s="217">
        <v>46.227618344237257</v>
      </c>
      <c r="CE78" s="217">
        <v>25.673585009019035</v>
      </c>
      <c r="CF78" s="217">
        <v>19.504679512714961</v>
      </c>
      <c r="CG78" s="218">
        <v>24.299631336396416</v>
      </c>
      <c r="CH78" s="217">
        <v>33.825514909324369</v>
      </c>
      <c r="CI78" s="217">
        <v>21.877706420280546</v>
      </c>
      <c r="CJ78" s="218">
        <v>32.391777890639112</v>
      </c>
      <c r="CK78" s="218">
        <v>32.501861204856198</v>
      </c>
      <c r="CL78" s="218">
        <v>32.501861204856198</v>
      </c>
      <c r="CM78" s="217">
        <v>36.019903393020243</v>
      </c>
      <c r="CN78" s="217">
        <v>37.034215518196447</v>
      </c>
      <c r="CO78" s="217">
        <v>106.06325372584699</v>
      </c>
      <c r="CP78" s="219">
        <v>179.11737263706368</v>
      </c>
    </row>
    <row r="79" spans="1:94" s="24" customFormat="1" ht="13.5" customHeight="1" x14ac:dyDescent="0.35">
      <c r="A79" s="26"/>
      <c r="B79" s="220">
        <v>2060</v>
      </c>
      <c r="C79" s="1188"/>
      <c r="D79" s="216">
        <v>45.926152557828168</v>
      </c>
      <c r="E79" s="217">
        <v>25.88172553010326</v>
      </c>
      <c r="F79" s="217">
        <v>17.856385477891294</v>
      </c>
      <c r="G79" s="218">
        <v>26.012798840810774</v>
      </c>
      <c r="H79" s="217">
        <v>34.496896675330341</v>
      </c>
      <c r="I79" s="217">
        <v>20.48769655689841</v>
      </c>
      <c r="J79" s="218">
        <v>32.815792661118508</v>
      </c>
      <c r="K79" s="218">
        <v>33.146970585532088</v>
      </c>
      <c r="L79" s="218">
        <v>33.146970585532088</v>
      </c>
      <c r="M79" s="217">
        <v>36.513057645834451</v>
      </c>
      <c r="N79" s="217">
        <v>51.406055929521671</v>
      </c>
      <c r="O79" s="217">
        <v>102.04471801299236</v>
      </c>
      <c r="P79" s="219">
        <v>189.96383158834848</v>
      </c>
      <c r="Q79" s="216">
        <v>47.061566927265822</v>
      </c>
      <c r="R79" s="217">
        <v>26.302564800701777</v>
      </c>
      <c r="S79" s="217">
        <v>19.021268571189346</v>
      </c>
      <c r="T79" s="218">
        <v>24.499104538966858</v>
      </c>
      <c r="U79" s="217">
        <v>34.496896675330341</v>
      </c>
      <c r="V79" s="217">
        <v>20.48769655689841</v>
      </c>
      <c r="W79" s="218">
        <v>32.815792661118508</v>
      </c>
      <c r="X79" s="218">
        <v>33.146970585532088</v>
      </c>
      <c r="Y79" s="218">
        <v>33.146970585532088</v>
      </c>
      <c r="Z79" s="217">
        <v>37.279529997450481</v>
      </c>
      <c r="AA79" s="217">
        <v>18.016186784943326</v>
      </c>
      <c r="AB79" s="217">
        <v>116.93749121403177</v>
      </c>
      <c r="AC79" s="219">
        <v>172.23320799642556</v>
      </c>
      <c r="AD79" s="216">
        <v>46.588937005483459</v>
      </c>
      <c r="AE79" s="217">
        <v>25.97100084142366</v>
      </c>
      <c r="AF79" s="217">
        <v>18.699343972484449</v>
      </c>
      <c r="AG79" s="218">
        <v>24.992959533306827</v>
      </c>
      <c r="AH79" s="217">
        <v>34.496896675330341</v>
      </c>
      <c r="AI79" s="217">
        <v>20.48769655689841</v>
      </c>
      <c r="AJ79" s="218">
        <v>32.815792661118508</v>
      </c>
      <c r="AK79" s="218">
        <v>33.146970585532088</v>
      </c>
      <c r="AL79" s="218">
        <v>33.146970585532088</v>
      </c>
      <c r="AM79" s="217">
        <v>39.053186093171377</v>
      </c>
      <c r="AN79" s="217">
        <v>72.296322021846819</v>
      </c>
      <c r="AO79" s="217">
        <v>91.358587964224483</v>
      </c>
      <c r="AP79" s="219">
        <v>202.70809607924269</v>
      </c>
      <c r="AQ79" s="216">
        <v>47.470428679396065</v>
      </c>
      <c r="AR79" s="217">
        <v>26.351111173233168</v>
      </c>
      <c r="AS79" s="217">
        <v>18.632583214104386</v>
      </c>
      <c r="AT79" s="218">
        <v>25.321486984211198</v>
      </c>
      <c r="AU79" s="217">
        <v>34.496896675330341</v>
      </c>
      <c r="AV79" s="217">
        <v>20.48769655689841</v>
      </c>
      <c r="AW79" s="218">
        <v>32.815792661118508</v>
      </c>
      <c r="AX79" s="218">
        <v>33.146970585532088</v>
      </c>
      <c r="AY79" s="218">
        <v>33.146970585532088</v>
      </c>
      <c r="AZ79" s="217">
        <v>39.020764560763524</v>
      </c>
      <c r="BA79" s="217">
        <v>98.82727639676807</v>
      </c>
      <c r="BB79" s="217">
        <v>79.263757622101707</v>
      </c>
      <c r="BC79" s="219">
        <v>217.1117985796333</v>
      </c>
      <c r="BD79" s="217">
        <v>46.671832226305867</v>
      </c>
      <c r="BE79" s="217">
        <v>26.059302460589112</v>
      </c>
      <c r="BF79" s="217">
        <v>18.678878657271639</v>
      </c>
      <c r="BG79" s="218">
        <v>25.139131092774832</v>
      </c>
      <c r="BH79" s="217">
        <v>34.496896675330341</v>
      </c>
      <c r="BI79" s="217">
        <v>20.48769655689841</v>
      </c>
      <c r="BJ79" s="218">
        <v>32.815792661118508</v>
      </c>
      <c r="BK79" s="218">
        <v>33.146970585532088</v>
      </c>
      <c r="BL79" s="218">
        <v>33.146970585532088</v>
      </c>
      <c r="BM79" s="217">
        <v>37.586272347274786</v>
      </c>
      <c r="BN79" s="217">
        <v>44.613943438186425</v>
      </c>
      <c r="BO79" s="217">
        <v>104.65846130634712</v>
      </c>
      <c r="BP79" s="219">
        <v>186.85867709180832</v>
      </c>
      <c r="BQ79" s="217">
        <v>53.340061668431495</v>
      </c>
      <c r="BR79" s="217">
        <v>27.590336830939286</v>
      </c>
      <c r="BS79" s="217">
        <v>22.116242607819071</v>
      </c>
      <c r="BT79" s="218">
        <v>23.632599975081668</v>
      </c>
      <c r="BU79" s="217">
        <v>36.221741509096859</v>
      </c>
      <c r="BV79" s="217">
        <v>28.486317815413539</v>
      </c>
      <c r="BW79" s="218">
        <v>35.293490665854854</v>
      </c>
      <c r="BX79" s="218">
        <v>33.146970585532088</v>
      </c>
      <c r="BY79" s="218">
        <v>33.146970585532088</v>
      </c>
      <c r="BZ79" s="217">
        <v>34.138353736559679</v>
      </c>
      <c r="CA79" s="217">
        <v>16.901483314467928</v>
      </c>
      <c r="CB79" s="217">
        <v>118.86985575943065</v>
      </c>
      <c r="CC79" s="219">
        <v>169.90969281045824</v>
      </c>
      <c r="CD79" s="217">
        <v>47.145161805893423</v>
      </c>
      <c r="CE79" s="217">
        <v>26.183164150364441</v>
      </c>
      <c r="CF79" s="217">
        <v>19.891815856736059</v>
      </c>
      <c r="CG79" s="218">
        <v>24.78193971939243</v>
      </c>
      <c r="CH79" s="217">
        <v>34.496896675330341</v>
      </c>
      <c r="CI79" s="217">
        <v>22.311943510594848</v>
      </c>
      <c r="CJ79" s="218">
        <v>33.034702295562077</v>
      </c>
      <c r="CK79" s="218">
        <v>33.146970585532088</v>
      </c>
      <c r="CL79" s="218">
        <v>33.146970585532088</v>
      </c>
      <c r="CM79" s="217">
        <v>36.734840221511924</v>
      </c>
      <c r="CN79" s="217">
        <v>37.769284801957696</v>
      </c>
      <c r="CO79" s="217">
        <v>108.16843777953213</v>
      </c>
      <c r="CP79" s="219">
        <v>182.67256280300174</v>
      </c>
    </row>
    <row r="80" spans="1:94" ht="13.5" customHeight="1" x14ac:dyDescent="0.35">
      <c r="A80" s="26"/>
      <c r="B80" s="220">
        <v>2061</v>
      </c>
      <c r="C80" s="1188"/>
      <c r="D80" s="216">
        <v>46.848563306500971</v>
      </c>
      <c r="E80" s="217">
        <v>26.401550956217619</v>
      </c>
      <c r="F80" s="217">
        <v>18.215024749415559</v>
      </c>
      <c r="G80" s="218">
        <v>26.535256828634033</v>
      </c>
      <c r="H80" s="217">
        <v>35.189754807722615</v>
      </c>
      <c r="I80" s="217">
        <v>20.899184793276017</v>
      </c>
      <c r="J80" s="218">
        <v>33.474886405989025</v>
      </c>
      <c r="K80" s="218">
        <v>33.812715923453375</v>
      </c>
      <c r="L80" s="218">
        <v>33.812715923453375</v>
      </c>
      <c r="M80" s="217">
        <v>37.246409667800997</v>
      </c>
      <c r="N80" s="217">
        <v>52.438528625259885</v>
      </c>
      <c r="O80" s="217">
        <v>104.09425056684495</v>
      </c>
      <c r="P80" s="219">
        <v>193.77918885990584</v>
      </c>
      <c r="Q80" s="216">
        <v>48.006782077357791</v>
      </c>
      <c r="R80" s="217">
        <v>26.830842636718643</v>
      </c>
      <c r="S80" s="217">
        <v>19.403304113168716</v>
      </c>
      <c r="T80" s="218">
        <v>24.9911605049254</v>
      </c>
      <c r="U80" s="217">
        <v>35.189754807722615</v>
      </c>
      <c r="V80" s="217">
        <v>20.899184793276017</v>
      </c>
      <c r="W80" s="218">
        <v>33.474886405989025</v>
      </c>
      <c r="X80" s="218">
        <v>33.812715923453375</v>
      </c>
      <c r="Y80" s="218">
        <v>33.812715923453375</v>
      </c>
      <c r="Z80" s="217">
        <v>38.028276349146715</v>
      </c>
      <c r="AA80" s="217">
        <v>18.378035609958733</v>
      </c>
      <c r="AB80" s="217">
        <v>119.28613992094958</v>
      </c>
      <c r="AC80" s="219">
        <v>175.69245188005505</v>
      </c>
      <c r="AD80" s="216">
        <v>47.5246595485157</v>
      </c>
      <c r="AE80" s="217">
        <v>26.4926193310142</v>
      </c>
      <c r="AF80" s="217">
        <v>19.07491377123106</v>
      </c>
      <c r="AG80" s="218">
        <v>25.494934404501141</v>
      </c>
      <c r="AH80" s="217">
        <v>35.189754807722615</v>
      </c>
      <c r="AI80" s="217">
        <v>20.899184793276017</v>
      </c>
      <c r="AJ80" s="218">
        <v>33.474886405989025</v>
      </c>
      <c r="AK80" s="218">
        <v>33.812715923453375</v>
      </c>
      <c r="AL80" s="218">
        <v>33.812715923453375</v>
      </c>
      <c r="AM80" s="217">
        <v>39.837555708651394</v>
      </c>
      <c r="AN80" s="217">
        <v>73.748368422609246</v>
      </c>
      <c r="AO80" s="217">
        <v>93.193493324861024</v>
      </c>
      <c r="AP80" s="219">
        <v>206.77941745612168</v>
      </c>
      <c r="AQ80" s="216">
        <v>48.423855675111533</v>
      </c>
      <c r="AR80" s="217">
        <v>26.880364046202576</v>
      </c>
      <c r="AS80" s="217">
        <v>19.006812146314402</v>
      </c>
      <c r="AT80" s="218">
        <v>25.830060214620708</v>
      </c>
      <c r="AU80" s="217">
        <v>35.189754807722615</v>
      </c>
      <c r="AV80" s="217">
        <v>20.899184793276017</v>
      </c>
      <c r="AW80" s="218">
        <v>33.474886405989025</v>
      </c>
      <c r="AX80" s="218">
        <v>33.812715923453375</v>
      </c>
      <c r="AY80" s="218">
        <v>33.812715923453375</v>
      </c>
      <c r="AZ80" s="217">
        <v>39.804483001078289</v>
      </c>
      <c r="BA80" s="217">
        <v>100.81218775845142</v>
      </c>
      <c r="BB80" s="217">
        <v>80.855742535681401</v>
      </c>
      <c r="BC80" s="219">
        <v>221.47241329521111</v>
      </c>
      <c r="BD80" s="217">
        <v>47.609219690922906</v>
      </c>
      <c r="BE80" s="217">
        <v>26.582694457388666</v>
      </c>
      <c r="BF80" s="217">
        <v>19.054037417303359</v>
      </c>
      <c r="BG80" s="218">
        <v>25.644041768736027</v>
      </c>
      <c r="BH80" s="217">
        <v>35.189754807722615</v>
      </c>
      <c r="BI80" s="217">
        <v>20.899184793276017</v>
      </c>
      <c r="BJ80" s="218">
        <v>33.474886405989025</v>
      </c>
      <c r="BK80" s="218">
        <v>33.812715923453375</v>
      </c>
      <c r="BL80" s="218">
        <v>33.812715923453375</v>
      </c>
      <c r="BM80" s="217">
        <v>38.341179512032703</v>
      </c>
      <c r="BN80" s="217">
        <v>45.509998924572869</v>
      </c>
      <c r="BO80" s="217">
        <v>106.76048998220833</v>
      </c>
      <c r="BP80" s="219">
        <v>190.61166841881391</v>
      </c>
      <c r="BQ80" s="217">
        <v>54.411378194584628</v>
      </c>
      <c r="BR80" s="217">
        <v>28.144479118828876</v>
      </c>
      <c r="BS80" s="217">
        <v>22.560439623365291</v>
      </c>
      <c r="BT80" s="218">
        <v>24.107252499232292</v>
      </c>
      <c r="BU80" s="217">
        <v>36.949242548108749</v>
      </c>
      <c r="BV80" s="217">
        <v>29.058455568733091</v>
      </c>
      <c r="BW80" s="218">
        <v>36.002348110583668</v>
      </c>
      <c r="BX80" s="218">
        <v>33.812715923453375</v>
      </c>
      <c r="BY80" s="218">
        <v>33.812715923453375</v>
      </c>
      <c r="BZ80" s="217">
        <v>34.824010659136569</v>
      </c>
      <c r="CA80" s="217">
        <v>17.240943709242966</v>
      </c>
      <c r="CB80" s="217">
        <v>121.25731533396439</v>
      </c>
      <c r="CC80" s="219">
        <v>173.32226970234393</v>
      </c>
      <c r="CD80" s="217">
        <v>48.092055929953069</v>
      </c>
      <c r="CE80" s="217">
        <v>26.709043865982888</v>
      </c>
      <c r="CF80" s="217">
        <v>20.291336037177256</v>
      </c>
      <c r="CG80" s="218">
        <v>25.279676331257438</v>
      </c>
      <c r="CH80" s="217">
        <v>35.189754807722615</v>
      </c>
      <c r="CI80" s="217">
        <v>22.76007111048553</v>
      </c>
      <c r="CJ80" s="218">
        <v>33.698192764054163</v>
      </c>
      <c r="CK80" s="218">
        <v>33.812715923453375</v>
      </c>
      <c r="CL80" s="218">
        <v>33.812715923453375</v>
      </c>
      <c r="CM80" s="217">
        <v>37.472646669122234</v>
      </c>
      <c r="CN80" s="217">
        <v>38.527867708007619</v>
      </c>
      <c r="CO80" s="217">
        <v>110.34096310808762</v>
      </c>
      <c r="CP80" s="219">
        <v>186.34147748521747</v>
      </c>
    </row>
    <row r="81" spans="1:94" ht="13.5" customHeight="1" x14ac:dyDescent="0.35">
      <c r="A81" s="26"/>
      <c r="B81" s="220">
        <v>2062</v>
      </c>
      <c r="C81" s="1188"/>
      <c r="D81" s="216">
        <v>47.795980043797854</v>
      </c>
      <c r="E81" s="217">
        <v>26.935468530228821</v>
      </c>
      <c r="F81" s="217">
        <v>18.583386511226056</v>
      </c>
      <c r="G81" s="218">
        <v>27.071878331484491</v>
      </c>
      <c r="H81" s="217">
        <v>35.901395898359503</v>
      </c>
      <c r="I81" s="217">
        <v>21.321828222904148</v>
      </c>
      <c r="J81" s="218">
        <v>34.151847777304859</v>
      </c>
      <c r="K81" s="218">
        <v>34.496509208420541</v>
      </c>
      <c r="L81" s="218">
        <v>34.496509208420541</v>
      </c>
      <c r="M81" s="217">
        <v>37.999642412477165</v>
      </c>
      <c r="N81" s="217">
        <v>53.498991021379915</v>
      </c>
      <c r="O81" s="217">
        <v>106.19934468890352</v>
      </c>
      <c r="P81" s="219">
        <v>197.69797812276062</v>
      </c>
      <c r="Q81" s="216">
        <v>48.977621429384229</v>
      </c>
      <c r="R81" s="217">
        <v>27.373441760271245</v>
      </c>
      <c r="S81" s="217">
        <v>19.79569640395059</v>
      </c>
      <c r="T81" s="218">
        <v>25.496555805778815</v>
      </c>
      <c r="U81" s="217">
        <v>35.901395898359503</v>
      </c>
      <c r="V81" s="217">
        <v>21.321828222904148</v>
      </c>
      <c r="W81" s="218">
        <v>34.151847777304859</v>
      </c>
      <c r="X81" s="218">
        <v>34.496509208420541</v>
      </c>
      <c r="Y81" s="218">
        <v>34.496509208420541</v>
      </c>
      <c r="Z81" s="217">
        <v>38.797320754372542</v>
      </c>
      <c r="AA81" s="217">
        <v>18.749693934283417</v>
      </c>
      <c r="AB81" s="217">
        <v>121.698459051192</v>
      </c>
      <c r="AC81" s="219">
        <v>179.24547373984797</v>
      </c>
      <c r="AD81" s="216">
        <v>48.48574895473773</v>
      </c>
      <c r="AE81" s="217">
        <v>27.028378577350683</v>
      </c>
      <c r="AF81" s="217">
        <v>19.460665036453985</v>
      </c>
      <c r="AG81" s="218">
        <v>26.01051750601663</v>
      </c>
      <c r="AH81" s="217">
        <v>35.901395898359503</v>
      </c>
      <c r="AI81" s="217">
        <v>21.321828222904148</v>
      </c>
      <c r="AJ81" s="218">
        <v>34.151847777304859</v>
      </c>
      <c r="AK81" s="218">
        <v>34.496509208420541</v>
      </c>
      <c r="AL81" s="218">
        <v>34.496509208420541</v>
      </c>
      <c r="AM81" s="217">
        <v>40.643189102453583</v>
      </c>
      <c r="AN81" s="217">
        <v>75.239778909090944</v>
      </c>
      <c r="AO81" s="217">
        <v>95.078141842372474</v>
      </c>
      <c r="AP81" s="219">
        <v>210.96110985391701</v>
      </c>
      <c r="AQ81" s="216">
        <v>49.403129490850574</v>
      </c>
      <c r="AR81" s="217">
        <v>27.423964639360399</v>
      </c>
      <c r="AS81" s="217">
        <v>19.391186194932818</v>
      </c>
      <c r="AT81" s="218">
        <v>26.352420552815374</v>
      </c>
      <c r="AU81" s="217">
        <v>35.901395898359503</v>
      </c>
      <c r="AV81" s="217">
        <v>21.321828222904148</v>
      </c>
      <c r="AW81" s="218">
        <v>34.151847777304859</v>
      </c>
      <c r="AX81" s="218">
        <v>34.496509208420541</v>
      </c>
      <c r="AY81" s="218">
        <v>34.496509208420541</v>
      </c>
      <c r="AZ81" s="217">
        <v>40.609447566756607</v>
      </c>
      <c r="BA81" s="217">
        <v>102.85090884752735</v>
      </c>
      <c r="BB81" s="217">
        <v>82.490885182078031</v>
      </c>
      <c r="BC81" s="219">
        <v>225.95124159636197</v>
      </c>
      <c r="BD81" s="217">
        <v>48.572019153730885</v>
      </c>
      <c r="BE81" s="217">
        <v>27.120275289624868</v>
      </c>
      <c r="BF81" s="217">
        <v>19.439366500804393</v>
      </c>
      <c r="BG81" s="218">
        <v>26.162640262881727</v>
      </c>
      <c r="BH81" s="217">
        <v>35.901395898359503</v>
      </c>
      <c r="BI81" s="217">
        <v>21.321828222904148</v>
      </c>
      <c r="BJ81" s="218">
        <v>34.151847777304859</v>
      </c>
      <c r="BK81" s="218">
        <v>34.496509208420541</v>
      </c>
      <c r="BL81" s="218">
        <v>34.496509208420541</v>
      </c>
      <c r="BM81" s="217">
        <v>39.116551746176825</v>
      </c>
      <c r="BN81" s="217">
        <v>46.430345924616745</v>
      </c>
      <c r="BO81" s="217">
        <v>108.91950336388709</v>
      </c>
      <c r="BP81" s="219">
        <v>194.46640103468064</v>
      </c>
      <c r="BQ81" s="217">
        <v>55.511737453494639</v>
      </c>
      <c r="BR81" s="217">
        <v>28.713643863652138</v>
      </c>
      <c r="BS81" s="217">
        <v>23.016678547067482</v>
      </c>
      <c r="BT81" s="218">
        <v>24.594772561663859</v>
      </c>
      <c r="BU81" s="217">
        <v>37.696465693277482</v>
      </c>
      <c r="BV81" s="217">
        <v>29.646103624996865</v>
      </c>
      <c r="BW81" s="218">
        <v>36.730422245083808</v>
      </c>
      <c r="BX81" s="218">
        <v>34.496509208420541</v>
      </c>
      <c r="BY81" s="218">
        <v>34.496509208420541</v>
      </c>
      <c r="BZ81" s="217">
        <v>35.528255319584723</v>
      </c>
      <c r="CA81" s="217">
        <v>17.589606666739968</v>
      </c>
      <c r="CB81" s="217">
        <v>123.70949747059657</v>
      </c>
      <c r="CC81" s="219">
        <v>176.82735945692127</v>
      </c>
      <c r="CD81" s="217">
        <v>49.064619771899807</v>
      </c>
      <c r="CE81" s="217">
        <v>27.249179857566592</v>
      </c>
      <c r="CF81" s="217">
        <v>20.701686964226269</v>
      </c>
      <c r="CG81" s="218">
        <v>25.790906276837386</v>
      </c>
      <c r="CH81" s="217">
        <v>35.901395898359503</v>
      </c>
      <c r="CI81" s="217">
        <v>23.220347174258631</v>
      </c>
      <c r="CJ81" s="218">
        <v>34.3796700514674</v>
      </c>
      <c r="CK81" s="218">
        <v>34.496509208420541</v>
      </c>
      <c r="CL81" s="218">
        <v>34.496509208420541</v>
      </c>
      <c r="CM81" s="217">
        <v>38.230454596184366</v>
      </c>
      <c r="CN81" s="217">
        <v>39.307015330531648</v>
      </c>
      <c r="CO81" s="217">
        <v>112.57238426339877</v>
      </c>
      <c r="CP81" s="219">
        <v>190.10985419011479</v>
      </c>
    </row>
    <row r="82" spans="1:94" ht="13.5" customHeight="1" x14ac:dyDescent="0.35">
      <c r="A82" s="26"/>
      <c r="B82" s="220">
        <v>2063</v>
      </c>
      <c r="C82" s="1188"/>
      <c r="D82" s="216">
        <v>48.770140264731353</v>
      </c>
      <c r="E82" s="217">
        <v>27.484457419049811</v>
      </c>
      <c r="F82" s="217">
        <v>18.962146312633617</v>
      </c>
      <c r="G82" s="218">
        <v>27.623647475088564</v>
      </c>
      <c r="H82" s="217">
        <v>36.633125046461899</v>
      </c>
      <c r="I82" s="217">
        <v>21.756401943817433</v>
      </c>
      <c r="J82" s="218">
        <v>34.847918274144561</v>
      </c>
      <c r="K82" s="218">
        <v>35.199604468756561</v>
      </c>
      <c r="L82" s="218">
        <v>35.199604468756561</v>
      </c>
      <c r="M82" s="217">
        <v>38.7741372552236</v>
      </c>
      <c r="N82" s="217">
        <v>54.589387930604275</v>
      </c>
      <c r="O82" s="217">
        <v>108.36386097228834</v>
      </c>
      <c r="P82" s="219">
        <v>201.72738615811622</v>
      </c>
      <c r="Q82" s="216">
        <v>49.975865433769648</v>
      </c>
      <c r="R82" s="217">
        <v>27.931357259617851</v>
      </c>
      <c r="S82" s="217">
        <v>20.199165063129332</v>
      </c>
      <c r="T82" s="218">
        <v>26.016217300616681</v>
      </c>
      <c r="U82" s="217">
        <v>36.633125046461899</v>
      </c>
      <c r="V82" s="217">
        <v>21.756401943817433</v>
      </c>
      <c r="W82" s="218">
        <v>34.847918274144561</v>
      </c>
      <c r="X82" s="218">
        <v>35.199604468756561</v>
      </c>
      <c r="Y82" s="218">
        <v>35.199604468756561</v>
      </c>
      <c r="Z82" s="217">
        <v>39.58807358595115</v>
      </c>
      <c r="AA82" s="217">
        <v>19.131843352889742</v>
      </c>
      <c r="AB82" s="217">
        <v>124.17887262672575</v>
      </c>
      <c r="AC82" s="219">
        <v>182.89878956556663</v>
      </c>
      <c r="AD82" s="216">
        <v>49.473967793865867</v>
      </c>
      <c r="AE82" s="217">
        <v>27.579261124842301</v>
      </c>
      <c r="AF82" s="217">
        <v>19.857305208578353</v>
      </c>
      <c r="AG82" s="218">
        <v>26.540654380645773</v>
      </c>
      <c r="AH82" s="217">
        <v>36.633125046461899</v>
      </c>
      <c r="AI82" s="217">
        <v>21.756401943817433</v>
      </c>
      <c r="AJ82" s="218">
        <v>34.847918274144561</v>
      </c>
      <c r="AK82" s="218">
        <v>35.199604468756561</v>
      </c>
      <c r="AL82" s="218">
        <v>35.199604468756561</v>
      </c>
      <c r="AM82" s="217">
        <v>41.4715637490077</v>
      </c>
      <c r="AN82" s="217">
        <v>76.773288622207033</v>
      </c>
      <c r="AO82" s="217">
        <v>97.015989828295957</v>
      </c>
      <c r="AP82" s="219">
        <v>215.26084219951071</v>
      </c>
      <c r="AQ82" s="216">
        <v>50.41004604524516</v>
      </c>
      <c r="AR82" s="217">
        <v>27.98290987758903</v>
      </c>
      <c r="AS82" s="217">
        <v>19.786410274667315</v>
      </c>
      <c r="AT82" s="218">
        <v>26.889525970558434</v>
      </c>
      <c r="AU82" s="217">
        <v>36.633125046461899</v>
      </c>
      <c r="AV82" s="217">
        <v>21.756401943817433</v>
      </c>
      <c r="AW82" s="218">
        <v>34.847918274144561</v>
      </c>
      <c r="AX82" s="218">
        <v>35.199604468756561</v>
      </c>
      <c r="AY82" s="218">
        <v>35.199604468756561</v>
      </c>
      <c r="AZ82" s="217">
        <v>41.437134505644948</v>
      </c>
      <c r="BA82" s="217">
        <v>104.94717853368726</v>
      </c>
      <c r="BB82" s="217">
        <v>84.172184296780486</v>
      </c>
      <c r="BC82" s="219">
        <v>230.55649733611267</v>
      </c>
      <c r="BD82" s="217">
        <v>49.561996320568468</v>
      </c>
      <c r="BE82" s="217">
        <v>27.673030842366092</v>
      </c>
      <c r="BF82" s="217">
        <v>19.835572573948578</v>
      </c>
      <c r="BG82" s="218">
        <v>26.69587764802035</v>
      </c>
      <c r="BH82" s="217">
        <v>36.633125046461899</v>
      </c>
      <c r="BI82" s="217">
        <v>21.756401943817433</v>
      </c>
      <c r="BJ82" s="218">
        <v>34.847918274144561</v>
      </c>
      <c r="BK82" s="218">
        <v>35.199604468756561</v>
      </c>
      <c r="BL82" s="218">
        <v>35.199604468756561</v>
      </c>
      <c r="BM82" s="217">
        <v>39.913811027319177</v>
      </c>
      <c r="BN82" s="217">
        <v>47.376672289354865</v>
      </c>
      <c r="BO82" s="217">
        <v>111.13946092859655</v>
      </c>
      <c r="BP82" s="219">
        <v>198.42994424527058</v>
      </c>
      <c r="BQ82" s="217">
        <v>56.64315742589703</v>
      </c>
      <c r="BR82" s="217">
        <v>29.298874873130114</v>
      </c>
      <c r="BS82" s="217">
        <v>23.485796088710533</v>
      </c>
      <c r="BT82" s="218">
        <v>25.096054239548167</v>
      </c>
      <c r="BU82" s="217">
        <v>38.464781298784999</v>
      </c>
      <c r="BV82" s="217">
        <v>30.250339689006434</v>
      </c>
      <c r="BW82" s="218">
        <v>37.47904830561157</v>
      </c>
      <c r="BX82" s="218">
        <v>35.199604468756561</v>
      </c>
      <c r="BY82" s="218">
        <v>35.199604468756561</v>
      </c>
      <c r="BZ82" s="217">
        <v>36.252379252597365</v>
      </c>
      <c r="CA82" s="217">
        <v>17.94811161006162</v>
      </c>
      <c r="CB82" s="217">
        <v>126.23089929721667</v>
      </c>
      <c r="CC82" s="219">
        <v>180.43139015987566</v>
      </c>
      <c r="CD82" s="217">
        <v>50.064636944750191</v>
      </c>
      <c r="CE82" s="217">
        <v>27.804562696164712</v>
      </c>
      <c r="CF82" s="217">
        <v>21.123621192341002</v>
      </c>
      <c r="CG82" s="218">
        <v>26.316567115545919</v>
      </c>
      <c r="CH82" s="217">
        <v>36.633125046461899</v>
      </c>
      <c r="CI82" s="217">
        <v>23.69361581552721</v>
      </c>
      <c r="CJ82" s="218">
        <v>35.08038393874974</v>
      </c>
      <c r="CK82" s="218">
        <v>35.199604468756561</v>
      </c>
      <c r="CL82" s="218">
        <v>35.199604468756561</v>
      </c>
      <c r="CM82" s="217">
        <v>39.009653768618534</v>
      </c>
      <c r="CN82" s="217">
        <v>40.108156570935932</v>
      </c>
      <c r="CO82" s="217">
        <v>114.8667935133933</v>
      </c>
      <c r="CP82" s="219">
        <v>193.98460385294777</v>
      </c>
    </row>
    <row r="83" spans="1:94" ht="13.5" customHeight="1" x14ac:dyDescent="0.35">
      <c r="A83" s="26"/>
      <c r="B83" s="220">
        <v>2064</v>
      </c>
      <c r="C83" s="1188"/>
      <c r="D83" s="216">
        <v>49.77689896269753</v>
      </c>
      <c r="E83" s="217">
        <v>28.051817209596067</v>
      </c>
      <c r="F83" s="217">
        <v>19.353580612980632</v>
      </c>
      <c r="G83" s="218">
        <v>28.193880556521961</v>
      </c>
      <c r="H83" s="217">
        <v>37.389340162391733</v>
      </c>
      <c r="I83" s="217">
        <v>22.205517873656706</v>
      </c>
      <c r="J83" s="218">
        <v>35.567281487743529</v>
      </c>
      <c r="K83" s="218">
        <v>35.926227516620067</v>
      </c>
      <c r="L83" s="218">
        <v>35.926227516620067</v>
      </c>
      <c r="M83" s="217">
        <v>39.574549140978618</v>
      </c>
      <c r="N83" s="217">
        <v>55.716272963484315</v>
      </c>
      <c r="O83" s="217">
        <v>110.60080880526272</v>
      </c>
      <c r="P83" s="219">
        <v>205.89163090972565</v>
      </c>
      <c r="Q83" s="216">
        <v>51.007513834629783</v>
      </c>
      <c r="R83" s="217">
        <v>28.507942373264868</v>
      </c>
      <c r="S83" s="217">
        <v>20.616135057650052</v>
      </c>
      <c r="T83" s="218">
        <v>26.553268309971987</v>
      </c>
      <c r="U83" s="217">
        <v>37.389340162391733</v>
      </c>
      <c r="V83" s="217">
        <v>22.205517873656706</v>
      </c>
      <c r="W83" s="218">
        <v>35.567281487743529</v>
      </c>
      <c r="X83" s="218">
        <v>35.926227516620067</v>
      </c>
      <c r="Y83" s="218">
        <v>35.926227516620067</v>
      </c>
      <c r="Z83" s="217">
        <v>40.405287504181423</v>
      </c>
      <c r="AA83" s="217">
        <v>19.526780697730167</v>
      </c>
      <c r="AB83" s="217">
        <v>126.74228867273202</v>
      </c>
      <c r="AC83" s="219">
        <v>186.67435687464359</v>
      </c>
      <c r="AD83" s="216">
        <v>50.495255555783416</v>
      </c>
      <c r="AE83" s="217">
        <v>28.148577941857784</v>
      </c>
      <c r="AF83" s="217">
        <v>20.267218213306009</v>
      </c>
      <c r="AG83" s="218">
        <v>27.088531309077574</v>
      </c>
      <c r="AH83" s="217">
        <v>37.389340162391733</v>
      </c>
      <c r="AI83" s="217">
        <v>22.205517873656706</v>
      </c>
      <c r="AJ83" s="218">
        <v>35.567281487743529</v>
      </c>
      <c r="AK83" s="218">
        <v>35.926227516620067</v>
      </c>
      <c r="AL83" s="218">
        <v>35.926227516620067</v>
      </c>
      <c r="AM83" s="217">
        <v>42.327658426938434</v>
      </c>
      <c r="AN83" s="217">
        <v>78.358114412584541</v>
      </c>
      <c r="AO83" s="217">
        <v>99.018684326840727</v>
      </c>
      <c r="AP83" s="219">
        <v>219.70445716636368</v>
      </c>
      <c r="AQ83" s="216">
        <v>51.450657207022502</v>
      </c>
      <c r="AR83" s="217">
        <v>28.560559188432602</v>
      </c>
      <c r="AS83" s="217">
        <v>20.194859800082231</v>
      </c>
      <c r="AT83" s="218">
        <v>27.444604631560846</v>
      </c>
      <c r="AU83" s="217">
        <v>37.389340162391733</v>
      </c>
      <c r="AV83" s="217">
        <v>22.205517873656706</v>
      </c>
      <c r="AW83" s="218">
        <v>35.567281487743529</v>
      </c>
      <c r="AX83" s="218">
        <v>35.926227516620067</v>
      </c>
      <c r="AY83" s="218">
        <v>35.926227516620067</v>
      </c>
      <c r="AZ83" s="217">
        <v>42.292518463039883</v>
      </c>
      <c r="BA83" s="217">
        <v>107.11359602279597</v>
      </c>
      <c r="BB83" s="217">
        <v>85.909744988786045</v>
      </c>
      <c r="BC83" s="219">
        <v>235.3158594746219</v>
      </c>
      <c r="BD83" s="217">
        <v>50.585101249392778</v>
      </c>
      <c r="BE83" s="217">
        <v>28.244283341301095</v>
      </c>
      <c r="BF83" s="217">
        <v>20.245036953373443</v>
      </c>
      <c r="BG83" s="218">
        <v>27.24695883983355</v>
      </c>
      <c r="BH83" s="217">
        <v>37.389340162391733</v>
      </c>
      <c r="BI83" s="217">
        <v>22.205517873656706</v>
      </c>
      <c r="BJ83" s="218">
        <v>35.567281487743529</v>
      </c>
      <c r="BK83" s="218">
        <v>35.926227516620067</v>
      </c>
      <c r="BL83" s="218">
        <v>35.926227516620067</v>
      </c>
      <c r="BM83" s="217">
        <v>40.737749121460581</v>
      </c>
      <c r="BN83" s="217">
        <v>48.354665722408278</v>
      </c>
      <c r="BO83" s="217">
        <v>113.43370528323193</v>
      </c>
      <c r="BP83" s="219">
        <v>202.5261201271008</v>
      </c>
      <c r="BQ83" s="217">
        <v>57.812438283184775</v>
      </c>
      <c r="BR83" s="217">
        <v>29.903689560129845</v>
      </c>
      <c r="BS83" s="217">
        <v>23.970611784597878</v>
      </c>
      <c r="BT83" s="218">
        <v>25.614110385237929</v>
      </c>
      <c r="BU83" s="217">
        <v>39.258807170511318</v>
      </c>
      <c r="BV83" s="217">
        <v>30.87479539967336</v>
      </c>
      <c r="BW83" s="218">
        <v>38.252725758010769</v>
      </c>
      <c r="BX83" s="218">
        <v>35.926227516620067</v>
      </c>
      <c r="BY83" s="218">
        <v>35.926227516620067</v>
      </c>
      <c r="BZ83" s="217">
        <v>37.000734658926071</v>
      </c>
      <c r="CA83" s="217">
        <v>18.31861326081378</v>
      </c>
      <c r="CB83" s="217">
        <v>128.83667519061646</v>
      </c>
      <c r="CC83" s="219">
        <v>184.15602311035633</v>
      </c>
      <c r="CD83" s="217">
        <v>51.098117849891139</v>
      </c>
      <c r="CE83" s="217">
        <v>28.378530398237384</v>
      </c>
      <c r="CF83" s="217">
        <v>21.55967467204179</v>
      </c>
      <c r="CG83" s="218">
        <v>26.859818225761529</v>
      </c>
      <c r="CH83" s="217">
        <v>37.389340162391733</v>
      </c>
      <c r="CI83" s="217">
        <v>24.182721519941211</v>
      </c>
      <c r="CJ83" s="218">
        <v>35.804545925297674</v>
      </c>
      <c r="CK83" s="218">
        <v>35.926227516620067</v>
      </c>
      <c r="CL83" s="218">
        <v>35.926227516620067</v>
      </c>
      <c r="CM83" s="217">
        <v>39.814927405787188</v>
      </c>
      <c r="CN83" s="217">
        <v>40.936106526953999</v>
      </c>
      <c r="CO83" s="217">
        <v>117.23798094179446</v>
      </c>
      <c r="CP83" s="219">
        <v>197.98901487453566</v>
      </c>
    </row>
    <row r="84" spans="1:94" ht="13.5" customHeight="1" x14ac:dyDescent="0.35">
      <c r="A84" s="26"/>
      <c r="B84" s="220">
        <v>2065</v>
      </c>
      <c r="C84" s="1188"/>
      <c r="D84" s="216">
        <v>50.838675565689528</v>
      </c>
      <c r="E84" s="217">
        <v>28.65018239114098</v>
      </c>
      <c r="F84" s="217">
        <v>19.766406231032526</v>
      </c>
      <c r="G84" s="218">
        <v>28.795276050140387</v>
      </c>
      <c r="H84" s="217">
        <v>38.186881339384023</v>
      </c>
      <c r="I84" s="217">
        <v>22.679177338727801</v>
      </c>
      <c r="J84" s="218">
        <v>36.325956859305272</v>
      </c>
      <c r="K84" s="218">
        <v>36.692559461876449</v>
      </c>
      <c r="L84" s="218">
        <v>36.692559461876449</v>
      </c>
      <c r="M84" s="217">
        <v>40.418702377268758</v>
      </c>
      <c r="N84" s="217">
        <v>56.904740631646526</v>
      </c>
      <c r="O84" s="217">
        <v>112.96000259813886</v>
      </c>
      <c r="P84" s="219">
        <v>210.28344560705415</v>
      </c>
      <c r="Q84" s="216">
        <v>52.095540326737833</v>
      </c>
      <c r="R84" s="217">
        <v>29.116037028459445</v>
      </c>
      <c r="S84" s="217">
        <v>21.05589185858576</v>
      </c>
      <c r="T84" s="218">
        <v>27.119668379321929</v>
      </c>
      <c r="U84" s="217">
        <v>38.186881339384023</v>
      </c>
      <c r="V84" s="217">
        <v>22.679177338727801</v>
      </c>
      <c r="W84" s="218">
        <v>36.325956859305272</v>
      </c>
      <c r="X84" s="218">
        <v>36.692559461876449</v>
      </c>
      <c r="Y84" s="218">
        <v>36.692559461876449</v>
      </c>
      <c r="Z84" s="217">
        <v>41.26716097969171</v>
      </c>
      <c r="AA84" s="217">
        <v>19.943300796584516</v>
      </c>
      <c r="AB84" s="217">
        <v>129.44579169374609</v>
      </c>
      <c r="AC84" s="219">
        <v>190.65625347002231</v>
      </c>
      <c r="AD84" s="216">
        <v>51.572355215033205</v>
      </c>
      <c r="AE84" s="217">
        <v>28.749007098534634</v>
      </c>
      <c r="AF84" s="217">
        <v>20.699532370175199</v>
      </c>
      <c r="AG84" s="218">
        <v>27.666348918305275</v>
      </c>
      <c r="AH84" s="217">
        <v>38.186881339384023</v>
      </c>
      <c r="AI84" s="217">
        <v>22.679177338727801</v>
      </c>
      <c r="AJ84" s="218">
        <v>36.325956859305272</v>
      </c>
      <c r="AK84" s="218">
        <v>36.692559461876449</v>
      </c>
      <c r="AL84" s="218">
        <v>36.692559461876449</v>
      </c>
      <c r="AM84" s="217">
        <v>43.230537439366266</v>
      </c>
      <c r="AN84" s="217">
        <v>80.029548637528947</v>
      </c>
      <c r="AO84" s="217">
        <v>101.13082317976681</v>
      </c>
      <c r="AP84" s="219">
        <v>224.39090925666204</v>
      </c>
      <c r="AQ84" s="216">
        <v>52.548136261953516</v>
      </c>
      <c r="AR84" s="217">
        <v>29.169776197659541</v>
      </c>
      <c r="AS84" s="217">
        <v>20.625630500613411</v>
      </c>
      <c r="AT84" s="218">
        <v>28.030017537615812</v>
      </c>
      <c r="AU84" s="217">
        <v>38.186881339384023</v>
      </c>
      <c r="AV84" s="217">
        <v>22.679177338727801</v>
      </c>
      <c r="AW84" s="218">
        <v>36.325956859305272</v>
      </c>
      <c r="AX84" s="218">
        <v>36.692559461876449</v>
      </c>
      <c r="AY84" s="218">
        <v>36.692559461876449</v>
      </c>
      <c r="AZ84" s="217">
        <v>43.194647915083785</v>
      </c>
      <c r="BA84" s="217">
        <v>109.39840509064432</v>
      </c>
      <c r="BB84" s="217">
        <v>87.742260856567597</v>
      </c>
      <c r="BC84" s="219">
        <v>240.33531386229572</v>
      </c>
      <c r="BD84" s="217">
        <v>51.664117381089468</v>
      </c>
      <c r="BE84" s="217">
        <v>28.846753962111439</v>
      </c>
      <c r="BF84" s="217">
        <v>20.676877968216676</v>
      </c>
      <c r="BG84" s="218">
        <v>27.828155820796574</v>
      </c>
      <c r="BH84" s="217">
        <v>38.186881339384023</v>
      </c>
      <c r="BI84" s="217">
        <v>22.679177338727801</v>
      </c>
      <c r="BJ84" s="218">
        <v>36.325956859305272</v>
      </c>
      <c r="BK84" s="218">
        <v>36.692559461876449</v>
      </c>
      <c r="BL84" s="218">
        <v>36.692559461876449</v>
      </c>
      <c r="BM84" s="217">
        <v>41.60671423935873</v>
      </c>
      <c r="BN84" s="217">
        <v>49.386105080413039</v>
      </c>
      <c r="BO84" s="217">
        <v>115.85332676971069</v>
      </c>
      <c r="BP84" s="219">
        <v>206.84614608948246</v>
      </c>
      <c r="BQ84" s="217">
        <v>59.045618646168123</v>
      </c>
      <c r="BR84" s="217">
        <v>30.541556493983556</v>
      </c>
      <c r="BS84" s="217">
        <v>24.481921956237201</v>
      </c>
      <c r="BT84" s="218">
        <v>26.160477549128164</v>
      </c>
      <c r="BU84" s="217">
        <v>40.096225406353227</v>
      </c>
      <c r="BV84" s="217">
        <v>31.533376710696874</v>
      </c>
      <c r="BW84" s="218">
        <v>39.068683562874462</v>
      </c>
      <c r="BX84" s="218">
        <v>36.692559461876449</v>
      </c>
      <c r="BY84" s="218">
        <v>36.692559461876449</v>
      </c>
      <c r="BZ84" s="217">
        <v>37.789986604568639</v>
      </c>
      <c r="CA84" s="217">
        <v>18.709362290281586</v>
      </c>
      <c r="CB84" s="217">
        <v>131.58485296334572</v>
      </c>
      <c r="CC84" s="219">
        <v>188.08420185819597</v>
      </c>
      <c r="CD84" s="217">
        <v>52.188076989985433</v>
      </c>
      <c r="CE84" s="217">
        <v>28.983864604105172</v>
      </c>
      <c r="CF84" s="217">
        <v>22.01955784298918</v>
      </c>
      <c r="CG84" s="218">
        <v>27.432757222505852</v>
      </c>
      <c r="CH84" s="217">
        <v>38.186881339384023</v>
      </c>
      <c r="CI84" s="217">
        <v>24.698556142861101</v>
      </c>
      <c r="CJ84" s="218">
        <v>36.56828231580127</v>
      </c>
      <c r="CK84" s="218">
        <v>36.692559461876449</v>
      </c>
      <c r="CL84" s="218">
        <v>36.692559461876449</v>
      </c>
      <c r="CM84" s="217">
        <v>40.664208081165739</v>
      </c>
      <c r="CN84" s="217">
        <v>41.80930274917106</v>
      </c>
      <c r="CO84" s="217">
        <v>119.73875032960433</v>
      </c>
      <c r="CP84" s="219">
        <v>202.21226115994114</v>
      </c>
    </row>
    <row r="85" spans="1:94" ht="13.5" customHeight="1" x14ac:dyDescent="0.35">
      <c r="A85" s="26"/>
      <c r="B85" s="220">
        <v>2066</v>
      </c>
      <c r="C85" s="1188"/>
      <c r="D85" s="216">
        <v>51.929244241399687</v>
      </c>
      <c r="E85" s="217">
        <v>29.264773371757478</v>
      </c>
      <c r="F85" s="217">
        <v>20.190426393380626</v>
      </c>
      <c r="G85" s="218">
        <v>29.412979515450644</v>
      </c>
      <c r="H85" s="217">
        <v>39.006049347763451</v>
      </c>
      <c r="I85" s="217">
        <v>23.165680972453153</v>
      </c>
      <c r="J85" s="218">
        <v>37.10520514272622</v>
      </c>
      <c r="K85" s="218">
        <v>37.479671941410857</v>
      </c>
      <c r="L85" s="218">
        <v>37.479671941410857</v>
      </c>
      <c r="M85" s="217">
        <v>41.285746418739606</v>
      </c>
      <c r="N85" s="217">
        <v>58.125435839414045</v>
      </c>
      <c r="O85" s="217">
        <v>115.38317037485426</v>
      </c>
      <c r="P85" s="219">
        <v>214.79435263300792</v>
      </c>
      <c r="Q85" s="216">
        <v>53.213070706755815</v>
      </c>
      <c r="R85" s="217">
        <v>29.740621315731566</v>
      </c>
      <c r="S85" s="217">
        <v>21.507573493573346</v>
      </c>
      <c r="T85" s="218">
        <v>27.701427453511823</v>
      </c>
      <c r="U85" s="217">
        <v>39.006049347763451</v>
      </c>
      <c r="V85" s="217">
        <v>23.165680972453153</v>
      </c>
      <c r="W85" s="218">
        <v>37.10520514272622</v>
      </c>
      <c r="X85" s="218">
        <v>37.479671941410857</v>
      </c>
      <c r="Y85" s="218">
        <v>37.479671941410857</v>
      </c>
      <c r="Z85" s="217">
        <v>42.152405778049783</v>
      </c>
      <c r="AA85" s="217">
        <v>20.371115622541527</v>
      </c>
      <c r="AB85" s="217">
        <v>132.22260529191493</v>
      </c>
      <c r="AC85" s="219">
        <v>194.74612669250624</v>
      </c>
      <c r="AD85" s="216">
        <v>52.678662460536486</v>
      </c>
      <c r="AE85" s="217">
        <v>29.365718022856797</v>
      </c>
      <c r="AF85" s="217">
        <v>21.14356953978228</v>
      </c>
      <c r="AG85" s="218">
        <v>28.259835140474571</v>
      </c>
      <c r="AH85" s="217">
        <v>39.006049347763451</v>
      </c>
      <c r="AI85" s="217">
        <v>23.165680972453153</v>
      </c>
      <c r="AJ85" s="218">
        <v>37.10520514272622</v>
      </c>
      <c r="AK85" s="218">
        <v>37.479671941410857</v>
      </c>
      <c r="AL85" s="218">
        <v>37.479671941410857</v>
      </c>
      <c r="AM85" s="217">
        <v>44.157899717019824</v>
      </c>
      <c r="AN85" s="217">
        <v>81.746306950056947</v>
      </c>
      <c r="AO85" s="217">
        <v>103.30023665644418</v>
      </c>
      <c r="AP85" s="219">
        <v>229.20444332352096</v>
      </c>
      <c r="AQ85" s="216">
        <v>53.675375528841741</v>
      </c>
      <c r="AR85" s="217">
        <v>29.795513273707847</v>
      </c>
      <c r="AS85" s="217">
        <v>21.068082360156378</v>
      </c>
      <c r="AT85" s="218">
        <v>28.631305017393519</v>
      </c>
      <c r="AU85" s="217">
        <v>39.006049347763451</v>
      </c>
      <c r="AV85" s="217">
        <v>23.165680972453153</v>
      </c>
      <c r="AW85" s="218">
        <v>37.10520514272622</v>
      </c>
      <c r="AX85" s="218">
        <v>37.479671941410857</v>
      </c>
      <c r="AY85" s="218">
        <v>37.479671941410857</v>
      </c>
      <c r="AZ85" s="217">
        <v>44.121240306611611</v>
      </c>
      <c r="BA85" s="217">
        <v>111.74517106039011</v>
      </c>
      <c r="BB85" s="217">
        <v>89.624468844116763</v>
      </c>
      <c r="BC85" s="219">
        <v>245.49088021111848</v>
      </c>
      <c r="BD85" s="217">
        <v>52.772393067800209</v>
      </c>
      <c r="BE85" s="217">
        <v>29.465561708712695</v>
      </c>
      <c r="BF85" s="217">
        <v>21.120429165660475</v>
      </c>
      <c r="BG85" s="218">
        <v>28.4251130527317</v>
      </c>
      <c r="BH85" s="217">
        <v>39.006049347763451</v>
      </c>
      <c r="BI85" s="217">
        <v>23.165680972453153</v>
      </c>
      <c r="BJ85" s="218">
        <v>37.10520514272622</v>
      </c>
      <c r="BK85" s="218">
        <v>37.479671941410857</v>
      </c>
      <c r="BL85" s="218">
        <v>37.479671941410857</v>
      </c>
      <c r="BM85" s="217">
        <v>42.499242983346925</v>
      </c>
      <c r="BN85" s="217">
        <v>50.44551385959015</v>
      </c>
      <c r="BO85" s="217">
        <v>118.33856085077177</v>
      </c>
      <c r="BP85" s="219">
        <v>211.28331769370885</v>
      </c>
      <c r="BQ85" s="217">
        <v>60.312239017704655</v>
      </c>
      <c r="BR85" s="217">
        <v>31.196720391334367</v>
      </c>
      <c r="BS85" s="217">
        <v>25.007097266364124</v>
      </c>
      <c r="BT85" s="218">
        <v>26.721660487889704</v>
      </c>
      <c r="BU85" s="217">
        <v>40.956351815151621</v>
      </c>
      <c r="BV85" s="217">
        <v>32.209816694575267</v>
      </c>
      <c r="BW85" s="218">
        <v>39.906767600682457</v>
      </c>
      <c r="BX85" s="218">
        <v>37.479671941410857</v>
      </c>
      <c r="BY85" s="218">
        <v>37.479671941410857</v>
      </c>
      <c r="BZ85" s="217">
        <v>38.600640603475391</v>
      </c>
      <c r="CA85" s="217">
        <v>19.110707215759231</v>
      </c>
      <c r="CB85" s="217">
        <v>134.40755275327888</v>
      </c>
      <c r="CC85" s="219">
        <v>192.1189005725135</v>
      </c>
      <c r="CD85" s="217">
        <v>53.307592425380442</v>
      </c>
      <c r="CE85" s="217">
        <v>29.605613587267001</v>
      </c>
      <c r="CF85" s="217">
        <v>22.491911612424481</v>
      </c>
      <c r="CG85" s="218">
        <v>28.021232539424169</v>
      </c>
      <c r="CH85" s="217">
        <v>39.006049347763451</v>
      </c>
      <c r="CI85" s="217">
        <v>25.228378593288024</v>
      </c>
      <c r="CJ85" s="218">
        <v>37.352728857226396</v>
      </c>
      <c r="CK85" s="218">
        <v>37.479671941410857</v>
      </c>
      <c r="CL85" s="218">
        <v>37.479671941410857</v>
      </c>
      <c r="CM85" s="217">
        <v>41.536518601894741</v>
      </c>
      <c r="CN85" s="217">
        <v>42.706177331842149</v>
      </c>
      <c r="CO85" s="217">
        <v>122.30733279020396</v>
      </c>
      <c r="CP85" s="219">
        <v>206.55002872394084</v>
      </c>
    </row>
    <row r="86" spans="1:94" ht="13.5" customHeight="1" x14ac:dyDescent="0.35">
      <c r="A86" s="26"/>
      <c r="B86" s="220">
        <v>2067</v>
      </c>
      <c r="C86" s="1188"/>
      <c r="D86" s="216">
        <v>53.039063117981392</v>
      </c>
      <c r="E86" s="217">
        <v>29.890212820787031</v>
      </c>
      <c r="F86" s="217">
        <v>20.621931158469103</v>
      </c>
      <c r="G86" s="218">
        <v>30.041586389277118</v>
      </c>
      <c r="H86" s="217">
        <v>39.839676921193693</v>
      </c>
      <c r="I86" s="217">
        <v>23.660772137511959</v>
      </c>
      <c r="J86" s="218">
        <v>37.898208347151886</v>
      </c>
      <c r="K86" s="218">
        <v>38.280678157008843</v>
      </c>
      <c r="L86" s="218">
        <v>38.280678157008843</v>
      </c>
      <c r="M86" s="217">
        <v>42.168095110283893</v>
      </c>
      <c r="N86" s="217">
        <v>59.367678179861819</v>
      </c>
      <c r="O86" s="217">
        <v>117.849110759555</v>
      </c>
      <c r="P86" s="219">
        <v>219.3848840497007</v>
      </c>
      <c r="Q86" s="216">
        <v>54.350327202858495</v>
      </c>
      <c r="R86" s="217">
        <v>30.376230468524763</v>
      </c>
      <c r="S86" s="217">
        <v>21.967227998493069</v>
      </c>
      <c r="T86" s="218">
        <v>28.293455462878775</v>
      </c>
      <c r="U86" s="217">
        <v>39.839676921193693</v>
      </c>
      <c r="V86" s="217">
        <v>23.660772137511959</v>
      </c>
      <c r="W86" s="218">
        <v>37.898208347151886</v>
      </c>
      <c r="X86" s="218">
        <v>38.280678157008843</v>
      </c>
      <c r="Y86" s="218">
        <v>38.280678157008843</v>
      </c>
      <c r="Z86" s="217">
        <v>43.053276497606987</v>
      </c>
      <c r="AA86" s="217">
        <v>20.806482032840659</v>
      </c>
      <c r="AB86" s="217">
        <v>135.04843388633128</v>
      </c>
      <c r="AC86" s="219">
        <v>198.90819241677895</v>
      </c>
      <c r="AD86" s="216">
        <v>53.80449771667854</v>
      </c>
      <c r="AE86" s="217">
        <v>29.99331483583255</v>
      </c>
      <c r="AF86" s="217">
        <v>21.595444642845319</v>
      </c>
      <c r="AG86" s="218">
        <v>28.863797299873408</v>
      </c>
      <c r="AH86" s="217">
        <v>39.839676921193693</v>
      </c>
      <c r="AI86" s="217">
        <v>23.660772137511959</v>
      </c>
      <c r="AJ86" s="218">
        <v>37.898208347151886</v>
      </c>
      <c r="AK86" s="218">
        <v>38.280678157008843</v>
      </c>
      <c r="AL86" s="218">
        <v>38.280678157008843</v>
      </c>
      <c r="AM86" s="217">
        <v>45.101631353635483</v>
      </c>
      <c r="AN86" s="217">
        <v>83.493368665846134</v>
      </c>
      <c r="AO86" s="217">
        <v>105.50794359058979</v>
      </c>
      <c r="AP86" s="219">
        <v>234.10294361007141</v>
      </c>
      <c r="AQ86" s="216">
        <v>54.822512288479558</v>
      </c>
      <c r="AR86" s="217">
        <v>30.432295563757798</v>
      </c>
      <c r="AS86" s="217">
        <v>21.51834417001416</v>
      </c>
      <c r="AT86" s="218">
        <v>29.24320613849898</v>
      </c>
      <c r="AU86" s="217">
        <v>39.839676921193693</v>
      </c>
      <c r="AV86" s="217">
        <v>23.660772137511959</v>
      </c>
      <c r="AW86" s="218">
        <v>37.898208347151886</v>
      </c>
      <c r="AX86" s="218">
        <v>38.280678157008843</v>
      </c>
      <c r="AY86" s="218">
        <v>38.280678157008843</v>
      </c>
      <c r="AZ86" s="217">
        <v>45.0641884674369</v>
      </c>
      <c r="BA86" s="217">
        <v>114.13336102967146</v>
      </c>
      <c r="BB86" s="217">
        <v>91.539900674097282</v>
      </c>
      <c r="BC86" s="219">
        <v>250.73745017120564</v>
      </c>
      <c r="BD86" s="217">
        <v>53.900231511140042</v>
      </c>
      <c r="BE86" s="217">
        <v>30.095292356079629</v>
      </c>
      <c r="BF86" s="217">
        <v>21.571809718410165</v>
      </c>
      <c r="BG86" s="218">
        <v>29.032607490514032</v>
      </c>
      <c r="BH86" s="217">
        <v>39.839676921193693</v>
      </c>
      <c r="BI86" s="217">
        <v>23.660772137511959</v>
      </c>
      <c r="BJ86" s="218">
        <v>37.898208347151886</v>
      </c>
      <c r="BK86" s="218">
        <v>38.280678157008843</v>
      </c>
      <c r="BL86" s="218">
        <v>38.280678157008843</v>
      </c>
      <c r="BM86" s="217">
        <v>43.407526221286837</v>
      </c>
      <c r="BN86" s="217">
        <v>51.523622819928221</v>
      </c>
      <c r="BO86" s="217">
        <v>120.86766310477674</v>
      </c>
      <c r="BP86" s="219">
        <v>215.7988121459918</v>
      </c>
      <c r="BQ86" s="217">
        <v>61.601217171124283</v>
      </c>
      <c r="BR86" s="217">
        <v>31.863448930975657</v>
      </c>
      <c r="BS86" s="217">
        <v>25.541542721909568</v>
      </c>
      <c r="BT86" s="218">
        <v>27.292749161647532</v>
      </c>
      <c r="BU86" s="217">
        <v>41.831660767253382</v>
      </c>
      <c r="BV86" s="217">
        <v>32.898196876129639</v>
      </c>
      <c r="BW86" s="218">
        <v>40.759645100318536</v>
      </c>
      <c r="BX86" s="218">
        <v>38.280678157008843</v>
      </c>
      <c r="BY86" s="218">
        <v>38.280678157008843</v>
      </c>
      <c r="BZ86" s="217">
        <v>39.425603882177029</v>
      </c>
      <c r="CA86" s="217">
        <v>19.519136491453697</v>
      </c>
      <c r="CB86" s="217">
        <v>137.28007750074704</v>
      </c>
      <c r="CC86" s="219">
        <v>196.22481787437778</v>
      </c>
      <c r="CD86" s="217">
        <v>54.446869016115905</v>
      </c>
      <c r="CE86" s="217">
        <v>30.238337388506881</v>
      </c>
      <c r="CF86" s="217">
        <v>22.972603146501832</v>
      </c>
      <c r="CG86" s="218">
        <v>28.620095343449833</v>
      </c>
      <c r="CH86" s="217">
        <v>39.839676921193693</v>
      </c>
      <c r="CI86" s="217">
        <v>25.767553218249329</v>
      </c>
      <c r="CJ86" s="218">
        <v>38.15102207684037</v>
      </c>
      <c r="CK86" s="218">
        <v>38.280678157008843</v>
      </c>
      <c r="CL86" s="218">
        <v>38.280678157008843</v>
      </c>
      <c r="CM86" s="217">
        <v>42.424226734090489</v>
      </c>
      <c r="CN86" s="217">
        <v>43.618883119147604</v>
      </c>
      <c r="CO86" s="217">
        <v>124.92125464980062</v>
      </c>
      <c r="CP86" s="219">
        <v>210.96436450303872</v>
      </c>
    </row>
    <row r="87" spans="1:94" ht="13.5" customHeight="1" x14ac:dyDescent="0.35">
      <c r="A87" s="26"/>
      <c r="B87" s="220">
        <v>2068</v>
      </c>
      <c r="C87" s="1188"/>
      <c r="D87" s="216">
        <v>54.166013277928265</v>
      </c>
      <c r="E87" s="217">
        <v>30.525306620319334</v>
      </c>
      <c r="F87" s="217">
        <v>21.060096677451881</v>
      </c>
      <c r="G87" s="218">
        <v>30.679896506315675</v>
      </c>
      <c r="H87" s="217">
        <v>40.686172459372813</v>
      </c>
      <c r="I87" s="217">
        <v>24.163505582963722</v>
      </c>
      <c r="J87" s="218">
        <v>38.703452434203726</v>
      </c>
      <c r="K87" s="218">
        <v>39.094048790572899</v>
      </c>
      <c r="L87" s="218">
        <v>39.094048790572899</v>
      </c>
      <c r="M87" s="217">
        <v>43.064063830988516</v>
      </c>
      <c r="N87" s="217">
        <v>60.629095906484309</v>
      </c>
      <c r="O87" s="217">
        <v>120.35311566485763</v>
      </c>
      <c r="P87" s="219">
        <v>224.04627540233045</v>
      </c>
      <c r="Q87" s="216">
        <v>55.505138512367864</v>
      </c>
      <c r="R87" s="217">
        <v>31.021650952460163</v>
      </c>
      <c r="S87" s="217">
        <v>22.433977779714201</v>
      </c>
      <c r="T87" s="218">
        <v>28.894622080177705</v>
      </c>
      <c r="U87" s="217">
        <v>40.686172459372813</v>
      </c>
      <c r="V87" s="217">
        <v>24.163505582963722</v>
      </c>
      <c r="W87" s="218">
        <v>38.703452434203726</v>
      </c>
      <c r="X87" s="218">
        <v>39.094048790572899</v>
      </c>
      <c r="Y87" s="218">
        <v>39.094048790572899</v>
      </c>
      <c r="Z87" s="217">
        <v>43.968053154338058</v>
      </c>
      <c r="AA87" s="217">
        <v>21.248568805804275</v>
      </c>
      <c r="AB87" s="217">
        <v>137.91788227440401</v>
      </c>
      <c r="AC87" s="219">
        <v>203.13450423454634</v>
      </c>
      <c r="AD87" s="216">
        <v>54.947711486740694</v>
      </c>
      <c r="AE87" s="217">
        <v>30.630599300612616</v>
      </c>
      <c r="AF87" s="217">
        <v>22.05429493852726</v>
      </c>
      <c r="AG87" s="218">
        <v>29.477082284025766</v>
      </c>
      <c r="AH87" s="217">
        <v>40.686172459372813</v>
      </c>
      <c r="AI87" s="217">
        <v>24.163505582963722</v>
      </c>
      <c r="AJ87" s="218">
        <v>38.703452434203726</v>
      </c>
      <c r="AK87" s="218">
        <v>39.094048790572899</v>
      </c>
      <c r="AL87" s="218">
        <v>39.094048790572899</v>
      </c>
      <c r="AM87" s="217">
        <v>46.059930533143671</v>
      </c>
      <c r="AN87" s="217">
        <v>85.267398213901643</v>
      </c>
      <c r="AO87" s="217">
        <v>107.74972892606216</v>
      </c>
      <c r="AP87" s="219">
        <v>239.0770576731075</v>
      </c>
      <c r="AQ87" s="216">
        <v>55.987356374333068</v>
      </c>
      <c r="AR87" s="217">
        <v>31.078907293622631</v>
      </c>
      <c r="AS87" s="217">
        <v>21.975556269523675</v>
      </c>
      <c r="AT87" s="218">
        <v>29.864552631023443</v>
      </c>
      <c r="AU87" s="217">
        <v>40.686172459372813</v>
      </c>
      <c r="AV87" s="217">
        <v>24.163505582963722</v>
      </c>
      <c r="AW87" s="218">
        <v>38.703452434203726</v>
      </c>
      <c r="AX87" s="218">
        <v>39.094048790572899</v>
      </c>
      <c r="AY87" s="218">
        <v>39.094048790572899</v>
      </c>
      <c r="AZ87" s="217">
        <v>46.02169207733828</v>
      </c>
      <c r="BA87" s="217">
        <v>116.55841535579245</v>
      </c>
      <c r="BB87" s="217">
        <v>93.484899315508486</v>
      </c>
      <c r="BC87" s="219">
        <v>256.06500674863923</v>
      </c>
      <c r="BD87" s="217">
        <v>55.045479389812684</v>
      </c>
      <c r="BE87" s="217">
        <v>30.734743593347698</v>
      </c>
      <c r="BF87" s="217">
        <v>22.030157829847013</v>
      </c>
      <c r="BG87" s="218">
        <v>29.649479277678346</v>
      </c>
      <c r="BH87" s="217">
        <v>40.686172459372813</v>
      </c>
      <c r="BI87" s="217">
        <v>24.163505582963722</v>
      </c>
      <c r="BJ87" s="218">
        <v>38.703452434203726</v>
      </c>
      <c r="BK87" s="218">
        <v>39.094048790572899</v>
      </c>
      <c r="BL87" s="218">
        <v>39.094048790572899</v>
      </c>
      <c r="BM87" s="217">
        <v>44.329829816830426</v>
      </c>
      <c r="BN87" s="217">
        <v>52.618373585958935</v>
      </c>
      <c r="BO87" s="217">
        <v>123.43580485278129</v>
      </c>
      <c r="BP87" s="219">
        <v>220.38400825557065</v>
      </c>
      <c r="BQ87" s="217">
        <v>62.910092129746715</v>
      </c>
      <c r="BR87" s="217">
        <v>32.540469163956523</v>
      </c>
      <c r="BS87" s="217">
        <v>26.084237934902276</v>
      </c>
      <c r="BT87" s="218">
        <v>27.872653221504155</v>
      </c>
      <c r="BU87" s="217">
        <v>42.72048108234145</v>
      </c>
      <c r="BV87" s="217">
        <v>33.597202968093391</v>
      </c>
      <c r="BW87" s="218">
        <v>41.625687708631688</v>
      </c>
      <c r="BX87" s="218">
        <v>39.094048790572899</v>
      </c>
      <c r="BY87" s="218">
        <v>39.094048790572899</v>
      </c>
      <c r="BZ87" s="217">
        <v>40.263301382643597</v>
      </c>
      <c r="CA87" s="217">
        <v>19.933870325310039</v>
      </c>
      <c r="CB87" s="217">
        <v>140.19694284870491</v>
      </c>
      <c r="CC87" s="219">
        <v>200.39411455665854</v>
      </c>
      <c r="CD87" s="217">
        <v>55.603731602655756</v>
      </c>
      <c r="CE87" s="217">
        <v>30.880827982292523</v>
      </c>
      <c r="CF87" s="217">
        <v>23.460714686721893</v>
      </c>
      <c r="CG87" s="218">
        <v>29.228202258031843</v>
      </c>
      <c r="CH87" s="217">
        <v>40.686172459372813</v>
      </c>
      <c r="CI87" s="217">
        <v>26.315050600624875</v>
      </c>
      <c r="CJ87" s="218">
        <v>38.961637836323064</v>
      </c>
      <c r="CK87" s="218">
        <v>39.094048790572899</v>
      </c>
      <c r="CL87" s="218">
        <v>39.094048790572899</v>
      </c>
      <c r="CM87" s="217">
        <v>43.325637624348033</v>
      </c>
      <c r="CN87" s="217">
        <v>44.545677531003705</v>
      </c>
      <c r="CO87" s="217">
        <v>127.57552528793775</v>
      </c>
      <c r="CP87" s="219">
        <v>215.44684044328949</v>
      </c>
    </row>
    <row r="88" spans="1:94" ht="13.5" customHeight="1" x14ac:dyDescent="0.35">
      <c r="A88" s="26"/>
      <c r="B88" s="220">
        <v>2069</v>
      </c>
      <c r="C88" s="1188"/>
      <c r="D88" s="216">
        <v>55.314323900307862</v>
      </c>
      <c r="E88" s="217">
        <v>31.172438128109114</v>
      </c>
      <c r="F88" s="217">
        <v>21.506567282533567</v>
      </c>
      <c r="G88" s="218">
        <v>31.330305294404656</v>
      </c>
      <c r="H88" s="217">
        <v>41.548712661091955</v>
      </c>
      <c r="I88" s="217">
        <v>24.675767949264777</v>
      </c>
      <c r="J88" s="218">
        <v>39.523959295672697</v>
      </c>
      <c r="K88" s="218">
        <v>39.922836230912978</v>
      </c>
      <c r="L88" s="218">
        <v>39.922836230912978</v>
      </c>
      <c r="M88" s="217">
        <v>43.977014940870326</v>
      </c>
      <c r="N88" s="217">
        <v>61.914422823520979</v>
      </c>
      <c r="O88" s="217">
        <v>122.90458203262058</v>
      </c>
      <c r="P88" s="219">
        <v>228.79601979701187</v>
      </c>
      <c r="Q88" s="216">
        <v>56.681838370697193</v>
      </c>
      <c r="R88" s="217">
        <v>31.679304878911818</v>
      </c>
      <c r="S88" s="217">
        <v>22.909574439458975</v>
      </c>
      <c r="T88" s="218">
        <v>29.507183342422795</v>
      </c>
      <c r="U88" s="217">
        <v>41.548712661091955</v>
      </c>
      <c r="V88" s="217">
        <v>24.675767949264777</v>
      </c>
      <c r="W88" s="218">
        <v>39.523959295672697</v>
      </c>
      <c r="X88" s="218">
        <v>39.922836230912978</v>
      </c>
      <c r="Y88" s="218">
        <v>39.922836230912978</v>
      </c>
      <c r="Z88" s="217">
        <v>44.900168690023065</v>
      </c>
      <c r="AA88" s="217">
        <v>21.699034989181506</v>
      </c>
      <c r="AB88" s="217">
        <v>140.84171882148715</v>
      </c>
      <c r="AC88" s="219">
        <v>207.44092250069173</v>
      </c>
      <c r="AD88" s="216">
        <v>56.112593983296605</v>
      </c>
      <c r="AE88" s="217">
        <v>31.279962996003487</v>
      </c>
      <c r="AF88" s="217">
        <v>22.521842384137827</v>
      </c>
      <c r="AG88" s="218">
        <v>30.101991607328259</v>
      </c>
      <c r="AH88" s="217">
        <v>41.548712661091955</v>
      </c>
      <c r="AI88" s="217">
        <v>24.675767949264777</v>
      </c>
      <c r="AJ88" s="218">
        <v>39.523959295672697</v>
      </c>
      <c r="AK88" s="218">
        <v>39.922836230912978</v>
      </c>
      <c r="AL88" s="218">
        <v>39.922836230912978</v>
      </c>
      <c r="AM88" s="217">
        <v>47.036393527122733</v>
      </c>
      <c r="AN88" s="217">
        <v>87.075053110142491</v>
      </c>
      <c r="AO88" s="217">
        <v>110.03400555630729</v>
      </c>
      <c r="AP88" s="219">
        <v>244.14545219357251</v>
      </c>
      <c r="AQ88" s="216">
        <v>57.174279172467003</v>
      </c>
      <c r="AR88" s="217">
        <v>31.737775045142381</v>
      </c>
      <c r="AS88" s="217">
        <v>22.441434468229453</v>
      </c>
      <c r="AT88" s="218">
        <v>30.49767626230965</v>
      </c>
      <c r="AU88" s="217">
        <v>41.548712661091955</v>
      </c>
      <c r="AV88" s="217">
        <v>24.675767949264777</v>
      </c>
      <c r="AW88" s="218">
        <v>39.523959295672697</v>
      </c>
      <c r="AX88" s="218">
        <v>39.922836230912978</v>
      </c>
      <c r="AY88" s="218">
        <v>39.922836230912978</v>
      </c>
      <c r="AZ88" s="217">
        <v>46.997344422308345</v>
      </c>
      <c r="BA88" s="217">
        <v>119.02943469764475</v>
      </c>
      <c r="BB88" s="217">
        <v>95.466763891091503</v>
      </c>
      <c r="BC88" s="219">
        <v>261.49354301104461</v>
      </c>
      <c r="BD88" s="217">
        <v>56.212434549923309</v>
      </c>
      <c r="BE88" s="217">
        <v>31.386315130711253</v>
      </c>
      <c r="BF88" s="217">
        <v>22.497193572701299</v>
      </c>
      <c r="BG88" s="218">
        <v>30.278043389049923</v>
      </c>
      <c r="BH88" s="217">
        <v>41.548712661091955</v>
      </c>
      <c r="BI88" s="217">
        <v>24.675767949264777</v>
      </c>
      <c r="BJ88" s="218">
        <v>39.523959295672697</v>
      </c>
      <c r="BK88" s="218">
        <v>39.922836230912978</v>
      </c>
      <c r="BL88" s="218">
        <v>39.922836230912978</v>
      </c>
      <c r="BM88" s="217">
        <v>45.269614958589948</v>
      </c>
      <c r="BN88" s="217">
        <v>53.733874499992709</v>
      </c>
      <c r="BO88" s="217">
        <v>126.05262372713956</v>
      </c>
      <c r="BP88" s="219">
        <v>225.05611318572221</v>
      </c>
      <c r="BQ88" s="217">
        <v>64.243775793648638</v>
      </c>
      <c r="BR88" s="217">
        <v>33.230321788081866</v>
      </c>
      <c r="BS88" s="217">
        <v>26.637219512919398</v>
      </c>
      <c r="BT88" s="218">
        <v>28.463548911093298</v>
      </c>
      <c r="BU88" s="217">
        <v>43.626148294146553</v>
      </c>
      <c r="BV88" s="217">
        <v>34.309458176032528</v>
      </c>
      <c r="BW88" s="218">
        <v>42.508145479972875</v>
      </c>
      <c r="BX88" s="218">
        <v>39.922836230912978</v>
      </c>
      <c r="BY88" s="218">
        <v>39.922836230912978</v>
      </c>
      <c r="BZ88" s="217">
        <v>41.116876786698683</v>
      </c>
      <c r="CA88" s="217">
        <v>20.356465115926063</v>
      </c>
      <c r="CB88" s="217">
        <v>143.16909510721189</v>
      </c>
      <c r="CC88" s="219">
        <v>204.64243700983664</v>
      </c>
      <c r="CD88" s="217">
        <v>56.782521618373814</v>
      </c>
      <c r="CE88" s="217">
        <v>31.535496484808899</v>
      </c>
      <c r="CF88" s="217">
        <v>23.958078000967458</v>
      </c>
      <c r="CG88" s="218">
        <v>29.847835365488791</v>
      </c>
      <c r="CH88" s="217">
        <v>41.548712661091955</v>
      </c>
      <c r="CI88" s="217">
        <v>26.872925369404793</v>
      </c>
      <c r="CJ88" s="218">
        <v>39.787618186089496</v>
      </c>
      <c r="CK88" s="218">
        <v>39.922836230912978</v>
      </c>
      <c r="CL88" s="218">
        <v>39.922836230912978</v>
      </c>
      <c r="CM88" s="217">
        <v>44.244134055867406</v>
      </c>
      <c r="CN88" s="217">
        <v>45.490038609000763</v>
      </c>
      <c r="CO88" s="217">
        <v>130.28010555845012</v>
      </c>
      <c r="CP88" s="219">
        <v>220.01427822331829</v>
      </c>
    </row>
    <row r="89" spans="1:94" ht="13.5" customHeight="1" x14ac:dyDescent="0.35">
      <c r="A89" s="26"/>
      <c r="B89" s="220">
        <v>2070</v>
      </c>
      <c r="C89" s="1188"/>
      <c r="D89" s="216">
        <v>56.484479663404692</v>
      </c>
      <c r="E89" s="217">
        <v>31.83188048504956</v>
      </c>
      <c r="F89" s="217">
        <v>21.96153141976939</v>
      </c>
      <c r="G89" s="218">
        <v>31.993087277709829</v>
      </c>
      <c r="H89" s="217">
        <v>42.427661586821486</v>
      </c>
      <c r="I89" s="217">
        <v>25.197775451818949</v>
      </c>
      <c r="J89" s="218">
        <v>40.360075250621179</v>
      </c>
      <c r="K89" s="218">
        <v>40.767390292153415</v>
      </c>
      <c r="L89" s="218">
        <v>40.767390292153415</v>
      </c>
      <c r="M89" s="217">
        <v>44.907333777806684</v>
      </c>
      <c r="N89" s="217">
        <v>63.22420144101492</v>
      </c>
      <c r="O89" s="217">
        <v>125.50458678429537</v>
      </c>
      <c r="P89" s="219">
        <v>233.63612200311695</v>
      </c>
      <c r="Q89" s="216">
        <v>57.880923438643315</v>
      </c>
      <c r="R89" s="217">
        <v>32.349469830069324</v>
      </c>
      <c r="S89" s="217">
        <v>23.394218717290951</v>
      </c>
      <c r="T89" s="218">
        <v>30.131397799117959</v>
      </c>
      <c r="U89" s="217">
        <v>42.427661586821486</v>
      </c>
      <c r="V89" s="217">
        <v>25.197775451818949</v>
      </c>
      <c r="W89" s="218">
        <v>40.360075250621179</v>
      </c>
      <c r="X89" s="218">
        <v>40.767390292153415</v>
      </c>
      <c r="Y89" s="218">
        <v>40.767390292153415</v>
      </c>
      <c r="Z89" s="217">
        <v>45.85001653144915</v>
      </c>
      <c r="AA89" s="217">
        <v>22.158070715478964</v>
      </c>
      <c r="AB89" s="217">
        <v>143.82117761882245</v>
      </c>
      <c r="AC89" s="219">
        <v>211.82926486575056</v>
      </c>
      <c r="AD89" s="216">
        <v>57.299636879277863</v>
      </c>
      <c r="AE89" s="217">
        <v>31.94168000505881</v>
      </c>
      <c r="AF89" s="217">
        <v>22.998284321832934</v>
      </c>
      <c r="AG89" s="218">
        <v>30.738789031147295</v>
      </c>
      <c r="AH89" s="217">
        <v>42.427661586821486</v>
      </c>
      <c r="AI89" s="217">
        <v>25.197775451818949</v>
      </c>
      <c r="AJ89" s="218">
        <v>40.360075250621179</v>
      </c>
      <c r="AK89" s="218">
        <v>40.767390292153415</v>
      </c>
      <c r="AL89" s="218">
        <v>40.767390292153415</v>
      </c>
      <c r="AM89" s="217">
        <v>48.031432480509409</v>
      </c>
      <c r="AN89" s="217">
        <v>88.917096328503675</v>
      </c>
      <c r="AO89" s="217">
        <v>112.36173762748651</v>
      </c>
      <c r="AP89" s="219">
        <v>249.3102664364996</v>
      </c>
      <c r="AQ89" s="216">
        <v>58.383781658570733</v>
      </c>
      <c r="AR89" s="217">
        <v>32.409176912837225</v>
      </c>
      <c r="AS89" s="217">
        <v>22.916175403732645</v>
      </c>
      <c r="AT89" s="218">
        <v>31.142844260814368</v>
      </c>
      <c r="AU89" s="217">
        <v>42.427661586821486</v>
      </c>
      <c r="AV89" s="217">
        <v>25.197775451818949</v>
      </c>
      <c r="AW89" s="218">
        <v>40.360075250621179</v>
      </c>
      <c r="AX89" s="218">
        <v>40.767390292153415</v>
      </c>
      <c r="AY89" s="218">
        <v>40.767390292153415</v>
      </c>
      <c r="AZ89" s="217">
        <v>47.991557305125582</v>
      </c>
      <c r="BA89" s="217">
        <v>121.54746202164557</v>
      </c>
      <c r="BB89" s="217">
        <v>97.486330905102207</v>
      </c>
      <c r="BC89" s="219">
        <v>267.02535023187335</v>
      </c>
      <c r="BD89" s="217">
        <v>57.401589539232148</v>
      </c>
      <c r="BE89" s="217">
        <v>32.050281983108604</v>
      </c>
      <c r="BF89" s="217">
        <v>22.973114073149734</v>
      </c>
      <c r="BG89" s="218">
        <v>30.918565128605984</v>
      </c>
      <c r="BH89" s="217">
        <v>42.427661586821486</v>
      </c>
      <c r="BI89" s="217">
        <v>25.197775451818949</v>
      </c>
      <c r="BJ89" s="218">
        <v>40.360075250621179</v>
      </c>
      <c r="BK89" s="218">
        <v>40.767390292153415</v>
      </c>
      <c r="BL89" s="218">
        <v>40.767390292153415</v>
      </c>
      <c r="BM89" s="217">
        <v>46.227278310535475</v>
      </c>
      <c r="BN89" s="217">
        <v>54.870596392011322</v>
      </c>
      <c r="BO89" s="217">
        <v>128.71922423325128</v>
      </c>
      <c r="BP89" s="219">
        <v>229.81709893579807</v>
      </c>
      <c r="BQ89" s="217">
        <v>65.602831083260881</v>
      </c>
      <c r="BR89" s="217">
        <v>33.933297975948996</v>
      </c>
      <c r="BS89" s="217">
        <v>27.200720858106127</v>
      </c>
      <c r="BT89" s="218">
        <v>29.065685635326478</v>
      </c>
      <c r="BU89" s="217">
        <v>44.549044666162558</v>
      </c>
      <c r="BV89" s="217">
        <v>35.035263128214012</v>
      </c>
      <c r="BW89" s="218">
        <v>43.407390881608734</v>
      </c>
      <c r="BX89" s="218">
        <v>40.767390292153415</v>
      </c>
      <c r="BY89" s="218">
        <v>40.767390292153415</v>
      </c>
      <c r="BZ89" s="217">
        <v>41.986690370956026</v>
      </c>
      <c r="CA89" s="217">
        <v>20.787099231867014</v>
      </c>
      <c r="CB89" s="217">
        <v>146.19778876057731</v>
      </c>
      <c r="CC89" s="219">
        <v>208.97157836340034</v>
      </c>
      <c r="CD89" s="217">
        <v>57.983736606279336</v>
      </c>
      <c r="CE89" s="217">
        <v>32.202619218159597</v>
      </c>
      <c r="CF89" s="217">
        <v>24.464903016059065</v>
      </c>
      <c r="CG89" s="218">
        <v>30.479256200204951</v>
      </c>
      <c r="CH89" s="217">
        <v>42.427661586821486</v>
      </c>
      <c r="CI89" s="217">
        <v>27.441412992049404</v>
      </c>
      <c r="CJ89" s="218">
        <v>40.629311755448832</v>
      </c>
      <c r="CK89" s="218">
        <v>40.767390292153415</v>
      </c>
      <c r="CL89" s="218">
        <v>40.767390292153415</v>
      </c>
      <c r="CM89" s="217">
        <v>45.180103707092137</v>
      </c>
      <c r="CN89" s="217">
        <v>46.452364948517378</v>
      </c>
      <c r="CO89" s="217">
        <v>133.03613700901687</v>
      </c>
      <c r="CP89" s="219">
        <v>224.6686056646264</v>
      </c>
    </row>
    <row r="90" spans="1:94" ht="13.5" customHeight="1" x14ac:dyDescent="0.35">
      <c r="A90" s="26"/>
      <c r="B90" s="220">
        <v>2071</v>
      </c>
      <c r="C90" s="1188"/>
      <c r="D90" s="216">
        <v>57.677083534109009</v>
      </c>
      <c r="E90" s="217">
        <v>32.503973493686452</v>
      </c>
      <c r="F90" s="217">
        <v>22.425223526590376</v>
      </c>
      <c r="G90" s="218">
        <v>32.668583979645419</v>
      </c>
      <c r="H90" s="217">
        <v>43.323472148145619</v>
      </c>
      <c r="I90" s="217">
        <v>25.729797074679826</v>
      </c>
      <c r="J90" s="218">
        <v>41.212231139329724</v>
      </c>
      <c r="K90" s="218">
        <v>41.628146162627246</v>
      </c>
      <c r="L90" s="218">
        <v>41.628146162627246</v>
      </c>
      <c r="M90" s="217">
        <v>45.855499723665972</v>
      </c>
      <c r="N90" s="217">
        <v>64.559106671798062</v>
      </c>
      <c r="O90" s="217">
        <v>128.15446967039139</v>
      </c>
      <c r="P90" s="219">
        <v>238.56907606585543</v>
      </c>
      <c r="Q90" s="216">
        <v>59.103011590011889</v>
      </c>
      <c r="R90" s="217">
        <v>33.032491133699537</v>
      </c>
      <c r="S90" s="217">
        <v>23.888160344453009</v>
      </c>
      <c r="T90" s="218">
        <v>30.767587100304716</v>
      </c>
      <c r="U90" s="217">
        <v>43.323472148145619</v>
      </c>
      <c r="V90" s="217">
        <v>25.729797074679826</v>
      </c>
      <c r="W90" s="218">
        <v>41.212231139329724</v>
      </c>
      <c r="X90" s="218">
        <v>41.628146162627246</v>
      </c>
      <c r="Y90" s="218">
        <v>41.628146162627246</v>
      </c>
      <c r="Z90" s="217">
        <v>46.818086123540816</v>
      </c>
      <c r="AA90" s="217">
        <v>22.625912520167493</v>
      </c>
      <c r="AB90" s="217">
        <v>146.85779394492778</v>
      </c>
      <c r="AC90" s="219">
        <v>216.30179258863609</v>
      </c>
      <c r="AD90" s="216">
        <v>58.509451843306863</v>
      </c>
      <c r="AE90" s="217">
        <v>32.616091302424657</v>
      </c>
      <c r="AF90" s="217">
        <v>23.483866256290341</v>
      </c>
      <c r="AG90" s="218">
        <v>31.387802689372776</v>
      </c>
      <c r="AH90" s="217">
        <v>43.323472148145619</v>
      </c>
      <c r="AI90" s="217">
        <v>25.729797074679826</v>
      </c>
      <c r="AJ90" s="218">
        <v>41.212231139329724</v>
      </c>
      <c r="AK90" s="218">
        <v>41.628146162627246</v>
      </c>
      <c r="AL90" s="218">
        <v>41.628146162627246</v>
      </c>
      <c r="AM90" s="217">
        <v>49.045560124653036</v>
      </c>
      <c r="AN90" s="217">
        <v>90.794477051227489</v>
      </c>
      <c r="AO90" s="217">
        <v>114.73412459134164</v>
      </c>
      <c r="AP90" s="219">
        <v>254.57416176722217</v>
      </c>
      <c r="AQ90" s="216">
        <v>59.616487074417535</v>
      </c>
      <c r="AR90" s="217">
        <v>33.09345886184191</v>
      </c>
      <c r="AS90" s="217">
        <v>23.40002370420547</v>
      </c>
      <c r="AT90" s="218">
        <v>31.800389073681814</v>
      </c>
      <c r="AU90" s="217">
        <v>43.323472148145619</v>
      </c>
      <c r="AV90" s="217">
        <v>25.729797074679826</v>
      </c>
      <c r="AW90" s="218">
        <v>41.212231139329724</v>
      </c>
      <c r="AX90" s="218">
        <v>41.628146162627246</v>
      </c>
      <c r="AY90" s="218">
        <v>41.628146162627246</v>
      </c>
      <c r="AZ90" s="217">
        <v>49.004843031475318</v>
      </c>
      <c r="BA90" s="217">
        <v>124.11379483634289</v>
      </c>
      <c r="BB90" s="217">
        <v>99.544641015614033</v>
      </c>
      <c r="BC90" s="219">
        <v>272.66327888343227</v>
      </c>
      <c r="BD90" s="217">
        <v>58.613557114697329</v>
      </c>
      <c r="BE90" s="217">
        <v>32.726986284502459</v>
      </c>
      <c r="BF90" s="217">
        <v>23.458164567179875</v>
      </c>
      <c r="BG90" s="218">
        <v>31.571374549330603</v>
      </c>
      <c r="BH90" s="217">
        <v>43.323472148145619</v>
      </c>
      <c r="BI90" s="217">
        <v>25.729797074679826</v>
      </c>
      <c r="BJ90" s="218">
        <v>41.212231139329724</v>
      </c>
      <c r="BK90" s="218">
        <v>41.628146162627246</v>
      </c>
      <c r="BL90" s="218">
        <v>41.628146162627246</v>
      </c>
      <c r="BM90" s="217">
        <v>47.203313344828047</v>
      </c>
      <c r="BN90" s="217">
        <v>56.029125000841958</v>
      </c>
      <c r="BO90" s="217">
        <v>131.43698043760008</v>
      </c>
      <c r="BP90" s="219">
        <v>234.66941878327009</v>
      </c>
      <c r="BQ90" s="217">
        <v>66.987958303079239</v>
      </c>
      <c r="BR90" s="217">
        <v>34.64975996255199</v>
      </c>
      <c r="BS90" s="217">
        <v>27.77503233578345</v>
      </c>
      <c r="BT90" s="218">
        <v>29.67937366786089</v>
      </c>
      <c r="BU90" s="217">
        <v>45.4896457555529</v>
      </c>
      <c r="BV90" s="217">
        <v>35.774991823013735</v>
      </c>
      <c r="BW90" s="218">
        <v>44.323887283648197</v>
      </c>
      <c r="BX90" s="218">
        <v>41.628146162627246</v>
      </c>
      <c r="BY90" s="218">
        <v>41.628146162627246</v>
      </c>
      <c r="BZ90" s="217">
        <v>42.873190339670558</v>
      </c>
      <c r="CA90" s="217">
        <v>21.225994573602819</v>
      </c>
      <c r="CB90" s="217">
        <v>149.28458445743556</v>
      </c>
      <c r="CC90" s="219">
        <v>213.38376937070893</v>
      </c>
      <c r="CD90" s="217">
        <v>59.207995537699581</v>
      </c>
      <c r="CE90" s="217">
        <v>32.882539942493999</v>
      </c>
      <c r="CF90" s="217">
        <v>24.981450892701019</v>
      </c>
      <c r="CG90" s="218">
        <v>31.122790125579904</v>
      </c>
      <c r="CH90" s="217">
        <v>43.323472148145619</v>
      </c>
      <c r="CI90" s="217">
        <v>28.020806403247214</v>
      </c>
      <c r="CJ90" s="218">
        <v>41.487152258757817</v>
      </c>
      <c r="CK90" s="218">
        <v>41.628146162627246</v>
      </c>
      <c r="CL90" s="218">
        <v>41.628146162627246</v>
      </c>
      <c r="CM90" s="217">
        <v>46.134028871685771</v>
      </c>
      <c r="CN90" s="217">
        <v>47.433152424494843</v>
      </c>
      <c r="CO90" s="217">
        <v>135.84503978878868</v>
      </c>
      <c r="CP90" s="219">
        <v>229.4122210849693</v>
      </c>
    </row>
    <row r="91" spans="1:94" ht="13.5" customHeight="1" x14ac:dyDescent="0.35">
      <c r="A91" s="26"/>
      <c r="B91" s="220">
        <v>2072</v>
      </c>
      <c r="C91" s="1188"/>
      <c r="D91" s="216">
        <v>58.892840503588488</v>
      </c>
      <c r="E91" s="217">
        <v>33.189114452441004</v>
      </c>
      <c r="F91" s="217">
        <v>22.89791770812721</v>
      </c>
      <c r="G91" s="218">
        <v>33.357194710678506</v>
      </c>
      <c r="H91" s="217">
        <v>44.236673891000898</v>
      </c>
      <c r="I91" s="217">
        <v>26.272147315019843</v>
      </c>
      <c r="J91" s="218">
        <v>42.080930701883169</v>
      </c>
      <c r="K91" s="218">
        <v>42.505612666178777</v>
      </c>
      <c r="L91" s="218">
        <v>42.505612666178777</v>
      </c>
      <c r="M91" s="217">
        <v>46.822073273541164</v>
      </c>
      <c r="N91" s="217">
        <v>65.919927626505185</v>
      </c>
      <c r="O91" s="217">
        <v>130.85579713226946</v>
      </c>
      <c r="P91" s="219">
        <v>243.59779803231581</v>
      </c>
      <c r="Q91" s="216">
        <v>60.348825245192465</v>
      </c>
      <c r="R91" s="217">
        <v>33.728772548333048</v>
      </c>
      <c r="S91" s="217">
        <v>24.391691307658476</v>
      </c>
      <c r="T91" s="218">
        <v>31.416127320427695</v>
      </c>
      <c r="U91" s="217">
        <v>44.236673891000898</v>
      </c>
      <c r="V91" s="217">
        <v>26.272147315019843</v>
      </c>
      <c r="W91" s="218">
        <v>42.080930701883169</v>
      </c>
      <c r="X91" s="218">
        <v>42.505612666178777</v>
      </c>
      <c r="Y91" s="218">
        <v>42.505612666178777</v>
      </c>
      <c r="Z91" s="217">
        <v>47.80494972715428</v>
      </c>
      <c r="AA91" s="217">
        <v>23.102836961413892</v>
      </c>
      <c r="AB91" s="217">
        <v>149.95336285325061</v>
      </c>
      <c r="AC91" s="219">
        <v>220.86114954181878</v>
      </c>
      <c r="AD91" s="216">
        <v>59.74275404064938</v>
      </c>
      <c r="AE91" s="217">
        <v>33.303595556946334</v>
      </c>
      <c r="AF91" s="217">
        <v>23.978875232507466</v>
      </c>
      <c r="AG91" s="218">
        <v>32.04941623738938</v>
      </c>
      <c r="AH91" s="217">
        <v>44.236673891000898</v>
      </c>
      <c r="AI91" s="217">
        <v>26.272147315019843</v>
      </c>
      <c r="AJ91" s="218">
        <v>42.080930701883169</v>
      </c>
      <c r="AK91" s="218">
        <v>42.505612666178777</v>
      </c>
      <c r="AL91" s="218">
        <v>42.505612666178777</v>
      </c>
      <c r="AM91" s="217">
        <v>50.079375946985827</v>
      </c>
      <c r="AN91" s="217">
        <v>92.708305065780209</v>
      </c>
      <c r="AO91" s="217">
        <v>117.15256885138402</v>
      </c>
      <c r="AP91" s="219">
        <v>259.94024986415002</v>
      </c>
      <c r="AQ91" s="216">
        <v>60.873124116644945</v>
      </c>
      <c r="AR91" s="217">
        <v>33.791025395899993</v>
      </c>
      <c r="AS91" s="217">
        <v>23.893265389831768</v>
      </c>
      <c r="AT91" s="218">
        <v>32.470699399369899</v>
      </c>
      <c r="AU91" s="217">
        <v>44.236673891000898</v>
      </c>
      <c r="AV91" s="217">
        <v>26.272147315019843</v>
      </c>
      <c r="AW91" s="218">
        <v>42.080930701883169</v>
      </c>
      <c r="AX91" s="218">
        <v>42.505612666178777</v>
      </c>
      <c r="AY91" s="218">
        <v>42.505612666178777</v>
      </c>
      <c r="AZ91" s="217">
        <v>50.037800591101771</v>
      </c>
      <c r="BA91" s="217">
        <v>126.72995019363651</v>
      </c>
      <c r="BB91" s="217">
        <v>101.64291096398088</v>
      </c>
      <c r="BC91" s="219">
        <v>278.41066174871912</v>
      </c>
      <c r="BD91" s="217">
        <v>59.849053714070891</v>
      </c>
      <c r="BE91" s="217">
        <v>33.416828059215526</v>
      </c>
      <c r="BF91" s="217">
        <v>23.952631785635532</v>
      </c>
      <c r="BG91" s="218">
        <v>32.236857550420574</v>
      </c>
      <c r="BH91" s="217">
        <v>44.236673891000898</v>
      </c>
      <c r="BI91" s="217">
        <v>26.272147315019843</v>
      </c>
      <c r="BJ91" s="218">
        <v>42.080930701883169</v>
      </c>
      <c r="BK91" s="218">
        <v>42.505612666178777</v>
      </c>
      <c r="BL91" s="218">
        <v>42.505612666178777</v>
      </c>
      <c r="BM91" s="217">
        <v>48.198297030984101</v>
      </c>
      <c r="BN91" s="217">
        <v>57.210145174535853</v>
      </c>
      <c r="BO91" s="217">
        <v>134.20749890391349</v>
      </c>
      <c r="BP91" s="219">
        <v>239.61594110943344</v>
      </c>
      <c r="BQ91" s="217">
        <v>68.399976251767768</v>
      </c>
      <c r="BR91" s="217">
        <v>35.380131274415419</v>
      </c>
      <c r="BS91" s="217">
        <v>28.360493442182442</v>
      </c>
      <c r="BT91" s="218">
        <v>30.30497578182958</v>
      </c>
      <c r="BU91" s="217">
        <v>46.448507585550942</v>
      </c>
      <c r="BV91" s="217">
        <v>36.529081540746766</v>
      </c>
      <c r="BW91" s="218">
        <v>45.25817646017444</v>
      </c>
      <c r="BX91" s="218">
        <v>42.505612666178777</v>
      </c>
      <c r="BY91" s="218">
        <v>42.505612666178777</v>
      </c>
      <c r="BZ91" s="217">
        <v>43.776900734951731</v>
      </c>
      <c r="CA91" s="217">
        <v>21.673410588001854</v>
      </c>
      <c r="CB91" s="217">
        <v>152.43130691407023</v>
      </c>
      <c r="CC91" s="219">
        <v>217.88161823702382</v>
      </c>
      <c r="CD91" s="217">
        <v>60.456022116250473</v>
      </c>
      <c r="CE91" s="217">
        <v>33.575660583478438</v>
      </c>
      <c r="CF91" s="217">
        <v>25.508026980976176</v>
      </c>
      <c r="CG91" s="218">
        <v>31.778817557730566</v>
      </c>
      <c r="CH91" s="217">
        <v>44.236673891000898</v>
      </c>
      <c r="CI91" s="217">
        <v>28.61144810334353</v>
      </c>
      <c r="CJ91" s="218">
        <v>42.36164679648202</v>
      </c>
      <c r="CK91" s="218">
        <v>42.505612666178777</v>
      </c>
      <c r="CL91" s="218">
        <v>42.505612666178777</v>
      </c>
      <c r="CM91" s="217">
        <v>47.106473449223238</v>
      </c>
      <c r="CN91" s="217">
        <v>48.432980815789264</v>
      </c>
      <c r="CO91" s="217">
        <v>138.70847434152168</v>
      </c>
      <c r="CP91" s="219">
        <v>234.24792860653417</v>
      </c>
    </row>
    <row r="92" spans="1:94" ht="13.5" customHeight="1" x14ac:dyDescent="0.35">
      <c r="A92" s="26"/>
      <c r="B92" s="220">
        <v>2073</v>
      </c>
      <c r="C92" s="1188"/>
      <c r="D92" s="216">
        <v>60.13255264396556</v>
      </c>
      <c r="E92" s="217">
        <v>33.887755369795762</v>
      </c>
      <c r="F92" s="217">
        <v>23.379925815214367</v>
      </c>
      <c r="G92" s="218">
        <v>34.059373768406758</v>
      </c>
      <c r="H92" s="217">
        <v>45.167869282556744</v>
      </c>
      <c r="I92" s="217">
        <v>26.825183977909628</v>
      </c>
      <c r="J92" s="218">
        <v>42.966747045999092</v>
      </c>
      <c r="K92" s="218">
        <v>43.400368694345168</v>
      </c>
      <c r="L92" s="218">
        <v>43.400368694345168</v>
      </c>
      <c r="M92" s="217">
        <v>47.807692105617988</v>
      </c>
      <c r="N92" s="217">
        <v>67.307562080414314</v>
      </c>
      <c r="O92" s="217">
        <v>133.61035131842235</v>
      </c>
      <c r="P92" s="219">
        <v>248.72560550445465</v>
      </c>
      <c r="Q92" s="216">
        <v>61.61918630562392</v>
      </c>
      <c r="R92" s="217">
        <v>34.43877343215248</v>
      </c>
      <c r="S92" s="217">
        <v>24.905143801711493</v>
      </c>
      <c r="T92" s="218">
        <v>32.077446321340766</v>
      </c>
      <c r="U92" s="217">
        <v>45.167869282556744</v>
      </c>
      <c r="V92" s="217">
        <v>26.825183977909628</v>
      </c>
      <c r="W92" s="218">
        <v>42.966747045999092</v>
      </c>
      <c r="X92" s="218">
        <v>43.400368694345168</v>
      </c>
      <c r="Y92" s="218">
        <v>43.400368694345168</v>
      </c>
      <c r="Z92" s="217">
        <v>48.811258406445397</v>
      </c>
      <c r="AA92" s="217">
        <v>23.589158680884552</v>
      </c>
      <c r="AB92" s="217">
        <v>153.10992658544512</v>
      </c>
      <c r="AC92" s="219">
        <v>225.51034367277506</v>
      </c>
      <c r="AD92" s="216">
        <v>61.000357118552223</v>
      </c>
      <c r="AE92" s="217">
        <v>34.00464633624501</v>
      </c>
      <c r="AF92" s="217">
        <v>24.483637823072531</v>
      </c>
      <c r="AG92" s="218">
        <v>32.724066161925933</v>
      </c>
      <c r="AH92" s="217">
        <v>45.167869282556744</v>
      </c>
      <c r="AI92" s="217">
        <v>26.825183977909628</v>
      </c>
      <c r="AJ92" s="218">
        <v>42.966747045999092</v>
      </c>
      <c r="AK92" s="218">
        <v>43.400368694345168</v>
      </c>
      <c r="AL92" s="218">
        <v>43.400368694345168</v>
      </c>
      <c r="AM92" s="217">
        <v>51.133561987480903</v>
      </c>
      <c r="AN92" s="217">
        <v>94.659842983140877</v>
      </c>
      <c r="AO92" s="217">
        <v>119.61866592939084</v>
      </c>
      <c r="AP92" s="219">
        <v>265.41207090001262</v>
      </c>
      <c r="AQ92" s="216">
        <v>62.154521827211937</v>
      </c>
      <c r="AR92" s="217">
        <v>34.502336721026758</v>
      </c>
      <c r="AS92" s="217">
        <v>24.396225867264011</v>
      </c>
      <c r="AT92" s="218">
        <v>33.15421746213817</v>
      </c>
      <c r="AU92" s="217">
        <v>45.167869282556744</v>
      </c>
      <c r="AV92" s="217">
        <v>26.825183977909628</v>
      </c>
      <c r="AW92" s="218">
        <v>42.966747045999092</v>
      </c>
      <c r="AX92" s="218">
        <v>43.400368694345168</v>
      </c>
      <c r="AY92" s="218">
        <v>43.400368694345168</v>
      </c>
      <c r="AZ92" s="217">
        <v>51.091111457755858</v>
      </c>
      <c r="BA92" s="217">
        <v>129.39765405137211</v>
      </c>
      <c r="BB92" s="217">
        <v>103.78252504317672</v>
      </c>
      <c r="BC92" s="219">
        <v>284.27129055230466</v>
      </c>
      <c r="BD92" s="217">
        <v>61.108894432313917</v>
      </c>
      <c r="BE92" s="217">
        <v>34.120262417002664</v>
      </c>
      <c r="BF92" s="217">
        <v>24.456841943690733</v>
      </c>
      <c r="BG92" s="218">
        <v>32.915453171401488</v>
      </c>
      <c r="BH92" s="217">
        <v>45.167869282556744</v>
      </c>
      <c r="BI92" s="217">
        <v>26.825183977909628</v>
      </c>
      <c r="BJ92" s="218">
        <v>42.966747045999092</v>
      </c>
      <c r="BK92" s="218">
        <v>43.400368694345168</v>
      </c>
      <c r="BL92" s="218">
        <v>43.400368694345168</v>
      </c>
      <c r="BM92" s="217">
        <v>49.21288579022675</v>
      </c>
      <c r="BN92" s="217">
        <v>58.414436068286925</v>
      </c>
      <c r="BO92" s="217">
        <v>137.03260742810983</v>
      </c>
      <c r="BP92" s="219">
        <v>244.65992928662351</v>
      </c>
      <c r="BQ92" s="217">
        <v>69.839816480830123</v>
      </c>
      <c r="BR92" s="217">
        <v>36.124893759871597</v>
      </c>
      <c r="BS92" s="217">
        <v>28.957490423932978</v>
      </c>
      <c r="BT92" s="218">
        <v>30.942904706115009</v>
      </c>
      <c r="BU92" s="217">
        <v>47.426262746684586</v>
      </c>
      <c r="BV92" s="217">
        <v>37.298029777504475</v>
      </c>
      <c r="BW92" s="218">
        <v>46.210874790382967</v>
      </c>
      <c r="BX92" s="218">
        <v>43.400368694345168</v>
      </c>
      <c r="BY92" s="218">
        <v>43.400368694345168</v>
      </c>
      <c r="BZ92" s="217">
        <v>44.69841776223614</v>
      </c>
      <c r="CA92" s="217">
        <v>22.12964244911722</v>
      </c>
      <c r="CB92" s="217">
        <v>155.64003211969862</v>
      </c>
      <c r="CC92" s="219">
        <v>222.46809233105199</v>
      </c>
      <c r="CD92" s="217">
        <v>61.72863970330426</v>
      </c>
      <c r="CE92" s="217">
        <v>34.282438414036314</v>
      </c>
      <c r="CF92" s="217">
        <v>26.044978679263767</v>
      </c>
      <c r="CG92" s="218">
        <v>32.447771298053993</v>
      </c>
      <c r="CH92" s="217">
        <v>45.167869282556744</v>
      </c>
      <c r="CI92" s="217">
        <v>29.213727756764595</v>
      </c>
      <c r="CJ92" s="218">
        <v>43.253372299461688</v>
      </c>
      <c r="CK92" s="218">
        <v>43.400368694345168</v>
      </c>
      <c r="CL92" s="218">
        <v>43.400368694345168</v>
      </c>
      <c r="CM92" s="217">
        <v>48.098078991187101</v>
      </c>
      <c r="CN92" s="217">
        <v>49.452509739824173</v>
      </c>
      <c r="CO92" s="217">
        <v>141.62832976272333</v>
      </c>
      <c r="CP92" s="219">
        <v>239.17891849373461</v>
      </c>
    </row>
    <row r="93" spans="1:94" ht="13.5" customHeight="1" x14ac:dyDescent="0.35">
      <c r="A93" s="26"/>
      <c r="B93" s="220">
        <v>2074</v>
      </c>
      <c r="C93" s="1188"/>
      <c r="D93" s="216">
        <v>61.39710055694713</v>
      </c>
      <c r="E93" s="217">
        <v>34.600392509652913</v>
      </c>
      <c r="F93" s="217">
        <v>23.871590231497219</v>
      </c>
      <c r="G93" s="218">
        <v>34.775619929970965</v>
      </c>
      <c r="H93" s="217">
        <v>46.117719776568883</v>
      </c>
      <c r="I93" s="217">
        <v>27.389299900535711</v>
      </c>
      <c r="J93" s="218">
        <v>43.870309391444906</v>
      </c>
      <c r="K93" s="218">
        <v>44.31304981699784</v>
      </c>
      <c r="L93" s="218">
        <v>44.31304981699784</v>
      </c>
      <c r="M93" s="217">
        <v>48.813056332122208</v>
      </c>
      <c r="N93" s="217">
        <v>68.722995708529339</v>
      </c>
      <c r="O93" s="217">
        <v>136.42008886461983</v>
      </c>
      <c r="P93" s="219">
        <v>253.95614090527138</v>
      </c>
      <c r="Q93" s="216">
        <v>62.914997143785946</v>
      </c>
      <c r="R93" s="217">
        <v>35.162998118357343</v>
      </c>
      <c r="S93" s="217">
        <v>25.428882546072295</v>
      </c>
      <c r="T93" s="218">
        <v>32.75201385616004</v>
      </c>
      <c r="U93" s="217">
        <v>46.117719776568883</v>
      </c>
      <c r="V93" s="217">
        <v>27.389299900535711</v>
      </c>
      <c r="W93" s="218">
        <v>43.870309391444906</v>
      </c>
      <c r="X93" s="218">
        <v>44.31304981699784</v>
      </c>
      <c r="Y93" s="218">
        <v>44.31304981699784</v>
      </c>
      <c r="Z93" s="217">
        <v>49.837726970208742</v>
      </c>
      <c r="AA93" s="217">
        <v>24.085223126302658</v>
      </c>
      <c r="AB93" s="217">
        <v>156.32972733574331</v>
      </c>
      <c r="AC93" s="219">
        <v>230.2526774322547</v>
      </c>
      <c r="AD93" s="216">
        <v>62.283154387148414</v>
      </c>
      <c r="AE93" s="217">
        <v>34.719741616014254</v>
      </c>
      <c r="AF93" s="217">
        <v>24.998512574767776</v>
      </c>
      <c r="AG93" s="218">
        <v>33.412231685421091</v>
      </c>
      <c r="AH93" s="217">
        <v>46.117719776568883</v>
      </c>
      <c r="AI93" s="217">
        <v>27.389299900535711</v>
      </c>
      <c r="AJ93" s="218">
        <v>43.870309391444906</v>
      </c>
      <c r="AK93" s="218">
        <v>44.31304981699784</v>
      </c>
      <c r="AL93" s="218">
        <v>44.31304981699784</v>
      </c>
      <c r="AM93" s="217">
        <v>52.208867063542257</v>
      </c>
      <c r="AN93" s="217">
        <v>96.650477034487878</v>
      </c>
      <c r="AO93" s="217">
        <v>122.13416756209645</v>
      </c>
      <c r="AP93" s="219">
        <v>270.99351166012661</v>
      </c>
      <c r="AQ93" s="216">
        <v>63.461590418234998</v>
      </c>
      <c r="AR93" s="217">
        <v>35.227898101264294</v>
      </c>
      <c r="AS93" s="217">
        <v>24.9092624031938</v>
      </c>
      <c r="AT93" s="218">
        <v>33.851428783708286</v>
      </c>
      <c r="AU93" s="217">
        <v>46.117719776568883</v>
      </c>
      <c r="AV93" s="217">
        <v>27.389299900535711</v>
      </c>
      <c r="AW93" s="218">
        <v>43.870309391444906</v>
      </c>
      <c r="AX93" s="218">
        <v>44.31304981699784</v>
      </c>
      <c r="AY93" s="218">
        <v>44.31304981699784</v>
      </c>
      <c r="AZ93" s="217">
        <v>52.165523827181481</v>
      </c>
      <c r="BA93" s="217">
        <v>132.1188013531372</v>
      </c>
      <c r="BB93" s="217">
        <v>105.96500308006208</v>
      </c>
      <c r="BC93" s="219">
        <v>290.24932826038076</v>
      </c>
      <c r="BD93" s="217">
        <v>62.393974169017042</v>
      </c>
      <c r="BE93" s="217">
        <v>34.837789026678934</v>
      </c>
      <c r="BF93" s="217">
        <v>24.971153195719676</v>
      </c>
      <c r="BG93" s="218">
        <v>33.607643437448928</v>
      </c>
      <c r="BH93" s="217">
        <v>46.117719776568883</v>
      </c>
      <c r="BI93" s="217">
        <v>27.389299900535711</v>
      </c>
      <c r="BJ93" s="218">
        <v>43.870309391444906</v>
      </c>
      <c r="BK93" s="218">
        <v>44.31304981699784</v>
      </c>
      <c r="BL93" s="218">
        <v>44.31304981699784</v>
      </c>
      <c r="BM93" s="217">
        <v>50.247800312919594</v>
      </c>
      <c r="BN93" s="217">
        <v>59.642853123114222</v>
      </c>
      <c r="BO93" s="217">
        <v>139.9143127626501</v>
      </c>
      <c r="BP93" s="219">
        <v>249.80496619868393</v>
      </c>
      <c r="BQ93" s="217">
        <v>71.308501748471301</v>
      </c>
      <c r="BR93" s="217">
        <v>36.884576444243898</v>
      </c>
      <c r="BS93" s="217">
        <v>29.566447344447859</v>
      </c>
      <c r="BT93" s="218">
        <v>31.59361357921707</v>
      </c>
      <c r="BU93" s="217">
        <v>48.423605765397326</v>
      </c>
      <c r="BV93" s="217">
        <v>38.082382738416086</v>
      </c>
      <c r="BW93" s="218">
        <v>47.182659002159582</v>
      </c>
      <c r="BX93" s="218">
        <v>44.31304981699784</v>
      </c>
      <c r="BY93" s="218">
        <v>44.31304981699784</v>
      </c>
      <c r="BZ93" s="217">
        <v>45.638396000470571</v>
      </c>
      <c r="CA93" s="217">
        <v>22.595014231016251</v>
      </c>
      <c r="CB93" s="217">
        <v>158.91303932028518</v>
      </c>
      <c r="CC93" s="219">
        <v>227.14644955177201</v>
      </c>
      <c r="CD93" s="217">
        <v>63.026752274213692</v>
      </c>
      <c r="CE93" s="217">
        <v>35.003375477943571</v>
      </c>
      <c r="CF93" s="217">
        <v>26.592687399156564</v>
      </c>
      <c r="CG93" s="218">
        <v>33.13012652283215</v>
      </c>
      <c r="CH93" s="217">
        <v>46.117719776568883</v>
      </c>
      <c r="CI93" s="217">
        <v>29.828073179350536</v>
      </c>
      <c r="CJ93" s="218">
        <v>44.162962184902682</v>
      </c>
      <c r="CK93" s="218">
        <v>44.31304981699784</v>
      </c>
      <c r="CL93" s="218">
        <v>44.31304981699784</v>
      </c>
      <c r="CM93" s="217">
        <v>49.10954986232818</v>
      </c>
      <c r="CN93" s="217">
        <v>50.492463396098415</v>
      </c>
      <c r="CO93" s="217">
        <v>144.60668010618727</v>
      </c>
      <c r="CP93" s="219">
        <v>244.20869336461385</v>
      </c>
    </row>
    <row r="94" spans="1:94" ht="13.5" customHeight="1" x14ac:dyDescent="0.35">
      <c r="A94" s="26"/>
      <c r="B94" s="220">
        <v>2075</v>
      </c>
      <c r="C94" s="1188"/>
      <c r="D94" s="216">
        <v>62.687420695522924</v>
      </c>
      <c r="E94" s="217">
        <v>35.327553610956436</v>
      </c>
      <c r="F94" s="217">
        <v>24.373275055961535</v>
      </c>
      <c r="G94" s="218">
        <v>35.506463606953396</v>
      </c>
      <c r="H94" s="217">
        <v>47.086928778836146</v>
      </c>
      <c r="I94" s="217">
        <v>27.964912835390408</v>
      </c>
      <c r="J94" s="218">
        <v>44.792286865622664</v>
      </c>
      <c r="K94" s="218">
        <v>45.244331914391836</v>
      </c>
      <c r="L94" s="218">
        <v>45.244331914391836</v>
      </c>
      <c r="M94" s="217">
        <v>49.838910469197494</v>
      </c>
      <c r="N94" s="217">
        <v>70.167276701305639</v>
      </c>
      <c r="O94" s="217">
        <v>139.28709050429904</v>
      </c>
      <c r="P94" s="219">
        <v>259.2932776748022</v>
      </c>
      <c r="Q94" s="216">
        <v>64.237217364230531</v>
      </c>
      <c r="R94" s="217">
        <v>35.901982926976061</v>
      </c>
      <c r="S94" s="217">
        <v>25.963295392168213</v>
      </c>
      <c r="T94" s="218">
        <v>33.440329471623329</v>
      </c>
      <c r="U94" s="217">
        <v>47.086928778836146</v>
      </c>
      <c r="V94" s="217">
        <v>27.964912835390408</v>
      </c>
      <c r="W94" s="218">
        <v>44.792286865622664</v>
      </c>
      <c r="X94" s="218">
        <v>45.244331914391836</v>
      </c>
      <c r="Y94" s="218">
        <v>45.244331914391836</v>
      </c>
      <c r="Z94" s="217">
        <v>50.88511556327196</v>
      </c>
      <c r="AA94" s="217">
        <v>24.591397655067819</v>
      </c>
      <c r="AB94" s="217">
        <v>159.61514950730461</v>
      </c>
      <c r="AC94" s="219">
        <v>235.09166272564437</v>
      </c>
      <c r="AD94" s="216">
        <v>63.592095813872994</v>
      </c>
      <c r="AE94" s="217">
        <v>35.449410955558051</v>
      </c>
      <c r="AF94" s="217">
        <v>25.523880774846617</v>
      </c>
      <c r="AG94" s="218">
        <v>34.1144224245175</v>
      </c>
      <c r="AH94" s="217">
        <v>47.086928778836146</v>
      </c>
      <c r="AI94" s="217">
        <v>27.964912835390408</v>
      </c>
      <c r="AJ94" s="218">
        <v>44.792286865622664</v>
      </c>
      <c r="AK94" s="218">
        <v>45.244331914391836</v>
      </c>
      <c r="AL94" s="218">
        <v>45.244331914391836</v>
      </c>
      <c r="AM94" s="217">
        <v>53.306087485569037</v>
      </c>
      <c r="AN94" s="217">
        <v>98.681681371326007</v>
      </c>
      <c r="AO94" s="217">
        <v>124.7009365883861</v>
      </c>
      <c r="AP94" s="219">
        <v>276.68870544528113</v>
      </c>
      <c r="AQ94" s="216">
        <v>64.795297831124088</v>
      </c>
      <c r="AR94" s="217">
        <v>35.96824684652136</v>
      </c>
      <c r="AS94" s="217">
        <v>25.43275492359545</v>
      </c>
      <c r="AT94" s="218">
        <v>34.562849679531702</v>
      </c>
      <c r="AU94" s="217">
        <v>47.086928778836146</v>
      </c>
      <c r="AV94" s="217">
        <v>27.964912835390408</v>
      </c>
      <c r="AW94" s="218">
        <v>44.792286865622664</v>
      </c>
      <c r="AX94" s="218">
        <v>45.244331914391836</v>
      </c>
      <c r="AY94" s="218">
        <v>45.244331914391836</v>
      </c>
      <c r="AZ94" s="217">
        <v>53.261833348689507</v>
      </c>
      <c r="BA94" s="217">
        <v>134.8954072274216</v>
      </c>
      <c r="BB94" s="217">
        <v>108.19196129499652</v>
      </c>
      <c r="BC94" s="219">
        <v>296.34920187110765</v>
      </c>
      <c r="BD94" s="217">
        <v>63.705244581882667</v>
      </c>
      <c r="BE94" s="217">
        <v>35.569939248054368</v>
      </c>
      <c r="BF94" s="217">
        <v>25.49594641167965</v>
      </c>
      <c r="BG94" s="218">
        <v>34.313940945703301</v>
      </c>
      <c r="BH94" s="217">
        <v>47.086928778836146</v>
      </c>
      <c r="BI94" s="217">
        <v>27.964912835390408</v>
      </c>
      <c r="BJ94" s="218">
        <v>44.792286865622664</v>
      </c>
      <c r="BK94" s="218">
        <v>45.244331914391836</v>
      </c>
      <c r="BL94" s="218">
        <v>45.244331914391836</v>
      </c>
      <c r="BM94" s="217">
        <v>51.30380699849195</v>
      </c>
      <c r="BN94" s="217">
        <v>60.896306035528099</v>
      </c>
      <c r="BO94" s="217">
        <v>142.85474893626372</v>
      </c>
      <c r="BP94" s="219">
        <v>255.05486197028375</v>
      </c>
      <c r="BQ94" s="217">
        <v>72.807119680312837</v>
      </c>
      <c r="BR94" s="217">
        <v>37.65974190575789</v>
      </c>
      <c r="BS94" s="217">
        <v>30.187815162937863</v>
      </c>
      <c r="BT94" s="218">
        <v>32.257584279491986</v>
      </c>
      <c r="BU94" s="217">
        <v>49.441275217777957</v>
      </c>
      <c r="BV94" s="217">
        <v>38.882721271125021</v>
      </c>
      <c r="BW94" s="218">
        <v>48.174248744179607</v>
      </c>
      <c r="BX94" s="218">
        <v>45.244331914391836</v>
      </c>
      <c r="BY94" s="218">
        <v>45.244331914391836</v>
      </c>
      <c r="BZ94" s="217">
        <v>46.597531544617055</v>
      </c>
      <c r="CA94" s="217">
        <v>23.069870561839974</v>
      </c>
      <c r="CB94" s="217">
        <v>162.25275232069083</v>
      </c>
      <c r="CC94" s="219">
        <v>231.92015442714785</v>
      </c>
      <c r="CD94" s="217">
        <v>64.351321138064435</v>
      </c>
      <c r="CE94" s="217">
        <v>35.739005660600633</v>
      </c>
      <c r="CF94" s="217">
        <v>27.15155874289626</v>
      </c>
      <c r="CG94" s="218">
        <v>33.826388545927593</v>
      </c>
      <c r="CH94" s="217">
        <v>47.086928778836146</v>
      </c>
      <c r="CI94" s="217">
        <v>30.454939320733395</v>
      </c>
      <c r="CJ94" s="218">
        <v>45.091090043863822</v>
      </c>
      <c r="CK94" s="218">
        <v>45.244331914391836</v>
      </c>
      <c r="CL94" s="218">
        <v>45.244331914391836</v>
      </c>
      <c r="CM94" s="217">
        <v>50.141635101027347</v>
      </c>
      <c r="CN94" s="217">
        <v>51.553611915739957</v>
      </c>
      <c r="CO94" s="217">
        <v>147.64573097049532</v>
      </c>
      <c r="CP94" s="219">
        <v>249.34097798726262</v>
      </c>
    </row>
    <row r="95" spans="1:94" ht="13.5" customHeight="1" x14ac:dyDescent="0.35">
      <c r="A95" s="26"/>
      <c r="B95" s="220">
        <v>2076</v>
      </c>
      <c r="C95" s="1188"/>
      <c r="D95" s="216">
        <v>64.004471706820567</v>
      </c>
      <c r="E95" s="217">
        <v>36.069778920177114</v>
      </c>
      <c r="F95" s="217">
        <v>24.885353016817604</v>
      </c>
      <c r="G95" s="218">
        <v>36.252447781805252</v>
      </c>
      <c r="H95" s="217">
        <v>48.0762163660266</v>
      </c>
      <c r="I95" s="217">
        <v>28.55245043579022</v>
      </c>
      <c r="J95" s="218">
        <v>45.733364454398234</v>
      </c>
      <c r="K95" s="218">
        <v>46.194906885290138</v>
      </c>
      <c r="L95" s="218">
        <v>46.194906885290138</v>
      </c>
      <c r="M95" s="217">
        <v>50.886016678180781</v>
      </c>
      <c r="N95" s="217">
        <v>71.641478091538559</v>
      </c>
      <c r="O95" s="217">
        <v>142.21348628472865</v>
      </c>
      <c r="P95" s="219">
        <v>264.74098105444796</v>
      </c>
      <c r="Q95" s="216">
        <v>65.586829314344612</v>
      </c>
      <c r="R95" s="217">
        <v>36.656276888937413</v>
      </c>
      <c r="S95" s="217">
        <v>26.508779383589108</v>
      </c>
      <c r="T95" s="218">
        <v>34.14290455383393</v>
      </c>
      <c r="U95" s="217">
        <v>48.0762163660266</v>
      </c>
      <c r="V95" s="217">
        <v>28.55245043579022</v>
      </c>
      <c r="W95" s="218">
        <v>45.733364454398234</v>
      </c>
      <c r="X95" s="218">
        <v>46.194906885290138</v>
      </c>
      <c r="Y95" s="218">
        <v>46.194906885290138</v>
      </c>
      <c r="Z95" s="217">
        <v>51.954202346059169</v>
      </c>
      <c r="AA95" s="217">
        <v>25.10805833102928</v>
      </c>
      <c r="AB95" s="217">
        <v>162.96863401415774</v>
      </c>
      <c r="AC95" s="219">
        <v>240.0308946912462</v>
      </c>
      <c r="AD95" s="216">
        <v>64.928153880594181</v>
      </c>
      <c r="AE95" s="217">
        <v>36.194196464850151</v>
      </c>
      <c r="AF95" s="217">
        <v>26.060132747152654</v>
      </c>
      <c r="AG95" s="218">
        <v>34.831160073882202</v>
      </c>
      <c r="AH95" s="217">
        <v>48.0762163660266</v>
      </c>
      <c r="AI95" s="217">
        <v>28.55245043579022</v>
      </c>
      <c r="AJ95" s="218">
        <v>45.733364454398234</v>
      </c>
      <c r="AK95" s="218">
        <v>46.194906885290138</v>
      </c>
      <c r="AL95" s="218">
        <v>46.194906885290138</v>
      </c>
      <c r="AM95" s="217">
        <v>54.426038436688714</v>
      </c>
      <c r="AN95" s="217">
        <v>100.75496508286876</v>
      </c>
      <c r="AO95" s="217">
        <v>127.32087999682859</v>
      </c>
      <c r="AP95" s="219">
        <v>282.50188351638604</v>
      </c>
      <c r="AQ95" s="216">
        <v>66.156634947709406</v>
      </c>
      <c r="AR95" s="217">
        <v>36.723933001067465</v>
      </c>
      <c r="AS95" s="217">
        <v>25.967092358770842</v>
      </c>
      <c r="AT95" s="218">
        <v>35.289008701847415</v>
      </c>
      <c r="AU95" s="217">
        <v>48.0762163660266</v>
      </c>
      <c r="AV95" s="217">
        <v>28.55245043579022</v>
      </c>
      <c r="AW95" s="218">
        <v>45.733364454398234</v>
      </c>
      <c r="AX95" s="218">
        <v>46.194906885290138</v>
      </c>
      <c r="AY95" s="218">
        <v>46.194906885290138</v>
      </c>
      <c r="AZ95" s="217">
        <v>54.380854528651192</v>
      </c>
      <c r="BA95" s="217">
        <v>137.72953456169506</v>
      </c>
      <c r="BB95" s="217">
        <v>110.4650542131109</v>
      </c>
      <c r="BC95" s="219">
        <v>302.57544330345718</v>
      </c>
      <c r="BD95" s="217">
        <v>65.043679883106094</v>
      </c>
      <c r="BE95" s="217">
        <v>36.317257034281155</v>
      </c>
      <c r="BF95" s="217">
        <v>26.031611488228119</v>
      </c>
      <c r="BG95" s="218">
        <v>35.034870441967833</v>
      </c>
      <c r="BH95" s="217">
        <v>48.0762163660266</v>
      </c>
      <c r="BI95" s="217">
        <v>28.55245043579022</v>
      </c>
      <c r="BJ95" s="218">
        <v>45.733364454398234</v>
      </c>
      <c r="BK95" s="218">
        <v>46.194906885290138</v>
      </c>
      <c r="BL95" s="218">
        <v>46.194906885290138</v>
      </c>
      <c r="BM95" s="217">
        <v>52.381690410205032</v>
      </c>
      <c r="BN95" s="217">
        <v>62.175726062042457</v>
      </c>
      <c r="BO95" s="217">
        <v>145.85610055462141</v>
      </c>
      <c r="BP95" s="219">
        <v>260.41351702686893</v>
      </c>
      <c r="BQ95" s="217">
        <v>74.336783678938218</v>
      </c>
      <c r="BR95" s="217">
        <v>38.450966055864427</v>
      </c>
      <c r="BS95" s="217">
        <v>30.82205552644437</v>
      </c>
      <c r="BT95" s="218">
        <v>32.935310105916962</v>
      </c>
      <c r="BU95" s="217">
        <v>50.48002718432793</v>
      </c>
      <c r="BV95" s="217">
        <v>39.699639989489143</v>
      </c>
      <c r="BW95" s="218">
        <v>49.186380720947284</v>
      </c>
      <c r="BX95" s="218">
        <v>46.194906885290138</v>
      </c>
      <c r="BY95" s="218">
        <v>46.194906885290138</v>
      </c>
      <c r="BZ95" s="217">
        <v>47.57653698723842</v>
      </c>
      <c r="CA95" s="217">
        <v>23.554564237490709</v>
      </c>
      <c r="CB95" s="217">
        <v>165.66165237047474</v>
      </c>
      <c r="CC95" s="219">
        <v>236.79275359520386</v>
      </c>
      <c r="CD95" s="217">
        <v>65.70333038717493</v>
      </c>
      <c r="CE95" s="217">
        <v>36.489875500607106</v>
      </c>
      <c r="CF95" s="217">
        <v>27.722007925585203</v>
      </c>
      <c r="CG95" s="218">
        <v>34.53707465725045</v>
      </c>
      <c r="CH95" s="217">
        <v>48.0762163660266</v>
      </c>
      <c r="CI95" s="217">
        <v>31.094791912949628</v>
      </c>
      <c r="CJ95" s="218">
        <v>46.038445431657365</v>
      </c>
      <c r="CK95" s="218">
        <v>46.194906885290138</v>
      </c>
      <c r="CL95" s="218">
        <v>46.194906885290138</v>
      </c>
      <c r="CM95" s="217">
        <v>51.195101498036763</v>
      </c>
      <c r="CN95" s="217">
        <v>52.636743682150637</v>
      </c>
      <c r="CO95" s="217">
        <v>150.74774022739174</v>
      </c>
      <c r="CP95" s="219">
        <v>254.57958540757915</v>
      </c>
    </row>
    <row r="96" spans="1:94" ht="13.5" customHeight="1" x14ac:dyDescent="0.35">
      <c r="A96" s="26"/>
      <c r="B96" s="220">
        <v>2077</v>
      </c>
      <c r="C96" s="1188"/>
      <c r="D96" s="216">
        <v>65.349210119272485</v>
      </c>
      <c r="E96" s="217">
        <v>36.827607489793174</v>
      </c>
      <c r="F96" s="217">
        <v>25.408196018513294</v>
      </c>
      <c r="G96" s="218">
        <v>37.014114236938362</v>
      </c>
      <c r="H96" s="217">
        <v>49.086301023374936</v>
      </c>
      <c r="I96" s="217">
        <v>29.152339409899902</v>
      </c>
      <c r="J96" s="218">
        <v>46.694225629757938</v>
      </c>
      <c r="K96" s="218">
        <v>47.165465099298011</v>
      </c>
      <c r="L96" s="218">
        <v>47.165465099298011</v>
      </c>
      <c r="M96" s="217">
        <v>51.955135435964806</v>
      </c>
      <c r="N96" s="217">
        <v>73.146670540525818</v>
      </c>
      <c r="O96" s="217">
        <v>145.20140154558376</v>
      </c>
      <c r="P96" s="219">
        <v>270.30320752207439</v>
      </c>
      <c r="Q96" s="216">
        <v>66.964813170440223</v>
      </c>
      <c r="R96" s="217">
        <v>37.426427821763184</v>
      </c>
      <c r="S96" s="217">
        <v>27.065730686423265</v>
      </c>
      <c r="T96" s="218">
        <v>34.860249358686488</v>
      </c>
      <c r="U96" s="217">
        <v>49.086301023374936</v>
      </c>
      <c r="V96" s="217">
        <v>29.152339409899902</v>
      </c>
      <c r="W96" s="218">
        <v>46.694225629757938</v>
      </c>
      <c r="X96" s="218">
        <v>47.165465099298011</v>
      </c>
      <c r="Y96" s="218">
        <v>47.165465099298011</v>
      </c>
      <c r="Z96" s="217">
        <v>53.045763759190876</v>
      </c>
      <c r="AA96" s="217">
        <v>25.635580386901836</v>
      </c>
      <c r="AB96" s="217">
        <v>166.39261637569487</v>
      </c>
      <c r="AC96" s="219">
        <v>245.07396052178757</v>
      </c>
      <c r="AD96" s="216">
        <v>66.292298919908987</v>
      </c>
      <c r="AE96" s="217">
        <v>36.954639055753205</v>
      </c>
      <c r="AF96" s="217">
        <v>26.607657952879144</v>
      </c>
      <c r="AG96" s="218">
        <v>35.562965175190769</v>
      </c>
      <c r="AH96" s="217">
        <v>49.086301023374936</v>
      </c>
      <c r="AI96" s="217">
        <v>29.152339409899902</v>
      </c>
      <c r="AJ96" s="218">
        <v>46.694225629757938</v>
      </c>
      <c r="AK96" s="218">
        <v>47.165465099298011</v>
      </c>
      <c r="AL96" s="218">
        <v>47.165465099298011</v>
      </c>
      <c r="AM96" s="217">
        <v>55.569533298401637</v>
      </c>
      <c r="AN96" s="217">
        <v>102.8718339231087</v>
      </c>
      <c r="AO96" s="217">
        <v>129.99590056137882</v>
      </c>
      <c r="AP96" s="219">
        <v>288.43726778288919</v>
      </c>
      <c r="AQ96" s="216">
        <v>67.546590459884399</v>
      </c>
      <c r="AR96" s="217">
        <v>37.495505393525541</v>
      </c>
      <c r="AS96" s="217">
        <v>26.512662779451382</v>
      </c>
      <c r="AT96" s="218">
        <v>36.030433234747164</v>
      </c>
      <c r="AU96" s="217">
        <v>49.086301023374936</v>
      </c>
      <c r="AV96" s="217">
        <v>29.152339409899902</v>
      </c>
      <c r="AW96" s="218">
        <v>46.694225629757938</v>
      </c>
      <c r="AX96" s="218">
        <v>47.165465099298011</v>
      </c>
      <c r="AY96" s="218">
        <v>47.165465099298011</v>
      </c>
      <c r="AZ96" s="217">
        <v>55.523400073306384</v>
      </c>
      <c r="BA96" s="217">
        <v>140.62324168426321</v>
      </c>
      <c r="BB96" s="217">
        <v>112.78593270288874</v>
      </c>
      <c r="BC96" s="219">
        <v>308.93257446045834</v>
      </c>
      <c r="BD96" s="217">
        <v>66.410252131787246</v>
      </c>
      <c r="BE96" s="217">
        <v>37.080285136326779</v>
      </c>
      <c r="BF96" s="217">
        <v>26.57853746031633</v>
      </c>
      <c r="BG96" s="218">
        <v>35.770955512310977</v>
      </c>
      <c r="BH96" s="217">
        <v>49.086301023374936</v>
      </c>
      <c r="BI96" s="217">
        <v>29.152339409899902</v>
      </c>
      <c r="BJ96" s="218">
        <v>46.694225629757938</v>
      </c>
      <c r="BK96" s="218">
        <v>47.165465099298011</v>
      </c>
      <c r="BL96" s="218">
        <v>47.165465099298011</v>
      </c>
      <c r="BM96" s="217">
        <v>53.482233377365567</v>
      </c>
      <c r="BN96" s="217">
        <v>63.482042401011746</v>
      </c>
      <c r="BO96" s="217">
        <v>148.92054739522158</v>
      </c>
      <c r="BP96" s="219">
        <v>265.88482317359887</v>
      </c>
      <c r="BQ96" s="217">
        <v>75.89860468621238</v>
      </c>
      <c r="BR96" s="217">
        <v>39.258823533199035</v>
      </c>
      <c r="BS96" s="217">
        <v>31.469629061727826</v>
      </c>
      <c r="BT96" s="218">
        <v>33.627283267234738</v>
      </c>
      <c r="BU96" s="217">
        <v>51.540616074543685</v>
      </c>
      <c r="BV96" s="217">
        <v>40.533732193216984</v>
      </c>
      <c r="BW96" s="218">
        <v>50.219790008784479</v>
      </c>
      <c r="BX96" s="218">
        <v>47.165465099298011</v>
      </c>
      <c r="BY96" s="218">
        <v>47.165465099298011</v>
      </c>
      <c r="BZ96" s="217">
        <v>48.576123346004678</v>
      </c>
      <c r="CA96" s="217">
        <v>24.049447274160549</v>
      </c>
      <c r="CB96" s="217">
        <v>169.14221523541428</v>
      </c>
      <c r="CC96" s="219">
        <v>241.76778585557952</v>
      </c>
      <c r="CD96" s="217">
        <v>67.083761938932241</v>
      </c>
      <c r="CE96" s="217">
        <v>37.25653032866385</v>
      </c>
      <c r="CF96" s="217">
        <v>28.304449244663516</v>
      </c>
      <c r="CG96" s="218">
        <v>35.262701003454247</v>
      </c>
      <c r="CH96" s="217">
        <v>49.086301023374936</v>
      </c>
      <c r="CI96" s="217">
        <v>31.748095658726612</v>
      </c>
      <c r="CJ96" s="218">
        <v>47.005716379617141</v>
      </c>
      <c r="CK96" s="218">
        <v>47.165465099298011</v>
      </c>
      <c r="CL96" s="218">
        <v>47.165465099298011</v>
      </c>
      <c r="CM96" s="217">
        <v>52.270714149432933</v>
      </c>
      <c r="CN96" s="217">
        <v>53.742645336335087</v>
      </c>
      <c r="CO96" s="217">
        <v>153.9149607585237</v>
      </c>
      <c r="CP96" s="219">
        <v>259.92832024429174</v>
      </c>
    </row>
    <row r="97" spans="1:94" ht="13.5" customHeight="1" x14ac:dyDescent="0.35">
      <c r="A97" s="26"/>
      <c r="B97" s="220">
        <v>2078</v>
      </c>
      <c r="C97" s="1188"/>
      <c r="D97" s="216">
        <v>66.722566702889864</v>
      </c>
      <c r="E97" s="217">
        <v>37.601563856100775</v>
      </c>
      <c r="F97" s="217">
        <v>25.942165950455522</v>
      </c>
      <c r="G97" s="218">
        <v>37.791990165067958</v>
      </c>
      <c r="H97" s="217">
        <v>50.11788188797663</v>
      </c>
      <c r="I97" s="217">
        <v>29.764994975030096</v>
      </c>
      <c r="J97" s="218">
        <v>47.675535458423049</v>
      </c>
      <c r="K97" s="218">
        <v>48.156678335009239</v>
      </c>
      <c r="L97" s="218">
        <v>48.156678335009239</v>
      </c>
      <c r="M97" s="217">
        <v>53.047006740506745</v>
      </c>
      <c r="N97" s="217">
        <v>74.683895877651906</v>
      </c>
      <c r="O97" s="217">
        <v>148.2529043931184</v>
      </c>
      <c r="P97" s="219">
        <v>275.98380701127707</v>
      </c>
      <c r="Q97" s="216">
        <v>68.372122713592759</v>
      </c>
      <c r="R97" s="217">
        <v>38.212968790758616</v>
      </c>
      <c r="S97" s="217">
        <v>27.634534798374609</v>
      </c>
      <c r="T97" s="218">
        <v>35.592860401358855</v>
      </c>
      <c r="U97" s="217">
        <v>50.11788188797663</v>
      </c>
      <c r="V97" s="217">
        <v>29.764994975030096</v>
      </c>
      <c r="W97" s="218">
        <v>47.675535458423049</v>
      </c>
      <c r="X97" s="218">
        <v>48.156678335009239</v>
      </c>
      <c r="Y97" s="218">
        <v>48.156678335009239</v>
      </c>
      <c r="Z97" s="217">
        <v>54.16055533446368</v>
      </c>
      <c r="AA97" s="217">
        <v>26.174328950732157</v>
      </c>
      <c r="AB97" s="217">
        <v>169.88946652503569</v>
      </c>
      <c r="AC97" s="219">
        <v>250.22435081023153</v>
      </c>
      <c r="AD97" s="216">
        <v>67.685475134259875</v>
      </c>
      <c r="AE97" s="217">
        <v>37.731265073876337</v>
      </c>
      <c r="AF97" s="217">
        <v>27.166835365391577</v>
      </c>
      <c r="AG97" s="218">
        <v>36.310344252415454</v>
      </c>
      <c r="AH97" s="217">
        <v>50.11788188797663</v>
      </c>
      <c r="AI97" s="217">
        <v>29.764994975030096</v>
      </c>
      <c r="AJ97" s="218">
        <v>47.675535458423049</v>
      </c>
      <c r="AK97" s="218">
        <v>48.156678335009239</v>
      </c>
      <c r="AL97" s="218">
        <v>48.156678335009239</v>
      </c>
      <c r="AM97" s="217">
        <v>56.737363548600769</v>
      </c>
      <c r="AN97" s="217">
        <v>105.03375309748337</v>
      </c>
      <c r="AO97" s="217">
        <v>132.7278498160583</v>
      </c>
      <c r="AP97" s="219">
        <v>294.49896646214245</v>
      </c>
      <c r="AQ97" s="216">
        <v>68.966126434989192</v>
      </c>
      <c r="AR97" s="217">
        <v>38.283498073073972</v>
      </c>
      <c r="AS97" s="217">
        <v>27.06984380598454</v>
      </c>
      <c r="AT97" s="218">
        <v>36.78763646035943</v>
      </c>
      <c r="AU97" s="217">
        <v>50.11788188797663</v>
      </c>
      <c r="AV97" s="217">
        <v>29.764994975030096</v>
      </c>
      <c r="AW97" s="218">
        <v>47.675535458423049</v>
      </c>
      <c r="AX97" s="218">
        <v>48.156678335009239</v>
      </c>
      <c r="AY97" s="218">
        <v>48.156678335009239</v>
      </c>
      <c r="AZ97" s="217">
        <v>56.690260803471645</v>
      </c>
      <c r="BA97" s="217">
        <v>143.57853149456412</v>
      </c>
      <c r="BB97" s="217">
        <v>115.15620317646037</v>
      </c>
      <c r="BC97" s="219">
        <v>315.42499547449609</v>
      </c>
      <c r="BD97" s="217">
        <v>67.805907210378365</v>
      </c>
      <c r="BE97" s="217">
        <v>37.859551689379813</v>
      </c>
      <c r="BF97" s="217">
        <v>27.137102886546046</v>
      </c>
      <c r="BG97" s="218">
        <v>36.522705643115216</v>
      </c>
      <c r="BH97" s="217">
        <v>50.11788188797663</v>
      </c>
      <c r="BI97" s="217">
        <v>29.764994975030096</v>
      </c>
      <c r="BJ97" s="218">
        <v>47.675535458423049</v>
      </c>
      <c r="BK97" s="218">
        <v>48.156678335009239</v>
      </c>
      <c r="BL97" s="218">
        <v>48.156678335009239</v>
      </c>
      <c r="BM97" s="217">
        <v>54.606197648415034</v>
      </c>
      <c r="BN97" s="217">
        <v>64.816159228342684</v>
      </c>
      <c r="BO97" s="217">
        <v>152.05021053618151</v>
      </c>
      <c r="BP97" s="219">
        <v>271.47256741293921</v>
      </c>
      <c r="BQ97" s="217">
        <v>77.493663727368897</v>
      </c>
      <c r="BR97" s="217">
        <v>40.083873501913054</v>
      </c>
      <c r="BS97" s="217">
        <v>32.130983991298351</v>
      </c>
      <c r="BT97" s="218">
        <v>34.333982717464266</v>
      </c>
      <c r="BU97" s="217">
        <v>52.623775982375463</v>
      </c>
      <c r="BV97" s="217">
        <v>41.385575205007591</v>
      </c>
      <c r="BW97" s="218">
        <v>51.27519188909131</v>
      </c>
      <c r="BX97" s="218">
        <v>48.156678335009239</v>
      </c>
      <c r="BY97" s="218">
        <v>48.156678335009239</v>
      </c>
      <c r="BZ97" s="217">
        <v>49.596982491541176</v>
      </c>
      <c r="CA97" s="217">
        <v>24.554862208572843</v>
      </c>
      <c r="CB97" s="217">
        <v>172.6968500112167</v>
      </c>
      <c r="CC97" s="219">
        <v>246.84869471133072</v>
      </c>
      <c r="CD97" s="217">
        <v>68.493571268601301</v>
      </c>
      <c r="CE97" s="217">
        <v>38.039500790222974</v>
      </c>
      <c r="CF97" s="217">
        <v>28.899285840926503</v>
      </c>
      <c r="CG97" s="218">
        <v>36.003769831843087</v>
      </c>
      <c r="CH97" s="217">
        <v>50.11788188797663</v>
      </c>
      <c r="CI97" s="217">
        <v>32.415302746779354</v>
      </c>
      <c r="CJ97" s="218">
        <v>47.993572391032956</v>
      </c>
      <c r="CK97" s="218">
        <v>48.156678335009239</v>
      </c>
      <c r="CL97" s="218">
        <v>48.156678335009239</v>
      </c>
      <c r="CM97" s="217">
        <v>53.369217547966521</v>
      </c>
      <c r="CN97" s="217">
        <v>54.872082335787084</v>
      </c>
      <c r="CO97" s="217">
        <v>157.14958477753063</v>
      </c>
      <c r="CP97" s="219">
        <v>265.39088466128425</v>
      </c>
    </row>
    <row r="98" spans="1:94" ht="13.5" customHeight="1" x14ac:dyDescent="0.35">
      <c r="A98" s="26"/>
      <c r="B98" s="220">
        <v>2079</v>
      </c>
      <c r="C98" s="1188"/>
      <c r="D98" s="216">
        <v>68.125441829530118</v>
      </c>
      <c r="E98" s="217">
        <v>38.3921554244886</v>
      </c>
      <c r="F98" s="217">
        <v>26.487612883052183</v>
      </c>
      <c r="G98" s="218">
        <v>38.586585541245398</v>
      </c>
      <c r="H98" s="217">
        <v>51.171635263706577</v>
      </c>
      <c r="I98" s="217">
        <v>30.390818787848637</v>
      </c>
      <c r="J98" s="218">
        <v>48.67793728660363</v>
      </c>
      <c r="K98" s="218">
        <v>49.169196431302346</v>
      </c>
      <c r="L98" s="218">
        <v>49.169196431302346</v>
      </c>
      <c r="M98" s="217">
        <v>54.162346422062363</v>
      </c>
      <c r="N98" s="217">
        <v>76.254161907043283</v>
      </c>
      <c r="O98" s="217">
        <v>151.36999539100222</v>
      </c>
      <c r="P98" s="219">
        <v>281.78650372010787</v>
      </c>
      <c r="Q98" s="216">
        <v>69.809680575202108</v>
      </c>
      <c r="R98" s="217">
        <v>39.016415451771337</v>
      </c>
      <c r="S98" s="217">
        <v>28.215564627121214</v>
      </c>
      <c r="T98" s="218">
        <v>36.341217981267157</v>
      </c>
      <c r="U98" s="217">
        <v>51.171635263706577</v>
      </c>
      <c r="V98" s="217">
        <v>30.390818787848637</v>
      </c>
      <c r="W98" s="218">
        <v>48.67793728660363</v>
      </c>
      <c r="X98" s="218">
        <v>49.169196431302346</v>
      </c>
      <c r="Y98" s="218">
        <v>49.169196431302346</v>
      </c>
      <c r="Z98" s="217">
        <v>55.299307928650848</v>
      </c>
      <c r="AA98" s="217">
        <v>26.724657225796729</v>
      </c>
      <c r="AB98" s="217">
        <v>173.46147699530783</v>
      </c>
      <c r="AC98" s="219">
        <v>255.48544214975541</v>
      </c>
      <c r="AD98" s="216">
        <v>69.108595889243759</v>
      </c>
      <c r="AE98" s="217">
        <v>38.524583674830552</v>
      </c>
      <c r="AF98" s="217">
        <v>27.738031581108917</v>
      </c>
      <c r="AG98" s="218">
        <v>37.073787286888113</v>
      </c>
      <c r="AH98" s="217">
        <v>51.171635263706577</v>
      </c>
      <c r="AI98" s="217">
        <v>30.390818787848637</v>
      </c>
      <c r="AJ98" s="218">
        <v>48.67793728660363</v>
      </c>
      <c r="AK98" s="218">
        <v>49.169196431302346</v>
      </c>
      <c r="AL98" s="218">
        <v>49.169196431302346</v>
      </c>
      <c r="AM98" s="217">
        <v>57.93029481618688</v>
      </c>
      <c r="AN98" s="217">
        <v>107.24213995907201</v>
      </c>
      <c r="AO98" s="217">
        <v>135.51851882536855</v>
      </c>
      <c r="AP98" s="219">
        <v>300.69095360062744</v>
      </c>
      <c r="AQ98" s="216">
        <v>70.416173520066067</v>
      </c>
      <c r="AR98" s="217">
        <v>39.08842764730106</v>
      </c>
      <c r="AS98" s="217">
        <v>27.639000725959676</v>
      </c>
      <c r="AT98" s="218">
        <v>37.561114800722599</v>
      </c>
      <c r="AU98" s="217">
        <v>51.171635263706577</v>
      </c>
      <c r="AV98" s="217">
        <v>30.390818787848637</v>
      </c>
      <c r="AW98" s="218">
        <v>48.67793728660363</v>
      </c>
      <c r="AX98" s="218">
        <v>49.169196431302346</v>
      </c>
      <c r="AY98" s="218">
        <v>49.169196431302346</v>
      </c>
      <c r="AZ98" s="217">
        <v>57.882201712430927</v>
      </c>
      <c r="BA98" s="217">
        <v>146.59734147905075</v>
      </c>
      <c r="BB98" s="217">
        <v>117.57741958190765</v>
      </c>
      <c r="BC98" s="219">
        <v>322.05696277338933</v>
      </c>
      <c r="BD98" s="217">
        <v>69.231560109618471</v>
      </c>
      <c r="BE98" s="217">
        <v>38.655567580184588</v>
      </c>
      <c r="BF98" s="217">
        <v>27.707673962118349</v>
      </c>
      <c r="BG98" s="218">
        <v>37.290613681372839</v>
      </c>
      <c r="BH98" s="217">
        <v>51.171635263706577</v>
      </c>
      <c r="BI98" s="217">
        <v>30.390818787848637</v>
      </c>
      <c r="BJ98" s="218">
        <v>48.67793728660363</v>
      </c>
      <c r="BK98" s="218">
        <v>49.169196431302346</v>
      </c>
      <c r="BL98" s="218">
        <v>49.169196431302346</v>
      </c>
      <c r="BM98" s="217">
        <v>55.754320093741242</v>
      </c>
      <c r="BN98" s="217">
        <v>66.17895119032903</v>
      </c>
      <c r="BO98" s="217">
        <v>155.24714178301832</v>
      </c>
      <c r="BP98" s="219">
        <v>277.18041306708858</v>
      </c>
      <c r="BQ98" s="217">
        <v>79.123006522280306</v>
      </c>
      <c r="BR98" s="217">
        <v>40.926656864334163</v>
      </c>
      <c r="BS98" s="217">
        <v>32.806553899101615</v>
      </c>
      <c r="BT98" s="218">
        <v>35.055871768395221</v>
      </c>
      <c r="BU98" s="217">
        <v>53.730217026891907</v>
      </c>
      <c r="BV98" s="217">
        <v>42.255727492693644</v>
      </c>
      <c r="BW98" s="218">
        <v>52.353278282788118</v>
      </c>
      <c r="BX98" s="218">
        <v>49.169196431302346</v>
      </c>
      <c r="BY98" s="218">
        <v>49.169196431302346</v>
      </c>
      <c r="BZ98" s="217">
        <v>50.63978369856941</v>
      </c>
      <c r="CA98" s="217">
        <v>25.071140390494069</v>
      </c>
      <c r="CB98" s="217">
        <v>176.32788711458048</v>
      </c>
      <c r="CC98" s="219">
        <v>252.03881120364395</v>
      </c>
      <c r="CD98" s="217">
        <v>69.93368264644073</v>
      </c>
      <c r="CE98" s="217">
        <v>38.839300200309289</v>
      </c>
      <c r="CF98" s="217">
        <v>29.506907688935332</v>
      </c>
      <c r="CG98" s="218">
        <v>36.760766986752976</v>
      </c>
      <c r="CH98" s="217">
        <v>51.171635263706577</v>
      </c>
      <c r="CI98" s="217">
        <v>33.09685059772557</v>
      </c>
      <c r="CJ98" s="218">
        <v>49.00266110378886</v>
      </c>
      <c r="CK98" s="218">
        <v>49.169196431302346</v>
      </c>
      <c r="CL98" s="218">
        <v>49.169196431302346</v>
      </c>
      <c r="CM98" s="217">
        <v>54.49133187189063</v>
      </c>
      <c r="CN98" s="217">
        <v>56.025795138812356</v>
      </c>
      <c r="CO98" s="217">
        <v>160.45373290222639</v>
      </c>
      <c r="CP98" s="219">
        <v>270.97085991292937</v>
      </c>
    </row>
    <row r="99" spans="1:94" ht="13.5" customHeight="1" x14ac:dyDescent="0.35">
      <c r="A99" s="26"/>
      <c r="B99" s="220">
        <v>2080</v>
      </c>
      <c r="C99" s="1188"/>
      <c r="D99" s="216">
        <v>69.558626946653874</v>
      </c>
      <c r="E99" s="217">
        <v>39.199828215901285</v>
      </c>
      <c r="F99" s="217">
        <v>27.044844536200461</v>
      </c>
      <c r="G99" s="218">
        <v>39.398348645207591</v>
      </c>
      <c r="H99" s="217">
        <v>52.248155637142737</v>
      </c>
      <c r="I99" s="217">
        <v>31.030163913755317</v>
      </c>
      <c r="J99" s="218">
        <v>49.701996630336247</v>
      </c>
      <c r="K99" s="218">
        <v>50.203590611418051</v>
      </c>
      <c r="L99" s="218">
        <v>50.203590611418051</v>
      </c>
      <c r="M99" s="217">
        <v>55.301783711802663</v>
      </c>
      <c r="N99" s="217">
        <v>77.858354511582803</v>
      </c>
      <c r="O99" s="217">
        <v>154.55443308046816</v>
      </c>
      <c r="P99" s="219">
        <v>287.71457130385363</v>
      </c>
      <c r="Q99" s="216">
        <v>71.278297769376024</v>
      </c>
      <c r="R99" s="217">
        <v>39.837221078088135</v>
      </c>
      <c r="S99" s="217">
        <v>28.809147967043202</v>
      </c>
      <c r="T99" s="218">
        <v>37.105744292586081</v>
      </c>
      <c r="U99" s="217">
        <v>52.248155637142737</v>
      </c>
      <c r="V99" s="217">
        <v>31.030163913755317</v>
      </c>
      <c r="W99" s="218">
        <v>49.701996630336247</v>
      </c>
      <c r="X99" s="218">
        <v>50.203590611418051</v>
      </c>
      <c r="Y99" s="218">
        <v>50.203590611418051</v>
      </c>
      <c r="Z99" s="217">
        <v>56.462663981576014</v>
      </c>
      <c r="AA99" s="217">
        <v>27.286875685855847</v>
      </c>
      <c r="AB99" s="217">
        <v>177.11066297557721</v>
      </c>
      <c r="AC99" s="219">
        <v>260.86020264300907</v>
      </c>
      <c r="AD99" s="216">
        <v>70.562464054115637</v>
      </c>
      <c r="AE99" s="217">
        <v>39.335042418045973</v>
      </c>
      <c r="AF99" s="217">
        <v>28.321568846670136</v>
      </c>
      <c r="AG99" s="218">
        <v>37.853724983408831</v>
      </c>
      <c r="AH99" s="217">
        <v>52.248155637142737</v>
      </c>
      <c r="AI99" s="217">
        <v>31.030163913755317</v>
      </c>
      <c r="AJ99" s="218">
        <v>49.701996630336247</v>
      </c>
      <c r="AK99" s="218">
        <v>50.203590611418051</v>
      </c>
      <c r="AL99" s="218">
        <v>50.203590611418051</v>
      </c>
      <c r="AM99" s="217">
        <v>59.149000106479193</v>
      </c>
      <c r="AN99" s="217">
        <v>109.49824039365622</v>
      </c>
      <c r="AO99" s="217">
        <v>138.36948197598088</v>
      </c>
      <c r="AP99" s="219">
        <v>307.01672247611629</v>
      </c>
      <c r="AQ99" s="216">
        <v>71.897549775155795</v>
      </c>
      <c r="AR99" s="217">
        <v>39.910748226095414</v>
      </c>
      <c r="AS99" s="217">
        <v>28.220454635524597</v>
      </c>
      <c r="AT99" s="218">
        <v>38.351304622165159</v>
      </c>
      <c r="AU99" s="217">
        <v>52.248155637142737</v>
      </c>
      <c r="AV99" s="217">
        <v>31.030163913755317</v>
      </c>
      <c r="AW99" s="218">
        <v>49.701996630336247</v>
      </c>
      <c r="AX99" s="218">
        <v>50.203590611418051</v>
      </c>
      <c r="AY99" s="218">
        <v>50.203590611418051</v>
      </c>
      <c r="AZ99" s="217">
        <v>59.099895246781735</v>
      </c>
      <c r="BA99" s="217">
        <v>149.68137473263931</v>
      </c>
      <c r="BB99" s="217">
        <v>120.0509478751445</v>
      </c>
      <c r="BC99" s="219">
        <v>328.83221785456556</v>
      </c>
      <c r="BD99" s="217">
        <v>70.688015127299607</v>
      </c>
      <c r="BE99" s="217">
        <v>39.468781889877</v>
      </c>
      <c r="BF99" s="217">
        <v>28.290572580992514</v>
      </c>
      <c r="BG99" s="218">
        <v>38.075112850865032</v>
      </c>
      <c r="BH99" s="217">
        <v>52.248155637142737</v>
      </c>
      <c r="BI99" s="217">
        <v>31.030163913755317</v>
      </c>
      <c r="BJ99" s="218">
        <v>49.701996630336247</v>
      </c>
      <c r="BK99" s="218">
        <v>50.203590611418051</v>
      </c>
      <c r="BL99" s="218">
        <v>50.203590611418051</v>
      </c>
      <c r="BM99" s="217">
        <v>56.927248439272596</v>
      </c>
      <c r="BN99" s="217">
        <v>67.571187121072398</v>
      </c>
      <c r="BO99" s="217">
        <v>158.51314471972114</v>
      </c>
      <c r="BP99" s="219">
        <v>283.01158028006614</v>
      </c>
      <c r="BQ99" s="217">
        <v>80.787552282637691</v>
      </c>
      <c r="BR99" s="217">
        <v>41.787649085982686</v>
      </c>
      <c r="BS99" s="217">
        <v>33.496719915345047</v>
      </c>
      <c r="BT99" s="218">
        <v>35.793357681690026</v>
      </c>
      <c r="BU99" s="217">
        <v>54.860563418999881</v>
      </c>
      <c r="BV99" s="217">
        <v>43.144679962276228</v>
      </c>
      <c r="BW99" s="218">
        <v>53.454657404193043</v>
      </c>
      <c r="BX99" s="218">
        <v>50.203590611418051</v>
      </c>
      <c r="BY99" s="218">
        <v>50.203590611418051</v>
      </c>
      <c r="BZ99" s="217">
        <v>51.705115274880683</v>
      </c>
      <c r="CA99" s="217">
        <v>25.59857308394929</v>
      </c>
      <c r="CB99" s="217">
        <v>180.037375035097</v>
      </c>
      <c r="CC99" s="219">
        <v>257.34106339392696</v>
      </c>
      <c r="CD99" s="217">
        <v>71.404908527152571</v>
      </c>
      <c r="CE99" s="217">
        <v>39.656379774572777</v>
      </c>
      <c r="CF99" s="217">
        <v>30.127657585250805</v>
      </c>
      <c r="CG99" s="218">
        <v>37.534119536470037</v>
      </c>
      <c r="CH99" s="217">
        <v>52.248155637142737</v>
      </c>
      <c r="CI99" s="217">
        <v>33.793123714295177</v>
      </c>
      <c r="CJ99" s="218">
        <v>50.033551806401029</v>
      </c>
      <c r="CK99" s="218">
        <v>50.203590611418051</v>
      </c>
      <c r="CL99" s="218">
        <v>50.203590611418051</v>
      </c>
      <c r="CM99" s="217">
        <v>55.63769017436541</v>
      </c>
      <c r="CN99" s="217">
        <v>57.204434625201195</v>
      </c>
      <c r="CO99" s="217">
        <v>163.82926920418313</v>
      </c>
      <c r="CP99" s="219">
        <v>276.67139400374975</v>
      </c>
    </row>
    <row r="100" spans="1:94" ht="13.5" customHeight="1" x14ac:dyDescent="0.35">
      <c r="A100" s="26"/>
      <c r="B100" s="220">
        <v>2081</v>
      </c>
      <c r="C100" s="1188"/>
      <c r="D100" s="216">
        <v>71.022898637992412</v>
      </c>
      <c r="E100" s="217">
        <v>40.025019874815122</v>
      </c>
      <c r="F100" s="217">
        <v>27.614162850683311</v>
      </c>
      <c r="G100" s="218">
        <v>40.227719337802021</v>
      </c>
      <c r="H100" s="217">
        <v>53.348026330145245</v>
      </c>
      <c r="I100" s="217">
        <v>31.683376787427381</v>
      </c>
      <c r="J100" s="218">
        <v>50.748268385019102</v>
      </c>
      <c r="K100" s="218">
        <v>51.260421370774864</v>
      </c>
      <c r="L100" s="218">
        <v>51.260421370774864</v>
      </c>
      <c r="M100" s="217">
        <v>56.465936023662174</v>
      </c>
      <c r="N100" s="217">
        <v>79.497342936885474</v>
      </c>
      <c r="O100" s="217">
        <v>157.80794297657593</v>
      </c>
      <c r="P100" s="219">
        <v>293.77122193712358</v>
      </c>
      <c r="Q100" s="216">
        <v>72.778770079022706</v>
      </c>
      <c r="R100" s="217">
        <v>40.675830430325298</v>
      </c>
      <c r="S100" s="217">
        <v>29.415606456398908</v>
      </c>
      <c r="T100" s="218">
        <v>37.886853600499101</v>
      </c>
      <c r="U100" s="217">
        <v>53.348026330145245</v>
      </c>
      <c r="V100" s="217">
        <v>31.683376787427381</v>
      </c>
      <c r="W100" s="218">
        <v>50.748268385019102</v>
      </c>
      <c r="X100" s="218">
        <v>51.260421370774864</v>
      </c>
      <c r="Y100" s="218">
        <v>51.260421370774864</v>
      </c>
      <c r="Z100" s="217">
        <v>57.651253867762094</v>
      </c>
      <c r="AA100" s="217">
        <v>27.861288973836874</v>
      </c>
      <c r="AB100" s="217">
        <v>180.83900180877808</v>
      </c>
      <c r="AC100" s="219">
        <v>266.35154465037704</v>
      </c>
      <c r="AD100" s="216">
        <v>72.047867419894772</v>
      </c>
      <c r="AE100" s="217">
        <v>40.163080457590922</v>
      </c>
      <c r="AF100" s="217">
        <v>28.917763356781435</v>
      </c>
      <c r="AG100" s="218">
        <v>38.650579957953248</v>
      </c>
      <c r="AH100" s="217">
        <v>53.348026330145245</v>
      </c>
      <c r="AI100" s="217">
        <v>31.683376787427381</v>
      </c>
      <c r="AJ100" s="218">
        <v>50.748268385019102</v>
      </c>
      <c r="AK100" s="218">
        <v>51.260421370774864</v>
      </c>
      <c r="AL100" s="218">
        <v>51.260421370774864</v>
      </c>
      <c r="AM100" s="217">
        <v>60.394139785462826</v>
      </c>
      <c r="AN100" s="217">
        <v>111.80327688873797</v>
      </c>
      <c r="AO100" s="217">
        <v>141.28228408689654</v>
      </c>
      <c r="AP100" s="219">
        <v>313.47970076109732</v>
      </c>
      <c r="AQ100" s="216">
        <v>73.411057896773897</v>
      </c>
      <c r="AR100" s="217">
        <v>40.750905390963418</v>
      </c>
      <c r="AS100" s="217">
        <v>28.814520600501069</v>
      </c>
      <c r="AT100" s="218">
        <v>39.158634095865175</v>
      </c>
      <c r="AU100" s="217">
        <v>53.348026330145245</v>
      </c>
      <c r="AV100" s="217">
        <v>31.683376787427381</v>
      </c>
      <c r="AW100" s="218">
        <v>50.748268385019102</v>
      </c>
      <c r="AX100" s="218">
        <v>51.260421370774864</v>
      </c>
      <c r="AY100" s="218">
        <v>51.260421370774864</v>
      </c>
      <c r="AZ100" s="217">
        <v>60.344001224280468</v>
      </c>
      <c r="BA100" s="217">
        <v>152.83230236537898</v>
      </c>
      <c r="BB100" s="217">
        <v>122.57812835883561</v>
      </c>
      <c r="BC100" s="219">
        <v>335.75443194849504</v>
      </c>
      <c r="BD100" s="217">
        <v>72.176061456149625</v>
      </c>
      <c r="BE100" s="217">
        <v>40.299635265652881</v>
      </c>
      <c r="BF100" s="217">
        <v>28.886114591818515</v>
      </c>
      <c r="BG100" s="218">
        <v>38.876628239240944</v>
      </c>
      <c r="BH100" s="217">
        <v>53.348026330145245</v>
      </c>
      <c r="BI100" s="217">
        <v>31.683376787427381</v>
      </c>
      <c r="BJ100" s="218">
        <v>50.748268385019102</v>
      </c>
      <c r="BK100" s="218">
        <v>51.260421370774864</v>
      </c>
      <c r="BL100" s="218">
        <v>51.260421370774864</v>
      </c>
      <c r="BM100" s="217">
        <v>58.125618246361405</v>
      </c>
      <c r="BN100" s="217">
        <v>68.993621415633839</v>
      </c>
      <c r="BO100" s="217">
        <v>161.84998905818321</v>
      </c>
      <c r="BP100" s="219">
        <v>288.96922872017842</v>
      </c>
      <c r="BQ100" s="217">
        <v>82.488202956934686</v>
      </c>
      <c r="BR100" s="217">
        <v>42.667316702928616</v>
      </c>
      <c r="BS100" s="217">
        <v>34.201856012444154</v>
      </c>
      <c r="BT100" s="218">
        <v>36.546840070458984</v>
      </c>
      <c r="BU100" s="217">
        <v>56.015427646652505</v>
      </c>
      <c r="BV100" s="217">
        <v>44.05291430032711</v>
      </c>
      <c r="BW100" s="218">
        <v>54.579926045093451</v>
      </c>
      <c r="BX100" s="218">
        <v>51.260421370774864</v>
      </c>
      <c r="BY100" s="218">
        <v>51.260421370774864</v>
      </c>
      <c r="BZ100" s="217">
        <v>52.793554479588799</v>
      </c>
      <c r="CA100" s="217">
        <v>26.13744608289786</v>
      </c>
      <c r="CB100" s="217">
        <v>183.82732379082753</v>
      </c>
      <c r="CC100" s="219">
        <v>262.75832435331421</v>
      </c>
      <c r="CD100" s="217">
        <v>72.908046107184376</v>
      </c>
      <c r="CE100" s="217">
        <v>40.491182254636264</v>
      </c>
      <c r="CF100" s="217">
        <v>30.761871888564421</v>
      </c>
      <c r="CG100" s="218">
        <v>38.324246528751253</v>
      </c>
      <c r="CH100" s="217">
        <v>53.348026330145245</v>
      </c>
      <c r="CI100" s="217">
        <v>34.504499378088724</v>
      </c>
      <c r="CJ100" s="218">
        <v>51.086803095898468</v>
      </c>
      <c r="CK100" s="218">
        <v>51.260421370774864</v>
      </c>
      <c r="CL100" s="218">
        <v>51.260421370774864</v>
      </c>
      <c r="CM100" s="217">
        <v>56.8089136195359</v>
      </c>
      <c r="CN100" s="217">
        <v>58.408639450936882</v>
      </c>
      <c r="CO100" s="217">
        <v>167.27802274689387</v>
      </c>
      <c r="CP100" s="219">
        <v>282.49557581736667</v>
      </c>
    </row>
    <row r="101" spans="1:94" ht="13.5" customHeight="1" x14ac:dyDescent="0.35">
      <c r="A101" s="26"/>
      <c r="B101" s="220">
        <v>2082</v>
      </c>
      <c r="C101" s="1188"/>
      <c r="D101" s="216">
        <v>72.518887524252733</v>
      </c>
      <c r="E101" s="217">
        <v>40.868085788109767</v>
      </c>
      <c r="F101" s="217">
        <v>28.195813015914755</v>
      </c>
      <c r="G101" s="218">
        <v>41.075054805700802</v>
      </c>
      <c r="H101" s="217">
        <v>54.4717210261419</v>
      </c>
      <c r="I101" s="217">
        <v>32.350738729310095</v>
      </c>
      <c r="J101" s="218">
        <v>51.817203150522083</v>
      </c>
      <c r="K101" s="218">
        <v>52.340143856709531</v>
      </c>
      <c r="L101" s="218">
        <v>52.340143856709531</v>
      </c>
      <c r="M101" s="217">
        <v>57.655304725357169</v>
      </c>
      <c r="N101" s="217">
        <v>81.171833049250267</v>
      </c>
      <c r="O101" s="217">
        <v>161.13192627469314</v>
      </c>
      <c r="P101" s="219">
        <v>299.95906404930054</v>
      </c>
      <c r="Q101" s="216">
        <v>74.311743715439036</v>
      </c>
      <c r="R101" s="217">
        <v>41.53260467398627</v>
      </c>
      <c r="S101" s="217">
        <v>30.035201279832936</v>
      </c>
      <c r="T101" s="218">
        <v>38.684882306854924</v>
      </c>
      <c r="U101" s="217">
        <v>54.4717210261419</v>
      </c>
      <c r="V101" s="217">
        <v>32.350738729310095</v>
      </c>
      <c r="W101" s="218">
        <v>51.817203150522083</v>
      </c>
      <c r="X101" s="218">
        <v>52.340143856709531</v>
      </c>
      <c r="Y101" s="218">
        <v>52.340143856709531</v>
      </c>
      <c r="Z101" s="217">
        <v>58.865589479502503</v>
      </c>
      <c r="AA101" s="217">
        <v>28.448144473415862</v>
      </c>
      <c r="AB101" s="217">
        <v>184.64809918576998</v>
      </c>
      <c r="AC101" s="219">
        <v>271.96183313868835</v>
      </c>
      <c r="AD101" s="216">
        <v>73.565445708107063</v>
      </c>
      <c r="AE101" s="217">
        <v>41.009054406201265</v>
      </c>
      <c r="AF101" s="217">
        <v>29.526871875679721</v>
      </c>
      <c r="AG101" s="218">
        <v>39.464695393586609</v>
      </c>
      <c r="AH101" s="217">
        <v>54.4717210261419</v>
      </c>
      <c r="AI101" s="217">
        <v>32.350738729310095</v>
      </c>
      <c r="AJ101" s="218">
        <v>51.817203150522083</v>
      </c>
      <c r="AK101" s="218">
        <v>52.340143856709531</v>
      </c>
      <c r="AL101" s="218">
        <v>52.340143856709531</v>
      </c>
      <c r="AM101" s="217">
        <v>61.666250099839289</v>
      </c>
      <c r="AN101" s="217">
        <v>114.15824215882012</v>
      </c>
      <c r="AO101" s="217">
        <v>144.25817962020565</v>
      </c>
      <c r="AP101" s="219">
        <v>320.08267187886509</v>
      </c>
      <c r="AQ101" s="216">
        <v>74.957349710375539</v>
      </c>
      <c r="AR101" s="217">
        <v>41.609260974007952</v>
      </c>
      <c r="AS101" s="217">
        <v>29.42145446842137</v>
      </c>
      <c r="AT101" s="218">
        <v>39.983450915960596</v>
      </c>
      <c r="AU101" s="217">
        <v>54.4717210261419</v>
      </c>
      <c r="AV101" s="217">
        <v>32.350738729310095</v>
      </c>
      <c r="AW101" s="218">
        <v>51.817203150522083</v>
      </c>
      <c r="AX101" s="218">
        <v>52.340143856709531</v>
      </c>
      <c r="AY101" s="218">
        <v>52.340143856709531</v>
      </c>
      <c r="AZ101" s="217">
        <v>61.61505544644244</v>
      </c>
      <c r="BA101" s="217">
        <v>156.05148139333656</v>
      </c>
      <c r="BB101" s="217">
        <v>125.16004941866285</v>
      </c>
      <c r="BC101" s="219">
        <v>342.82658625844181</v>
      </c>
      <c r="BD101" s="217">
        <v>73.696339955944367</v>
      </c>
      <c r="BE101" s="217">
        <v>41.148485532734362</v>
      </c>
      <c r="BF101" s="217">
        <v>29.494556477820137</v>
      </c>
      <c r="BG101" s="218">
        <v>39.695505036675208</v>
      </c>
      <c r="BH101" s="217">
        <v>54.4717210261419</v>
      </c>
      <c r="BI101" s="217">
        <v>32.350738729310095</v>
      </c>
      <c r="BJ101" s="218">
        <v>51.817203150522083</v>
      </c>
      <c r="BK101" s="218">
        <v>52.340143856709531</v>
      </c>
      <c r="BL101" s="218">
        <v>52.340143856709531</v>
      </c>
      <c r="BM101" s="217">
        <v>59.349945619238454</v>
      </c>
      <c r="BN101" s="217">
        <v>70.44686667652816</v>
      </c>
      <c r="BO101" s="217">
        <v>165.25911188357679</v>
      </c>
      <c r="BP101" s="219">
        <v>295.05592417934338</v>
      </c>
      <c r="BQ101" s="217">
        <v>84.225690967669678</v>
      </c>
      <c r="BR101" s="217">
        <v>43.56603856331725</v>
      </c>
      <c r="BS101" s="217">
        <v>34.922265872718732</v>
      </c>
      <c r="BT101" s="218">
        <v>37.316643438412385</v>
      </c>
      <c r="BU101" s="217">
        <v>57.195307077448994</v>
      </c>
      <c r="BV101" s="217">
        <v>44.980821657876355</v>
      </c>
      <c r="BW101" s="218">
        <v>55.729568827100273</v>
      </c>
      <c r="BX101" s="218">
        <v>52.340143856709531</v>
      </c>
      <c r="BY101" s="218">
        <v>52.340143856709531</v>
      </c>
      <c r="BZ101" s="217">
        <v>53.905570072900488</v>
      </c>
      <c r="CA101" s="217">
        <v>26.687991464811162</v>
      </c>
      <c r="CB101" s="217">
        <v>187.69936560629554</v>
      </c>
      <c r="CC101" s="219">
        <v>268.29292714400719</v>
      </c>
      <c r="CD101" s="217">
        <v>74.443742745690173</v>
      </c>
      <c r="CE101" s="217">
        <v>41.344067166490227</v>
      </c>
      <c r="CF101" s="217">
        <v>31.409823737170591</v>
      </c>
      <c r="CG101" s="218">
        <v>39.131488249108791</v>
      </c>
      <c r="CH101" s="217">
        <v>54.4717210261419</v>
      </c>
      <c r="CI101" s="217">
        <v>35.231283958632226</v>
      </c>
      <c r="CJ101" s="218">
        <v>52.162868578040737</v>
      </c>
      <c r="CK101" s="218">
        <v>52.340143856709531</v>
      </c>
      <c r="CL101" s="218">
        <v>52.340143856709531</v>
      </c>
      <c r="CM101" s="217">
        <v>58.005506620456956</v>
      </c>
      <c r="CN101" s="217">
        <v>59.638928233228931</v>
      </c>
      <c r="CO101" s="217">
        <v>170.80147881168321</v>
      </c>
      <c r="CP101" s="219">
        <v>288.44591366536906</v>
      </c>
    </row>
    <row r="102" spans="1:94" ht="13.5" customHeight="1" x14ac:dyDescent="0.35">
      <c r="A102" s="26"/>
      <c r="B102" s="220">
        <v>2083</v>
      </c>
      <c r="C102" s="1188"/>
      <c r="D102" s="216">
        <v>74.047224236233589</v>
      </c>
      <c r="E102" s="217">
        <v>41.729381348352092</v>
      </c>
      <c r="F102" s="217">
        <v>28.790040225232588</v>
      </c>
      <c r="G102" s="218">
        <v>41.940712241292097</v>
      </c>
      <c r="H102" s="217">
        <v>55.619713416140847</v>
      </c>
      <c r="I102" s="217">
        <v>33.032531064350678</v>
      </c>
      <c r="J102" s="218">
        <v>52.909251533926025</v>
      </c>
      <c r="K102" s="218">
        <v>53.443213223842555</v>
      </c>
      <c r="L102" s="218">
        <v>53.443213223842555</v>
      </c>
      <c r="M102" s="217">
        <v>58.870391192627338</v>
      </c>
      <c r="N102" s="217">
        <v>82.882530726272165</v>
      </c>
      <c r="O102" s="217">
        <v>164.52778419261071</v>
      </c>
      <c r="P102" s="219">
        <v>306.2807061115102</v>
      </c>
      <c r="Q102" s="216">
        <v>75.877864900263276</v>
      </c>
      <c r="R102" s="217">
        <v>42.407904980354218</v>
      </c>
      <c r="S102" s="217">
        <v>30.668193626169625</v>
      </c>
      <c r="T102" s="218">
        <v>39.500166818885702</v>
      </c>
      <c r="U102" s="217">
        <v>55.619713416140847</v>
      </c>
      <c r="V102" s="217">
        <v>33.032531064350678</v>
      </c>
      <c r="W102" s="218">
        <v>52.909251533926025</v>
      </c>
      <c r="X102" s="218">
        <v>53.443213223842555</v>
      </c>
      <c r="Y102" s="218">
        <v>53.443213223842555</v>
      </c>
      <c r="Z102" s="217">
        <v>60.106182717282536</v>
      </c>
      <c r="AA102" s="217">
        <v>29.04768957222776</v>
      </c>
      <c r="AB102" s="217">
        <v>188.5395608231085</v>
      </c>
      <c r="AC102" s="219">
        <v>277.69343311261878</v>
      </c>
      <c r="AD102" s="216">
        <v>75.115838650515798</v>
      </c>
      <c r="AE102" s="217">
        <v>41.873320882319746</v>
      </c>
      <c r="AF102" s="217">
        <v>30.149151171710901</v>
      </c>
      <c r="AG102" s="218">
        <v>40.296414478866133</v>
      </c>
      <c r="AH102" s="217">
        <v>55.619713416140847</v>
      </c>
      <c r="AI102" s="217">
        <v>33.032531064350678</v>
      </c>
      <c r="AJ102" s="218">
        <v>52.909251533926025</v>
      </c>
      <c r="AK102" s="218">
        <v>53.443213223842555</v>
      </c>
      <c r="AL102" s="218">
        <v>53.443213223842555</v>
      </c>
      <c r="AM102" s="217">
        <v>62.965867304891681</v>
      </c>
      <c r="AN102" s="217">
        <v>116.56412893429192</v>
      </c>
      <c r="AO102" s="217">
        <v>147.29842305807355</v>
      </c>
      <c r="AP102" s="219">
        <v>326.82841929725714</v>
      </c>
      <c r="AQ102" s="216">
        <v>76.537077051846978</v>
      </c>
      <c r="AR102" s="217">
        <v>42.486176813122299</v>
      </c>
      <c r="AS102" s="217">
        <v>30.041512090912114</v>
      </c>
      <c r="AT102" s="218">
        <v>40.826102782153541</v>
      </c>
      <c r="AU102" s="217">
        <v>55.619713416140847</v>
      </c>
      <c r="AV102" s="217">
        <v>33.032531064350678</v>
      </c>
      <c r="AW102" s="218">
        <v>52.909251533926025</v>
      </c>
      <c r="AX102" s="218">
        <v>53.443213223842555</v>
      </c>
      <c r="AY102" s="218">
        <v>53.443213223842555</v>
      </c>
      <c r="AZ102" s="217">
        <v>62.913593723357423</v>
      </c>
      <c r="BA102" s="217">
        <v>159.34026885429523</v>
      </c>
      <c r="BB102" s="217">
        <v>127.79779945772555</v>
      </c>
      <c r="BC102" s="219">
        <v>350.05166203537817</v>
      </c>
      <c r="BD102" s="217">
        <v>75.249491496715365</v>
      </c>
      <c r="BE102" s="217">
        <v>42.01569052206986</v>
      </c>
      <c r="BF102" s="217">
        <v>30.116154726325671</v>
      </c>
      <c r="BG102" s="218">
        <v>40.532088438866573</v>
      </c>
      <c r="BH102" s="217">
        <v>55.619713416140847</v>
      </c>
      <c r="BI102" s="217">
        <v>33.032531064350678</v>
      </c>
      <c r="BJ102" s="218">
        <v>52.909251533926025</v>
      </c>
      <c r="BK102" s="218">
        <v>53.443213223842555</v>
      </c>
      <c r="BL102" s="218">
        <v>53.443213223842555</v>
      </c>
      <c r="BM102" s="217">
        <v>60.600746670393775</v>
      </c>
      <c r="BN102" s="217">
        <v>71.931535516073609</v>
      </c>
      <c r="BO102" s="217">
        <v>168.74195030407179</v>
      </c>
      <c r="BP102" s="219">
        <v>301.27423249053919</v>
      </c>
      <c r="BQ102" s="217">
        <v>86.000748749062069</v>
      </c>
      <c r="BR102" s="217">
        <v>44.484193521356616</v>
      </c>
      <c r="BS102" s="217">
        <v>35.658253183348428</v>
      </c>
      <c r="BT102" s="218">
        <v>38.103092294453532</v>
      </c>
      <c r="BU102" s="217">
        <v>58.400699086947895</v>
      </c>
      <c r="BV102" s="217">
        <v>45.928793192213611</v>
      </c>
      <c r="BW102" s="218">
        <v>56.904070379579778</v>
      </c>
      <c r="BX102" s="218">
        <v>53.443213223842555</v>
      </c>
      <c r="BY102" s="218">
        <v>53.443213223842555</v>
      </c>
      <c r="BZ102" s="217">
        <v>55.04163082252407</v>
      </c>
      <c r="CA102" s="217">
        <v>27.250441310874532</v>
      </c>
      <c r="CB102" s="217">
        <v>191.65513273214509</v>
      </c>
      <c r="CC102" s="219">
        <v>273.94720486554371</v>
      </c>
      <c r="CD102" s="217">
        <v>76.012645812183663</v>
      </c>
      <c r="CE102" s="217">
        <v>42.215394041878618</v>
      </c>
      <c r="CF102" s="217">
        <v>32.071786273734759</v>
      </c>
      <c r="CG102" s="218">
        <v>39.956184988500439</v>
      </c>
      <c r="CH102" s="217">
        <v>55.619713416140847</v>
      </c>
      <c r="CI102" s="217">
        <v>35.973783830354506</v>
      </c>
      <c r="CJ102" s="218">
        <v>53.262201865846485</v>
      </c>
      <c r="CK102" s="218">
        <v>53.443213223842555</v>
      </c>
      <c r="CL102" s="218">
        <v>53.443213223842555</v>
      </c>
      <c r="CM102" s="217">
        <v>59.227973598255609</v>
      </c>
      <c r="CN102" s="217">
        <v>60.895819597586289</v>
      </c>
      <c r="CO102" s="217">
        <v>174.40112270364466</v>
      </c>
      <c r="CP102" s="219">
        <v>294.52491589948659</v>
      </c>
    </row>
    <row r="103" spans="1:94" ht="13.5" customHeight="1" x14ac:dyDescent="0.35">
      <c r="A103" s="26"/>
      <c r="B103" s="220">
        <v>2084</v>
      </c>
      <c r="C103" s="1188"/>
      <c r="D103" s="216">
        <v>75.608437515441139</v>
      </c>
      <c r="E103" s="217">
        <v>42.609204528304367</v>
      </c>
      <c r="F103" s="217">
        <v>29.397050056757895</v>
      </c>
      <c r="G103" s="218">
        <v>42.824991126367259</v>
      </c>
      <c r="H103" s="217">
        <v>56.792400658190182</v>
      </c>
      <c r="I103" s="217">
        <v>33.728989664594401</v>
      </c>
      <c r="J103" s="218">
        <v>54.024791338958693</v>
      </c>
      <c r="K103" s="218">
        <v>54.570011088707773</v>
      </c>
      <c r="L103" s="218">
        <v>54.570011088707773</v>
      </c>
      <c r="M103" s="217">
        <v>60.111615795305944</v>
      </c>
      <c r="N103" s="217">
        <v>84.630027798834462</v>
      </c>
      <c r="O103" s="217">
        <v>167.99669155719505</v>
      </c>
      <c r="P103" s="219">
        <v>312.73833515133549</v>
      </c>
      <c r="Q103" s="216">
        <v>77.477675446871729</v>
      </c>
      <c r="R103" s="217">
        <v>43.302034167256309</v>
      </c>
      <c r="S103" s="217">
        <v>31.314802484669627</v>
      </c>
      <c r="T103" s="218">
        <v>40.332989191427544</v>
      </c>
      <c r="U103" s="217">
        <v>56.792400658190182</v>
      </c>
      <c r="V103" s="217">
        <v>33.728989664594401</v>
      </c>
      <c r="W103" s="218">
        <v>54.024791338958693</v>
      </c>
      <c r="X103" s="218">
        <v>54.570011088707773</v>
      </c>
      <c r="Y103" s="218">
        <v>54.570011088707773</v>
      </c>
      <c r="Z103" s="217">
        <v>61.37346277522667</v>
      </c>
      <c r="AA103" s="217">
        <v>29.660131688164217</v>
      </c>
      <c r="AB103" s="217">
        <v>192.51473300611875</v>
      </c>
      <c r="AC103" s="219">
        <v>283.54832746950962</v>
      </c>
      <c r="AD103" s="216">
        <v>76.699582619173739</v>
      </c>
      <c r="AE103" s="217">
        <v>42.756178886523045</v>
      </c>
      <c r="AF103" s="217">
        <v>30.784816527861803</v>
      </c>
      <c r="AG103" s="218">
        <v>41.146024954312871</v>
      </c>
      <c r="AH103" s="217">
        <v>56.792400658190182</v>
      </c>
      <c r="AI103" s="217">
        <v>33.728989664594401</v>
      </c>
      <c r="AJ103" s="218">
        <v>54.024791338958693</v>
      </c>
      <c r="AK103" s="218">
        <v>54.570011088707773</v>
      </c>
      <c r="AL103" s="218">
        <v>54.570011088707773</v>
      </c>
      <c r="AM103" s="217">
        <v>64.293441014604269</v>
      </c>
      <c r="AN103" s="217">
        <v>119.02176955280987</v>
      </c>
      <c r="AO103" s="217">
        <v>150.40406619941456</v>
      </c>
      <c r="AP103" s="219">
        <v>333.71927676682867</v>
      </c>
      <c r="AQ103" s="216">
        <v>78.150786441733942</v>
      </c>
      <c r="AR103" s="217">
        <v>43.381956285041362</v>
      </c>
      <c r="AS103" s="217">
        <v>30.67490798235265</v>
      </c>
      <c r="AT103" s="218">
        <v>41.686881217256598</v>
      </c>
      <c r="AU103" s="217">
        <v>56.792400658190182</v>
      </c>
      <c r="AV103" s="217">
        <v>33.728989664594401</v>
      </c>
      <c r="AW103" s="218">
        <v>54.024791338958693</v>
      </c>
      <c r="AX103" s="218">
        <v>54.570011088707773</v>
      </c>
      <c r="AY103" s="218">
        <v>54.570011088707773</v>
      </c>
      <c r="AZ103" s="217">
        <v>64.240065295745026</v>
      </c>
      <c r="BA103" s="217">
        <v>162.69980253315657</v>
      </c>
      <c r="BB103" s="217">
        <v>130.49229102881233</v>
      </c>
      <c r="BC103" s="219">
        <v>357.43215885771394</v>
      </c>
      <c r="BD103" s="217">
        <v>76.836053404876679</v>
      </c>
      <c r="BE103" s="217">
        <v>42.901550250840508</v>
      </c>
      <c r="BF103" s="217">
        <v>30.75112438470757</v>
      </c>
      <c r="BG103" s="218">
        <v>41.386667869189203</v>
      </c>
      <c r="BH103" s="217">
        <v>56.792400658190182</v>
      </c>
      <c r="BI103" s="217">
        <v>33.728989664594401</v>
      </c>
      <c r="BJ103" s="218">
        <v>54.024791338958693</v>
      </c>
      <c r="BK103" s="218">
        <v>54.570011088707773</v>
      </c>
      <c r="BL103" s="218">
        <v>54.570011088707773</v>
      </c>
      <c r="BM103" s="217">
        <v>61.878454125434544</v>
      </c>
      <c r="BN103" s="217">
        <v>73.448141568492389</v>
      </c>
      <c r="BO103" s="217">
        <v>172.29970923820329</v>
      </c>
      <c r="BP103" s="219">
        <v>307.62630493213021</v>
      </c>
      <c r="BQ103" s="217">
        <v>87.813990397938454</v>
      </c>
      <c r="BR103" s="217">
        <v>45.422099220816939</v>
      </c>
      <c r="BS103" s="217">
        <v>36.410072565606214</v>
      </c>
      <c r="BT103" s="218">
        <v>38.906458717470144</v>
      </c>
      <c r="BU103" s="217">
        <v>59.63202069109969</v>
      </c>
      <c r="BV103" s="217">
        <v>46.897156862415493</v>
      </c>
      <c r="BW103" s="218">
        <v>58.103837031657584</v>
      </c>
      <c r="BX103" s="218">
        <v>54.570011088707773</v>
      </c>
      <c r="BY103" s="218">
        <v>54.570011088707773</v>
      </c>
      <c r="BZ103" s="217">
        <v>56.20212975865185</v>
      </c>
      <c r="CA103" s="217">
        <v>27.824990205551195</v>
      </c>
      <c r="CB103" s="217">
        <v>195.69599370074974</v>
      </c>
      <c r="CC103" s="219">
        <v>279.72311366495279</v>
      </c>
      <c r="CD103" s="217">
        <v>77.615298082457571</v>
      </c>
      <c r="CE103" s="217">
        <v>43.105464323985281</v>
      </c>
      <c r="CF103" s="217">
        <v>32.747988510009264</v>
      </c>
      <c r="CG103" s="218">
        <v>40.798622058005002</v>
      </c>
      <c r="CH103" s="217">
        <v>56.792400658190182</v>
      </c>
      <c r="CI103" s="217">
        <v>36.732255867606234</v>
      </c>
      <c r="CJ103" s="218">
        <v>54.38518328332011</v>
      </c>
      <c r="CK103" s="218">
        <v>54.570011088707773</v>
      </c>
      <c r="CL103" s="218">
        <v>54.570011088707773</v>
      </c>
      <c r="CM103" s="217">
        <v>60.476737476117535</v>
      </c>
      <c r="CN103" s="217">
        <v>62.179748376613453</v>
      </c>
      <c r="CO103" s="217">
        <v>178.07819975119187</v>
      </c>
      <c r="CP103" s="219">
        <v>300.73468560392286</v>
      </c>
    </row>
    <row r="104" spans="1:94" ht="13.5" customHeight="1" x14ac:dyDescent="0.35">
      <c r="A104" s="26"/>
      <c r="B104" s="220">
        <v>2085</v>
      </c>
      <c r="C104" s="1188"/>
      <c r="D104" s="216">
        <v>77.203005246624954</v>
      </c>
      <c r="E104" s="217">
        <v>43.507824640356944</v>
      </c>
      <c r="F104" s="217">
        <v>30.017028315175526</v>
      </c>
      <c r="G104" s="218">
        <v>43.728162137200449</v>
      </c>
      <c r="H104" s="217">
        <v>57.990141709875289</v>
      </c>
      <c r="I104" s="217">
        <v>34.440327714843228</v>
      </c>
      <c r="J104" s="218">
        <v>55.16416403047144</v>
      </c>
      <c r="K104" s="218">
        <v>55.720882362229666</v>
      </c>
      <c r="L104" s="218">
        <v>55.720882362229666</v>
      </c>
      <c r="M104" s="217">
        <v>61.379358470148794</v>
      </c>
      <c r="N104" s="217">
        <v>86.414859172841517</v>
      </c>
      <c r="O104" s="217">
        <v>171.53971019513523</v>
      </c>
      <c r="P104" s="219">
        <v>319.33392783812553</v>
      </c>
      <c r="Q104" s="216">
        <v>79.111665054572384</v>
      </c>
      <c r="R104" s="217">
        <v>44.215265926127465</v>
      </c>
      <c r="S104" s="217">
        <v>31.975225781213101</v>
      </c>
      <c r="T104" s="218">
        <v>41.183604350002952</v>
      </c>
      <c r="U104" s="217">
        <v>57.990141709875289</v>
      </c>
      <c r="V104" s="217">
        <v>34.440327714843228</v>
      </c>
      <c r="W104" s="218">
        <v>55.16416403047144</v>
      </c>
      <c r="X104" s="218">
        <v>55.720882362229666</v>
      </c>
      <c r="Y104" s="218">
        <v>55.720882362229666</v>
      </c>
      <c r="Z104" s="217">
        <v>62.667817565621597</v>
      </c>
      <c r="AA104" s="217">
        <v>30.285658288723191</v>
      </c>
      <c r="AB104" s="217">
        <v>196.57483252829616</v>
      </c>
      <c r="AC104" s="219">
        <v>289.52830838264094</v>
      </c>
      <c r="AD104" s="216">
        <v>78.317162395436469</v>
      </c>
      <c r="AE104" s="217">
        <v>43.6578986601561</v>
      </c>
      <c r="AF104" s="217">
        <v>31.434062520224995</v>
      </c>
      <c r="AG104" s="218">
        <v>42.013786884259268</v>
      </c>
      <c r="AH104" s="217">
        <v>57.990141709875289</v>
      </c>
      <c r="AI104" s="217">
        <v>34.440327714843228</v>
      </c>
      <c r="AJ104" s="218">
        <v>55.16416403047144</v>
      </c>
      <c r="AK104" s="218">
        <v>55.720882362229666</v>
      </c>
      <c r="AL104" s="218">
        <v>55.720882362229666</v>
      </c>
      <c r="AM104" s="217">
        <v>65.649377597048797</v>
      </c>
      <c r="AN104" s="217">
        <v>121.53191629401913</v>
      </c>
      <c r="AO104" s="217">
        <v>153.57605967635212</v>
      </c>
      <c r="AP104" s="219">
        <v>340.75735356742007</v>
      </c>
      <c r="AQ104" s="216">
        <v>79.798971833756838</v>
      </c>
      <c r="AR104" s="217">
        <v>44.29687358634952</v>
      </c>
      <c r="AS104" s="217">
        <v>31.321836024156227</v>
      </c>
      <c r="AT104" s="218">
        <v>42.566049704095839</v>
      </c>
      <c r="AU104" s="217">
        <v>57.990141709875289</v>
      </c>
      <c r="AV104" s="217">
        <v>34.440327714843228</v>
      </c>
      <c r="AW104" s="218">
        <v>55.16416403047144</v>
      </c>
      <c r="AX104" s="218">
        <v>55.720882362229666</v>
      </c>
      <c r="AY104" s="218">
        <v>55.720882362229666</v>
      </c>
      <c r="AZ104" s="217">
        <v>65.594876194314594</v>
      </c>
      <c r="BA104" s="217">
        <v>166.13111077750918</v>
      </c>
      <c r="BB104" s="217">
        <v>133.24434891124505</v>
      </c>
      <c r="BC104" s="219">
        <v>364.97033588306886</v>
      </c>
      <c r="BD104" s="217">
        <v>78.45651132435043</v>
      </c>
      <c r="BE104" s="217">
        <v>43.806335879214068</v>
      </c>
      <c r="BF104" s="217">
        <v>31.399659816106485</v>
      </c>
      <c r="BG104" s="218">
        <v>42.259504912964303</v>
      </c>
      <c r="BH104" s="217">
        <v>57.990141709875289</v>
      </c>
      <c r="BI104" s="217">
        <v>34.440327714843228</v>
      </c>
      <c r="BJ104" s="218">
        <v>55.16416403047144</v>
      </c>
      <c r="BK104" s="218">
        <v>55.720882362229666</v>
      </c>
      <c r="BL104" s="218">
        <v>55.720882362229666</v>
      </c>
      <c r="BM104" s="217">
        <v>63.183459088456097</v>
      </c>
      <c r="BN104" s="217">
        <v>74.997149064337293</v>
      </c>
      <c r="BO104" s="217">
        <v>175.93347770997582</v>
      </c>
      <c r="BP104" s="219">
        <v>314.11408586276923</v>
      </c>
      <c r="BQ104" s="217">
        <v>89.665970944506981</v>
      </c>
      <c r="BR104" s="217">
        <v>46.380042753049736</v>
      </c>
      <c r="BS104" s="217">
        <v>37.177954150135982</v>
      </c>
      <c r="BT104" s="218">
        <v>39.726988616568285</v>
      </c>
      <c r="BU104" s="217">
        <v>60.889648795369055</v>
      </c>
      <c r="BV104" s="217">
        <v>47.88620908296695</v>
      </c>
      <c r="BW104" s="218">
        <v>59.329236029880796</v>
      </c>
      <c r="BX104" s="218">
        <v>55.720882362229666</v>
      </c>
      <c r="BY104" s="218">
        <v>55.720882362229666</v>
      </c>
      <c r="BZ104" s="217">
        <v>57.38742210804935</v>
      </c>
      <c r="CA104" s="217">
        <v>28.411814017288034</v>
      </c>
      <c r="CB104" s="217">
        <v>199.82318541283132</v>
      </c>
      <c r="CC104" s="219">
        <v>285.62242153816874</v>
      </c>
      <c r="CD104" s="217">
        <v>79.252190125666701</v>
      </c>
      <c r="CE104" s="217">
        <v>44.014550461821223</v>
      </c>
      <c r="CF104" s="217">
        <v>33.438637430357275</v>
      </c>
      <c r="CG104" s="218">
        <v>41.659057326187515</v>
      </c>
      <c r="CH104" s="217">
        <v>57.990141709875289</v>
      </c>
      <c r="CI104" s="217">
        <v>37.506932237397763</v>
      </c>
      <c r="CJ104" s="218">
        <v>55.532156573177978</v>
      </c>
      <c r="CK104" s="218">
        <v>55.720882362229666</v>
      </c>
      <c r="CL104" s="218">
        <v>55.720882362229666</v>
      </c>
      <c r="CM104" s="217">
        <v>61.752180498557948</v>
      </c>
      <c r="CN104" s="217">
        <v>63.491107578742564</v>
      </c>
      <c r="CO104" s="217">
        <v>181.83383550140252</v>
      </c>
      <c r="CP104" s="219">
        <v>307.07712357870304</v>
      </c>
    </row>
    <row r="105" spans="1:94" ht="13.5" customHeight="1" x14ac:dyDescent="0.35">
      <c r="A105" s="26"/>
      <c r="B105" s="220">
        <v>2086</v>
      </c>
      <c r="C105" s="1188"/>
      <c r="D105" s="216">
        <v>78.831376575050854</v>
      </c>
      <c r="E105" s="217">
        <v>44.425494800737603</v>
      </c>
      <c r="F105" s="217">
        <v>30.650149631072956</v>
      </c>
      <c r="G105" s="218">
        <v>44.650479671880731</v>
      </c>
      <c r="H105" s="217">
        <v>59.213273941451774</v>
      </c>
      <c r="I105" s="217">
        <v>35.166745579190469</v>
      </c>
      <c r="J105" s="218">
        <v>56.327690537980416</v>
      </c>
      <c r="K105" s="218">
        <v>56.89615121275429</v>
      </c>
      <c r="L105" s="218">
        <v>56.89615121275429</v>
      </c>
      <c r="M105" s="217">
        <v>62.673976304916764</v>
      </c>
      <c r="N105" s="217">
        <v>88.237527585521846</v>
      </c>
      <c r="O105" s="217">
        <v>175.1578380759855</v>
      </c>
      <c r="P105" s="219">
        <v>326.06934196642408</v>
      </c>
      <c r="Q105" s="216">
        <v>80.780293972674386</v>
      </c>
      <c r="R105" s="217">
        <v>45.147857488888945</v>
      </c>
      <c r="S105" s="217">
        <v>32.649649538626967</v>
      </c>
      <c r="T105" s="218">
        <v>42.052251889182934</v>
      </c>
      <c r="U105" s="217">
        <v>59.213273941451774</v>
      </c>
      <c r="V105" s="217">
        <v>35.166745579190469</v>
      </c>
      <c r="W105" s="218">
        <v>56.327690537980416</v>
      </c>
      <c r="X105" s="218">
        <v>56.89615121275429</v>
      </c>
      <c r="Y105" s="218">
        <v>56.89615121275429</v>
      </c>
      <c r="Z105" s="217">
        <v>63.989611672119082</v>
      </c>
      <c r="AA105" s="217">
        <v>30.924445567305419</v>
      </c>
      <c r="AB105" s="217">
        <v>200.72100300646144</v>
      </c>
      <c r="AC105" s="219">
        <v>295.63506024588594</v>
      </c>
      <c r="AD105" s="216">
        <v>79.969033606421206</v>
      </c>
      <c r="AE105" s="217">
        <v>44.578734192534938</v>
      </c>
      <c r="AF105" s="217">
        <v>32.097072023292469</v>
      </c>
      <c r="AG105" s="218">
        <v>42.899944693043729</v>
      </c>
      <c r="AH105" s="217">
        <v>59.213273941451774</v>
      </c>
      <c r="AI105" s="217">
        <v>35.166745579190469</v>
      </c>
      <c r="AJ105" s="218">
        <v>56.327690537980416</v>
      </c>
      <c r="AK105" s="218">
        <v>56.89615121275429</v>
      </c>
      <c r="AL105" s="218">
        <v>56.89615121275429</v>
      </c>
      <c r="AM105" s="217">
        <v>67.034058981750633</v>
      </c>
      <c r="AN105" s="217">
        <v>124.09527619626191</v>
      </c>
      <c r="AO105" s="217">
        <v>156.81529695099857</v>
      </c>
      <c r="AP105" s="219">
        <v>347.9446321290111</v>
      </c>
      <c r="AQ105" s="216">
        <v>81.482097475781458</v>
      </c>
      <c r="AR105" s="217">
        <v>45.231186423738343</v>
      </c>
      <c r="AS105" s="217">
        <v>31.982478437912814</v>
      </c>
      <c r="AT105" s="218">
        <v>43.463855879918654</v>
      </c>
      <c r="AU105" s="217">
        <v>59.213273941451774</v>
      </c>
      <c r="AV105" s="217">
        <v>35.166745579190469</v>
      </c>
      <c r="AW105" s="218">
        <v>56.327690537980416</v>
      </c>
      <c r="AX105" s="218">
        <v>56.89615121275429</v>
      </c>
      <c r="AY105" s="218">
        <v>56.89615121275429</v>
      </c>
      <c r="AZ105" s="217">
        <v>66.978408031517759</v>
      </c>
      <c r="BA105" s="217">
        <v>169.63516009120437</v>
      </c>
      <c r="BB105" s="217">
        <v>136.05474828298884</v>
      </c>
      <c r="BC105" s="219">
        <v>372.66831640571098</v>
      </c>
      <c r="BD105" s="217">
        <v>80.111321692946532</v>
      </c>
      <c r="BE105" s="217">
        <v>44.730302260072349</v>
      </c>
      <c r="BF105" s="217">
        <v>32.061943694869214</v>
      </c>
      <c r="BG105" s="218">
        <v>43.150845424048264</v>
      </c>
      <c r="BH105" s="217">
        <v>59.213273941451774</v>
      </c>
      <c r="BI105" s="217">
        <v>35.166745579190469</v>
      </c>
      <c r="BJ105" s="218">
        <v>56.327690537980416</v>
      </c>
      <c r="BK105" s="218">
        <v>56.89615121275429</v>
      </c>
      <c r="BL105" s="218">
        <v>56.89615121275429</v>
      </c>
      <c r="BM105" s="217">
        <v>64.516129142966832</v>
      </c>
      <c r="BN105" s="217">
        <v>76.578994315826236</v>
      </c>
      <c r="BO105" s="217">
        <v>179.64427925064126</v>
      </c>
      <c r="BP105" s="219">
        <v>320.73940270943433</v>
      </c>
      <c r="BQ105" s="217">
        <v>91.557212040045655</v>
      </c>
      <c r="BR105" s="217">
        <v>47.358293944036049</v>
      </c>
      <c r="BS105" s="217">
        <v>37.962114227767934</v>
      </c>
      <c r="BT105" s="218">
        <v>40.564913112140296</v>
      </c>
      <c r="BU105" s="217">
        <v>62.173937638524365</v>
      </c>
      <c r="BV105" s="217">
        <v>48.896228442299076</v>
      </c>
      <c r="BW105" s="218">
        <v>60.580612534977327</v>
      </c>
      <c r="BX105" s="218">
        <v>56.89615121275429</v>
      </c>
      <c r="BY105" s="218">
        <v>56.89615121275429</v>
      </c>
      <c r="BZ105" s="217">
        <v>58.597841734519882</v>
      </c>
      <c r="CA105" s="217">
        <v>29.011078037989396</v>
      </c>
      <c r="CB105" s="217">
        <v>204.03787038320957</v>
      </c>
      <c r="CC105" s="219">
        <v>291.64679015571886</v>
      </c>
      <c r="CD105" s="217">
        <v>80.923783008655363</v>
      </c>
      <c r="CE105" s="217">
        <v>44.942908519601851</v>
      </c>
      <c r="CF105" s="217">
        <v>34.143927571321086</v>
      </c>
      <c r="CG105" s="218">
        <v>42.537733153670018</v>
      </c>
      <c r="CH105" s="217">
        <v>59.213273941451774</v>
      </c>
      <c r="CI105" s="217">
        <v>38.298031144460857</v>
      </c>
      <c r="CJ105" s="218">
        <v>56.703444805812858</v>
      </c>
      <c r="CK105" s="218">
        <v>56.89615121275429</v>
      </c>
      <c r="CL105" s="218">
        <v>56.89615121275429</v>
      </c>
      <c r="CM105" s="217">
        <v>63.054661922310927</v>
      </c>
      <c r="CN105" s="217">
        <v>64.830266577293955</v>
      </c>
      <c r="CO105" s="217">
        <v>185.66908781214252</v>
      </c>
      <c r="CP105" s="219">
        <v>313.55401631174743</v>
      </c>
    </row>
    <row r="106" spans="1:94" ht="13.5" customHeight="1" x14ac:dyDescent="0.35">
      <c r="A106" s="26"/>
      <c r="B106" s="220">
        <v>2087</v>
      </c>
      <c r="C106" s="1188"/>
      <c r="D106" s="216">
        <v>80.493960898300003</v>
      </c>
      <c r="E106" s="217">
        <v>45.3624457258299</v>
      </c>
      <c r="F106" s="217">
        <v>31.296573180880547</v>
      </c>
      <c r="G106" s="218">
        <v>45.592175615213009</v>
      </c>
      <c r="H106" s="217">
        <v>60.462104867163063</v>
      </c>
      <c r="I106" s="217">
        <v>35.908425890252779</v>
      </c>
      <c r="J106" s="218">
        <v>57.515663389933827</v>
      </c>
      <c r="K106" s="218">
        <v>58.096113120935364</v>
      </c>
      <c r="L106" s="218">
        <v>58.096113120935364</v>
      </c>
      <c r="M106" s="217">
        <v>63.995794786432697</v>
      </c>
      <c r="N106" s="217">
        <v>90.098491283730098</v>
      </c>
      <c r="O106" s="217">
        <v>178.85198485270834</v>
      </c>
      <c r="P106" s="219">
        <v>332.94627092287112</v>
      </c>
      <c r="Q106" s="216">
        <v>82.483981720135731</v>
      </c>
      <c r="R106" s="217">
        <v>46.10004332339421</v>
      </c>
      <c r="S106" s="217">
        <v>33.338243317410232</v>
      </c>
      <c r="T106" s="218">
        <v>42.939150200310593</v>
      </c>
      <c r="U106" s="217">
        <v>60.462104867163063</v>
      </c>
      <c r="V106" s="217">
        <v>35.908425890252779</v>
      </c>
      <c r="W106" s="218">
        <v>57.515663389933827</v>
      </c>
      <c r="X106" s="218">
        <v>58.096113120935364</v>
      </c>
      <c r="Y106" s="218">
        <v>58.096113120935364</v>
      </c>
      <c r="Z106" s="217">
        <v>65.339177414074385</v>
      </c>
      <c r="AA106" s="217">
        <v>31.576654124851348</v>
      </c>
      <c r="AB106" s="217">
        <v>204.95428685160246</v>
      </c>
      <c r="AC106" s="219">
        <v>301.87011839052821</v>
      </c>
      <c r="AD106" s="216">
        <v>81.655611557940816</v>
      </c>
      <c r="AE106" s="217">
        <v>45.518916995866277</v>
      </c>
      <c r="AF106" s="217">
        <v>32.774011727844254</v>
      </c>
      <c r="AG106" s="218">
        <v>43.804721174360218</v>
      </c>
      <c r="AH106" s="217">
        <v>60.462104867163063</v>
      </c>
      <c r="AI106" s="217">
        <v>35.908425890252779</v>
      </c>
      <c r="AJ106" s="218">
        <v>57.515663389933827</v>
      </c>
      <c r="AK106" s="218">
        <v>58.096113120935364</v>
      </c>
      <c r="AL106" s="218">
        <v>58.096113120935364</v>
      </c>
      <c r="AM106" s="217">
        <v>68.447833298893428</v>
      </c>
      <c r="AN106" s="217">
        <v>126.71249372761828</v>
      </c>
      <c r="AO106" s="217">
        <v>160.1225924173942</v>
      </c>
      <c r="AP106" s="219">
        <v>355.28291944390594</v>
      </c>
      <c r="AQ106" s="216">
        <v>83.200586531465007</v>
      </c>
      <c r="AR106" s="217">
        <v>46.185129697816187</v>
      </c>
      <c r="AS106" s="217">
        <v>32.657001319279786</v>
      </c>
      <c r="AT106" s="218">
        <v>44.380525466997561</v>
      </c>
      <c r="AU106" s="217">
        <v>60.462104867163063</v>
      </c>
      <c r="AV106" s="217">
        <v>35.908425890252779</v>
      </c>
      <c r="AW106" s="218">
        <v>57.515663389933827</v>
      </c>
      <c r="AX106" s="218">
        <v>58.096113120935364</v>
      </c>
      <c r="AY106" s="218">
        <v>58.096113120935364</v>
      </c>
      <c r="AZ106" s="217">
        <v>68.391008648524235</v>
      </c>
      <c r="BA106" s="217">
        <v>173.21283144609936</v>
      </c>
      <c r="BB106" s="217">
        <v>138.9241957216436</v>
      </c>
      <c r="BC106" s="219">
        <v>380.52803581626722</v>
      </c>
      <c r="BD106" s="217">
        <v>81.800900555427233</v>
      </c>
      <c r="BE106" s="217">
        <v>45.67368169276552</v>
      </c>
      <c r="BF106" s="217">
        <v>32.73814252934266</v>
      </c>
      <c r="BG106" s="218">
        <v>44.06091349914611</v>
      </c>
      <c r="BH106" s="217">
        <v>60.462104867163063</v>
      </c>
      <c r="BI106" s="217">
        <v>35.908425890252779</v>
      </c>
      <c r="BJ106" s="218">
        <v>57.515663389933827</v>
      </c>
      <c r="BK106" s="218">
        <v>58.096113120935364</v>
      </c>
      <c r="BL106" s="218">
        <v>58.096113120935364</v>
      </c>
      <c r="BM106" s="217">
        <v>65.87679934270254</v>
      </c>
      <c r="BN106" s="217">
        <v>78.194075023169532</v>
      </c>
      <c r="BO106" s="217">
        <v>183.43304681274469</v>
      </c>
      <c r="BP106" s="219">
        <v>327.50392117861679</v>
      </c>
      <c r="BQ106" s="217">
        <v>93.488189171635582</v>
      </c>
      <c r="BR106" s="217">
        <v>48.357098741161707</v>
      </c>
      <c r="BS106" s="217">
        <v>38.762749948398699</v>
      </c>
      <c r="BT106" s="218">
        <v>41.420442871283868</v>
      </c>
      <c r="BU106" s="217">
        <v>63.485210110521223</v>
      </c>
      <c r="BV106" s="217">
        <v>49.927468874803523</v>
      </c>
      <c r="BW106" s="218">
        <v>61.858281162235109</v>
      </c>
      <c r="BX106" s="218">
        <v>58.096113120935364</v>
      </c>
      <c r="BY106" s="218">
        <v>58.096113120935364</v>
      </c>
      <c r="BZ106" s="217">
        <v>59.83369295616253</v>
      </c>
      <c r="CA106" s="217">
        <v>29.622932931841198</v>
      </c>
      <c r="CB106" s="217">
        <v>208.3411082484688</v>
      </c>
      <c r="CC106" s="219">
        <v>297.79773413647251</v>
      </c>
      <c r="CD106" s="217">
        <v>82.630496995567853</v>
      </c>
      <c r="CE106" s="217">
        <v>45.890771900812418</v>
      </c>
      <c r="CF106" s="217">
        <v>34.864036253682968</v>
      </c>
      <c r="CG106" s="218">
        <v>43.434870453061414</v>
      </c>
      <c r="CH106" s="217">
        <v>60.462104867163063</v>
      </c>
      <c r="CI106" s="217">
        <v>39.105751483220494</v>
      </c>
      <c r="CJ106" s="218">
        <v>57.899342461089958</v>
      </c>
      <c r="CK106" s="218">
        <v>58.096113120935364</v>
      </c>
      <c r="CL106" s="218">
        <v>58.096113120935364</v>
      </c>
      <c r="CM106" s="217">
        <v>64.384509211226458</v>
      </c>
      <c r="CN106" s="217">
        <v>66.19756205742371</v>
      </c>
      <c r="CO106" s="217">
        <v>189.58492092479347</v>
      </c>
      <c r="CP106" s="219">
        <v>320.16699219344366</v>
      </c>
    </row>
    <row r="107" spans="1:94" ht="13.5" customHeight="1" x14ac:dyDescent="0.35">
      <c r="A107" s="26"/>
      <c r="B107" s="220">
        <v>2088</v>
      </c>
      <c r="C107" s="1188"/>
      <c r="D107" s="216">
        <v>82.191203282847908</v>
      </c>
      <c r="E107" s="217">
        <v>46.31892823325559</v>
      </c>
      <c r="F107" s="217">
        <v>31.956472009325662</v>
      </c>
      <c r="G107" s="218">
        <v>46.553502055039424</v>
      </c>
      <c r="H107" s="217">
        <v>61.736968793528689</v>
      </c>
      <c r="I107" s="217">
        <v>36.66556719257153</v>
      </c>
      <c r="J107" s="218">
        <v>58.728400601413831</v>
      </c>
      <c r="K107" s="218">
        <v>59.321089311272424</v>
      </c>
      <c r="L107" s="218">
        <v>59.321089311272424</v>
      </c>
      <c r="M107" s="217">
        <v>65.345167759662232</v>
      </c>
      <c r="N107" s="217">
        <v>91.998248439223659</v>
      </c>
      <c r="O107" s="217">
        <v>182.62313943206939</v>
      </c>
      <c r="P107" s="219">
        <v>339.96655563095533</v>
      </c>
      <c r="Q107" s="216">
        <v>84.223184366636943</v>
      </c>
      <c r="R107" s="217">
        <v>47.072078325582943</v>
      </c>
      <c r="S107" s="217">
        <v>34.041191451074184</v>
      </c>
      <c r="T107" s="218">
        <v>43.844536702144104</v>
      </c>
      <c r="U107" s="217">
        <v>61.736968793528689</v>
      </c>
      <c r="V107" s="217">
        <v>36.66556719257153</v>
      </c>
      <c r="W107" s="218">
        <v>58.728400601413831</v>
      </c>
      <c r="X107" s="218">
        <v>59.321089311272424</v>
      </c>
      <c r="Y107" s="218">
        <v>59.321089311272424</v>
      </c>
      <c r="Z107" s="217">
        <v>66.716876064272171</v>
      </c>
      <c r="AA107" s="217">
        <v>32.242458554709373</v>
      </c>
      <c r="AB107" s="217">
        <v>209.27581729509532</v>
      </c>
      <c r="AC107" s="219">
        <v>308.23515191407688</v>
      </c>
      <c r="AD107" s="216">
        <v>83.37734773945904</v>
      </c>
      <c r="AE107" s="217">
        <v>46.478698752931393</v>
      </c>
      <c r="AF107" s="217">
        <v>33.465062847647481</v>
      </c>
      <c r="AG107" s="218">
        <v>44.728358532874118</v>
      </c>
      <c r="AH107" s="217">
        <v>61.736968793528689</v>
      </c>
      <c r="AI107" s="217">
        <v>36.66556719257153</v>
      </c>
      <c r="AJ107" s="218">
        <v>58.728400601413831</v>
      </c>
      <c r="AK107" s="218">
        <v>59.321089311272424</v>
      </c>
      <c r="AL107" s="218">
        <v>59.321089311272424</v>
      </c>
      <c r="AM107" s="217">
        <v>69.891079009613605</v>
      </c>
      <c r="AN107" s="217">
        <v>129.38426950565449</v>
      </c>
      <c r="AO107" s="217">
        <v>163.49883142391857</v>
      </c>
      <c r="AP107" s="219">
        <v>362.77417993918664</v>
      </c>
      <c r="AQ107" s="216">
        <v>84.954899032732783</v>
      </c>
      <c r="AR107" s="217">
        <v>47.158958774981535</v>
      </c>
      <c r="AS107" s="217">
        <v>33.345585235051395</v>
      </c>
      <c r="AT107" s="218">
        <v>45.31630385372975</v>
      </c>
      <c r="AU107" s="217">
        <v>61.736968793528689</v>
      </c>
      <c r="AV107" s="217">
        <v>36.66556719257153</v>
      </c>
      <c r="AW107" s="218">
        <v>58.728400601413831</v>
      </c>
      <c r="AX107" s="218">
        <v>59.321089311272424</v>
      </c>
      <c r="AY107" s="218">
        <v>59.321089311272424</v>
      </c>
      <c r="AZ107" s="217">
        <v>69.833056192276146</v>
      </c>
      <c r="BA107" s="217">
        <v>176.8650825690041</v>
      </c>
      <c r="BB107" s="217">
        <v>141.85345936560697</v>
      </c>
      <c r="BC107" s="219">
        <v>388.5515981268872</v>
      </c>
      <c r="BD107" s="217">
        <v>83.525700204586883</v>
      </c>
      <c r="BE107" s="217">
        <v>46.636726715798389</v>
      </c>
      <c r="BF107" s="217">
        <v>33.428437334966318</v>
      </c>
      <c r="BG107" s="218">
        <v>44.989952759459463</v>
      </c>
      <c r="BH107" s="217">
        <v>61.736968793528689</v>
      </c>
      <c r="BI107" s="217">
        <v>36.66556719257153</v>
      </c>
      <c r="BJ107" s="218">
        <v>58.728400601413831</v>
      </c>
      <c r="BK107" s="218">
        <v>59.321089311272424</v>
      </c>
      <c r="BL107" s="218">
        <v>59.321089311272424</v>
      </c>
      <c r="BM107" s="217">
        <v>67.265833933062126</v>
      </c>
      <c r="BN107" s="217">
        <v>79.84282353633462</v>
      </c>
      <c r="BO107" s="217">
        <v>187.30079463261774</v>
      </c>
      <c r="BP107" s="219">
        <v>334.40945210201448</v>
      </c>
      <c r="BQ107" s="217">
        <v>95.459419253320917</v>
      </c>
      <c r="BR107" s="217">
        <v>49.376724520056634</v>
      </c>
      <c r="BS107" s="217">
        <v>39.580075638672227</v>
      </c>
      <c r="BT107" s="218">
        <v>42.293806915534439</v>
      </c>
      <c r="BU107" s="217">
        <v>64.823817233205133</v>
      </c>
      <c r="BV107" s="217">
        <v>50.980206438986443</v>
      </c>
      <c r="BW107" s="218">
        <v>63.162583937898887</v>
      </c>
      <c r="BX107" s="218">
        <v>59.321089311272424</v>
      </c>
      <c r="BY107" s="218">
        <v>59.321089311272424</v>
      </c>
      <c r="BZ107" s="217">
        <v>61.095306604887419</v>
      </c>
      <c r="CA107" s="217">
        <v>30.247542489694403</v>
      </c>
      <c r="CB107" s="217">
        <v>212.73405096636714</v>
      </c>
      <c r="CC107" s="219">
        <v>304.07690006094896</v>
      </c>
      <c r="CD107" s="217">
        <v>84.372788966195657</v>
      </c>
      <c r="CE107" s="217">
        <v>46.858394344290943</v>
      </c>
      <c r="CF107" s="217">
        <v>35.599156247354628</v>
      </c>
      <c r="CG107" s="218">
        <v>44.350709384051825</v>
      </c>
      <c r="CH107" s="217">
        <v>61.736968793528689</v>
      </c>
      <c r="CI107" s="217">
        <v>39.9303094768416</v>
      </c>
      <c r="CJ107" s="218">
        <v>59.120169675526242</v>
      </c>
      <c r="CK107" s="218">
        <v>59.321089311272424</v>
      </c>
      <c r="CL107" s="218">
        <v>59.321089311272424</v>
      </c>
      <c r="CM107" s="217">
        <v>65.742078359546426</v>
      </c>
      <c r="CN107" s="217">
        <v>67.593360038089003</v>
      </c>
      <c r="CO107" s="217">
        <v>193.58238309057336</v>
      </c>
      <c r="CP107" s="219">
        <v>326.9178214882088</v>
      </c>
    </row>
    <row r="108" spans="1:94" ht="13.5" customHeight="1" x14ac:dyDescent="0.35">
      <c r="A108" s="26"/>
      <c r="B108" s="220">
        <v>2089</v>
      </c>
      <c r="C108" s="1188"/>
      <c r="D108" s="216">
        <v>83.923512169313554</v>
      </c>
      <c r="E108" s="217">
        <v>47.295172500101337</v>
      </c>
      <c r="F108" s="217">
        <v>32.630004920765572</v>
      </c>
      <c r="G108" s="218">
        <v>47.534690334136833</v>
      </c>
      <c r="H108" s="217">
        <v>63.038172515981074</v>
      </c>
      <c r="I108" s="217">
        <v>37.438351691861747</v>
      </c>
      <c r="J108" s="218">
        <v>59.966194017086757</v>
      </c>
      <c r="K108" s="218">
        <v>60.571374573736577</v>
      </c>
      <c r="L108" s="218">
        <v>60.571374573736577</v>
      </c>
      <c r="M108" s="217">
        <v>66.72241995060655</v>
      </c>
      <c r="N108" s="217">
        <v>93.937256227710449</v>
      </c>
      <c r="O108" s="217">
        <v>186.47220934072774</v>
      </c>
      <c r="P108" s="219">
        <v>347.13188551904477</v>
      </c>
      <c r="Q108" s="216">
        <v>85.998320450515251</v>
      </c>
      <c r="R108" s="217">
        <v>48.064196415242684</v>
      </c>
      <c r="S108" s="217">
        <v>34.758663103772093</v>
      </c>
      <c r="T108" s="218">
        <v>44.768629275539297</v>
      </c>
      <c r="U108" s="217">
        <v>63.038172515981074</v>
      </c>
      <c r="V108" s="217">
        <v>37.438351691861747</v>
      </c>
      <c r="W108" s="218">
        <v>59.966194017086757</v>
      </c>
      <c r="X108" s="218">
        <v>60.571374573736577</v>
      </c>
      <c r="Y108" s="218">
        <v>60.571374573736577</v>
      </c>
      <c r="Z108" s="217">
        <v>68.123039165275031</v>
      </c>
      <c r="AA108" s="217">
        <v>32.92201908241708</v>
      </c>
      <c r="AB108" s="217">
        <v>213.68663431130406</v>
      </c>
      <c r="AC108" s="219">
        <v>314.7316925589962</v>
      </c>
      <c r="AD108" s="216">
        <v>85.134656486016155</v>
      </c>
      <c r="AE108" s="217">
        <v>47.458310434779904</v>
      </c>
      <c r="AF108" s="217">
        <v>34.17039168384435</v>
      </c>
      <c r="AG108" s="218">
        <v>45.671079041501706</v>
      </c>
      <c r="AH108" s="217">
        <v>63.038172515981074</v>
      </c>
      <c r="AI108" s="217">
        <v>37.438351691861747</v>
      </c>
      <c r="AJ108" s="218">
        <v>59.966194017086757</v>
      </c>
      <c r="AK108" s="218">
        <v>60.571374573736577</v>
      </c>
      <c r="AL108" s="218">
        <v>60.571374573736577</v>
      </c>
      <c r="AM108" s="217">
        <v>71.364143430344541</v>
      </c>
      <c r="AN108" s="217">
        <v>132.11124649201389</v>
      </c>
      <c r="AO108" s="217">
        <v>166.94482646097521</v>
      </c>
      <c r="AP108" s="219">
        <v>370.42021638333364</v>
      </c>
      <c r="AQ108" s="216">
        <v>86.7454571541018</v>
      </c>
      <c r="AR108" s="217">
        <v>48.152908006765273</v>
      </c>
      <c r="AS108" s="217">
        <v>34.048395892638304</v>
      </c>
      <c r="AT108" s="218">
        <v>46.27141623476453</v>
      </c>
      <c r="AU108" s="217">
        <v>63.038172515981074</v>
      </c>
      <c r="AV108" s="217">
        <v>37.438351691861747</v>
      </c>
      <c r="AW108" s="218">
        <v>59.966194017086757</v>
      </c>
      <c r="AX108" s="218">
        <v>60.571374573736577</v>
      </c>
      <c r="AY108" s="218">
        <v>60.571374573736577</v>
      </c>
      <c r="AZ108" s="217">
        <v>71.304897690868501</v>
      </c>
      <c r="BA108" s="217">
        <v>180.59279237251425</v>
      </c>
      <c r="BB108" s="217">
        <v>144.84324414086183</v>
      </c>
      <c r="BC108" s="219">
        <v>396.74093420424458</v>
      </c>
      <c r="BD108" s="217">
        <v>85.286135712687866</v>
      </c>
      <c r="BE108" s="217">
        <v>47.619669085524073</v>
      </c>
      <c r="BF108" s="217">
        <v>34.132994230875731</v>
      </c>
      <c r="BG108" s="218">
        <v>45.93818677786988</v>
      </c>
      <c r="BH108" s="217">
        <v>63.038172515981074</v>
      </c>
      <c r="BI108" s="217">
        <v>37.438351691861747</v>
      </c>
      <c r="BJ108" s="218">
        <v>59.966194017086757</v>
      </c>
      <c r="BK108" s="218">
        <v>60.571374573736577</v>
      </c>
      <c r="BL108" s="218">
        <v>60.571374573736577</v>
      </c>
      <c r="BM108" s="217">
        <v>68.683567184597138</v>
      </c>
      <c r="BN108" s="217">
        <v>81.525636625912114</v>
      </c>
      <c r="BO108" s="217">
        <v>191.24845348203959</v>
      </c>
      <c r="BP108" s="219">
        <v>341.45765729254884</v>
      </c>
      <c r="BQ108" s="217">
        <v>97.471376660737135</v>
      </c>
      <c r="BR108" s="217">
        <v>50.417416653207468</v>
      </c>
      <c r="BS108" s="217">
        <v>40.41428798764953</v>
      </c>
      <c r="BT108" s="218">
        <v>43.1852154195578</v>
      </c>
      <c r="BU108" s="217">
        <v>66.190081141780141</v>
      </c>
      <c r="BV108" s="217">
        <v>52.054694475670786</v>
      </c>
      <c r="BW108" s="218">
        <v>64.493834741847024</v>
      </c>
      <c r="BX108" s="218">
        <v>60.571374573736577</v>
      </c>
      <c r="BY108" s="218">
        <v>60.571374573736577</v>
      </c>
      <c r="BZ108" s="217">
        <v>62.382986287453605</v>
      </c>
      <c r="CA108" s="217">
        <v>30.885057023559121</v>
      </c>
      <c r="CB108" s="217">
        <v>217.21775569660051</v>
      </c>
      <c r="CC108" s="219">
        <v>310.4857990076132</v>
      </c>
      <c r="CD108" s="217">
        <v>86.151078202320434</v>
      </c>
      <c r="CE108" s="217">
        <v>47.846008707944712</v>
      </c>
      <c r="CF108" s="217">
        <v>36.349464458633022</v>
      </c>
      <c r="CG108" s="218">
        <v>45.285470342869445</v>
      </c>
      <c r="CH108" s="217">
        <v>63.038172515981074</v>
      </c>
      <c r="CI108" s="217">
        <v>40.771903554835745</v>
      </c>
      <c r="CJ108" s="218">
        <v>60.366220240643635</v>
      </c>
      <c r="CK108" s="218">
        <v>60.571374573736577</v>
      </c>
      <c r="CL108" s="218">
        <v>60.571374573736577</v>
      </c>
      <c r="CM108" s="217">
        <v>67.127696065677881</v>
      </c>
      <c r="CN108" s="217">
        <v>69.017996417448231</v>
      </c>
      <c r="CO108" s="217">
        <v>197.66243629696049</v>
      </c>
      <c r="CP108" s="219">
        <v>333.80812878008658</v>
      </c>
    </row>
    <row r="109" spans="1:94" ht="13.5" customHeight="1" thickBot="1" x14ac:dyDescent="0.4">
      <c r="A109" s="42"/>
      <c r="B109" s="224"/>
      <c r="C109" s="64"/>
      <c r="D109" s="42"/>
      <c r="E109" s="64"/>
      <c r="F109" s="64"/>
      <c r="G109" s="225"/>
      <c r="H109" s="64"/>
      <c r="I109" s="64"/>
      <c r="J109" s="225"/>
      <c r="K109" s="225"/>
      <c r="L109" s="225"/>
      <c r="M109" s="64"/>
      <c r="N109" s="64"/>
      <c r="O109" s="64"/>
      <c r="P109" s="127"/>
      <c r="Q109" s="42"/>
      <c r="R109" s="64"/>
      <c r="S109" s="64"/>
      <c r="T109" s="64"/>
      <c r="U109" s="64"/>
      <c r="V109" s="64"/>
      <c r="W109" s="64"/>
      <c r="X109" s="64"/>
      <c r="Y109" s="64"/>
      <c r="Z109" s="64"/>
      <c r="AA109" s="64"/>
      <c r="AB109" s="64"/>
      <c r="AC109" s="127"/>
      <c r="AD109" s="42"/>
      <c r="AE109" s="64"/>
      <c r="AF109" s="64"/>
      <c r="AG109" s="225"/>
      <c r="AH109" s="64"/>
      <c r="AI109" s="64"/>
      <c r="AJ109" s="225"/>
      <c r="AK109" s="225"/>
      <c r="AL109" s="225"/>
      <c r="AM109" s="64"/>
      <c r="AN109" s="64"/>
      <c r="AO109" s="64"/>
      <c r="AP109" s="127"/>
      <c r="AQ109" s="42"/>
      <c r="AR109" s="64"/>
      <c r="AS109" s="64"/>
      <c r="AT109" s="225"/>
      <c r="AU109" s="64"/>
      <c r="AV109" s="64"/>
      <c r="AW109" s="225"/>
      <c r="AX109" s="225"/>
      <c r="AY109" s="225"/>
      <c r="AZ109" s="64"/>
      <c r="BA109" s="64"/>
      <c r="BB109" s="64"/>
      <c r="BC109" s="127"/>
      <c r="BD109" s="64"/>
      <c r="BE109" s="64"/>
      <c r="BF109" s="64"/>
      <c r="BG109" s="225"/>
      <c r="BH109" s="64"/>
      <c r="BI109" s="64"/>
      <c r="BJ109" s="225"/>
      <c r="BK109" s="225"/>
      <c r="BL109" s="225"/>
      <c r="BM109" s="64"/>
      <c r="BN109" s="64"/>
      <c r="BO109" s="64"/>
      <c r="BP109" s="127"/>
      <c r="BQ109" s="64"/>
      <c r="BR109" s="64"/>
      <c r="BS109" s="64"/>
      <c r="BT109" s="225"/>
      <c r="BU109" s="64"/>
      <c r="BV109" s="64"/>
      <c r="BW109" s="225"/>
      <c r="BX109" s="225"/>
      <c r="BY109" s="225"/>
      <c r="BZ109" s="64"/>
      <c r="CA109" s="64"/>
      <c r="CB109" s="64"/>
      <c r="CC109" s="127"/>
      <c r="CD109" s="64"/>
      <c r="CE109" s="64"/>
      <c r="CF109" s="64"/>
      <c r="CG109" s="225"/>
      <c r="CH109" s="64"/>
      <c r="CI109" s="64"/>
      <c r="CJ109" s="225"/>
      <c r="CK109" s="225"/>
      <c r="CL109" s="225"/>
      <c r="CM109" s="64"/>
      <c r="CN109" s="64"/>
      <c r="CO109" s="64"/>
      <c r="CP109" s="127"/>
    </row>
    <row r="110" spans="1:94" ht="13.5" customHeight="1" thickTop="1" thickBot="1" x14ac:dyDescent="0.4">
      <c r="A110" s="1188"/>
      <c r="B110" s="226"/>
      <c r="C110" s="1186"/>
      <c r="D110" s="1186"/>
      <c r="E110" s="1186"/>
      <c r="F110" s="1186"/>
      <c r="G110" s="1186"/>
      <c r="H110" s="1186"/>
      <c r="I110" s="1186"/>
      <c r="J110" s="1186"/>
      <c r="K110" s="1186"/>
      <c r="L110" s="1186"/>
      <c r="M110" s="1186"/>
      <c r="N110" s="1186"/>
      <c r="O110" s="1186"/>
      <c r="P110" s="1186"/>
      <c r="Q110" s="1186"/>
      <c r="R110" s="1186"/>
      <c r="S110" s="1186"/>
      <c r="T110" s="1186"/>
      <c r="U110" s="1186"/>
      <c r="V110" s="1186"/>
      <c r="W110" s="1186"/>
      <c r="X110" s="1186"/>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186"/>
      <c r="AS110" s="1186"/>
      <c r="AT110" s="1186"/>
      <c r="AU110" s="1186"/>
      <c r="AV110" s="1186"/>
      <c r="AW110" s="1186"/>
      <c r="AX110" s="1186"/>
      <c r="AY110" s="1186"/>
      <c r="AZ110" s="1186"/>
      <c r="BA110" s="1186"/>
      <c r="BB110" s="1186"/>
      <c r="BC110" s="1186"/>
      <c r="BD110" s="1186"/>
      <c r="BE110" s="1186"/>
      <c r="BF110" s="1186"/>
      <c r="BG110" s="1186"/>
      <c r="BH110" s="1186"/>
      <c r="BI110" s="1186"/>
      <c r="BJ110" s="1186"/>
      <c r="BK110" s="1186"/>
      <c r="BL110" s="1186"/>
      <c r="BM110" s="1186"/>
      <c r="BN110" s="1186"/>
      <c r="BO110" s="1186"/>
      <c r="BP110" s="57"/>
      <c r="BQ110" s="57"/>
      <c r="BR110" s="57"/>
      <c r="BS110" s="57"/>
      <c r="BT110" s="57"/>
      <c r="BU110" s="57"/>
      <c r="BV110" s="57"/>
      <c r="BW110" s="57"/>
      <c r="BX110" s="57"/>
      <c r="BY110" s="57"/>
      <c r="BZ110" s="57"/>
      <c r="CA110" s="57"/>
      <c r="CB110" s="57"/>
      <c r="CC110" s="57"/>
      <c r="CD110" s="57"/>
      <c r="CE110" s="57"/>
      <c r="CF110" s="57"/>
      <c r="CG110" s="57"/>
      <c r="CH110" s="1186"/>
      <c r="CI110" s="1186"/>
      <c r="CJ110" s="1186"/>
      <c r="CK110" s="1186"/>
      <c r="CL110" s="1186"/>
      <c r="CM110" s="1186"/>
      <c r="CN110" s="1186"/>
      <c r="CO110" s="1186"/>
      <c r="CP110" s="1186"/>
    </row>
    <row r="111" spans="1:94" s="4" customFormat="1" ht="13.5" customHeight="1" thickBot="1" x14ac:dyDescent="0.4">
      <c r="A111" s="72"/>
      <c r="B111" s="159"/>
      <c r="D111" s="227" t="s">
        <v>474</v>
      </c>
      <c r="Q111" s="228" t="s">
        <v>474</v>
      </c>
      <c r="AD111" s="228" t="s">
        <v>474</v>
      </c>
      <c r="AQ111" s="228" t="s">
        <v>474</v>
      </c>
      <c r="BD111" s="228" t="s">
        <v>474</v>
      </c>
      <c r="BP111" s="72"/>
      <c r="BQ111" s="228" t="s">
        <v>474</v>
      </c>
      <c r="BR111" s="72"/>
      <c r="BS111" s="72"/>
      <c r="BT111" s="72"/>
      <c r="BU111" s="72"/>
      <c r="BV111" s="72"/>
      <c r="BW111" s="72"/>
      <c r="BX111" s="72"/>
      <c r="BY111" s="72"/>
      <c r="BZ111" s="72"/>
      <c r="CA111" s="72"/>
      <c r="CB111" s="72"/>
      <c r="CC111" s="72"/>
      <c r="CD111" s="228" t="s">
        <v>474</v>
      </c>
      <c r="CE111" s="72"/>
      <c r="CF111" s="72"/>
      <c r="CG111" s="72"/>
    </row>
    <row r="112" spans="1:94" ht="13.5" customHeight="1" x14ac:dyDescent="0.35">
      <c r="A112" s="1188"/>
      <c r="B112" s="226"/>
      <c r="C112" s="1186"/>
      <c r="D112" s="1186"/>
      <c r="E112" s="1186"/>
      <c r="F112" s="1186"/>
      <c r="G112" s="1186"/>
      <c r="H112" s="1186"/>
      <c r="I112" s="1186"/>
      <c r="J112" s="1186"/>
      <c r="K112" s="1186"/>
      <c r="L112" s="1186"/>
      <c r="M112" s="1186"/>
      <c r="N112" s="1186"/>
      <c r="O112" s="1186"/>
      <c r="P112" s="1186"/>
      <c r="Q112" s="1186"/>
      <c r="R112" s="1186"/>
      <c r="S112" s="1186"/>
      <c r="T112" s="1186"/>
      <c r="U112" s="1186"/>
      <c r="V112" s="1186"/>
      <c r="W112" s="1186"/>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186"/>
      <c r="AS112" s="1186"/>
      <c r="AT112" s="1186"/>
      <c r="AU112" s="1186"/>
      <c r="AV112" s="1186"/>
      <c r="AW112" s="1186"/>
      <c r="AX112" s="1186"/>
      <c r="AY112" s="1186"/>
      <c r="AZ112" s="1186"/>
      <c r="BA112" s="1186"/>
      <c r="BB112" s="1186"/>
      <c r="BC112" s="1186"/>
      <c r="BD112" s="1186"/>
      <c r="BE112" s="1186"/>
      <c r="BF112" s="1186"/>
      <c r="BG112" s="1186"/>
      <c r="BH112" s="1186"/>
      <c r="BI112" s="1186"/>
      <c r="BJ112" s="1186"/>
      <c r="BK112" s="1186"/>
      <c r="BL112" s="1186"/>
      <c r="BM112" s="1186"/>
      <c r="BN112" s="1186"/>
      <c r="BO112" s="1186"/>
      <c r="BP112" s="1188"/>
      <c r="BQ112" s="1188"/>
      <c r="BR112" s="1188"/>
      <c r="BS112" s="1188"/>
      <c r="BT112" s="1188"/>
      <c r="BU112" s="1188"/>
      <c r="BV112" s="1188"/>
      <c r="BW112" s="1188"/>
      <c r="BX112" s="1188"/>
      <c r="BY112" s="1188"/>
      <c r="BZ112" s="1188"/>
      <c r="CA112" s="1188"/>
      <c r="CB112" s="1188"/>
      <c r="CC112" s="1188"/>
      <c r="CD112" s="1188"/>
      <c r="CE112" s="1188"/>
      <c r="CF112" s="1188"/>
      <c r="CG112" s="1188"/>
      <c r="CH112" s="1186"/>
      <c r="CI112" s="1186"/>
      <c r="CJ112" s="1186"/>
      <c r="CK112" s="1186"/>
      <c r="CL112" s="1186"/>
      <c r="CM112" s="1186"/>
      <c r="CN112" s="1186"/>
      <c r="CO112" s="1186"/>
      <c r="CP112" s="1186"/>
    </row>
    <row r="113" spans="1:85" ht="13.5" customHeight="1" x14ac:dyDescent="0.35">
      <c r="A113" s="1188"/>
      <c r="B113" s="226"/>
      <c r="C113" s="1186"/>
      <c r="D113" s="1186"/>
      <c r="E113" s="1186"/>
      <c r="F113" s="1186"/>
      <c r="G113" s="1186"/>
      <c r="H113" s="1186"/>
      <c r="I113" s="1186"/>
      <c r="J113" s="1186"/>
      <c r="K113" s="1186"/>
      <c r="L113" s="1186"/>
      <c r="M113" s="1186"/>
      <c r="N113" s="1186"/>
      <c r="O113" s="1186"/>
      <c r="P113" s="1186"/>
      <c r="Q113" s="1186"/>
      <c r="R113" s="1186"/>
      <c r="S113" s="1186"/>
      <c r="T113" s="1186"/>
      <c r="U113" s="1186"/>
      <c r="V113" s="1186"/>
      <c r="W113" s="1186"/>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186"/>
      <c r="AS113" s="1186"/>
      <c r="AT113" s="1186"/>
      <c r="AU113" s="1186"/>
      <c r="AV113" s="1186"/>
      <c r="AW113" s="1186"/>
      <c r="AX113" s="1186"/>
      <c r="AY113" s="1186"/>
      <c r="AZ113" s="1186"/>
      <c r="BA113" s="1186"/>
      <c r="BB113" s="1186"/>
      <c r="BC113" s="1186"/>
      <c r="BD113" s="1186"/>
      <c r="BE113" s="1186"/>
      <c r="BF113" s="1186"/>
      <c r="BG113" s="1186"/>
      <c r="BH113" s="1186"/>
      <c r="BI113" s="1186"/>
      <c r="BJ113" s="1186"/>
      <c r="BK113" s="1186"/>
      <c r="BL113" s="1186"/>
      <c r="BM113" s="1186"/>
      <c r="BN113" s="1186"/>
      <c r="BO113" s="1186"/>
      <c r="BP113" s="1188"/>
      <c r="BQ113" s="1188"/>
      <c r="BR113" s="1188"/>
      <c r="BS113" s="1188"/>
      <c r="BT113" s="1188"/>
      <c r="BU113" s="1188"/>
      <c r="BV113" s="1188"/>
      <c r="BW113" s="1188"/>
      <c r="BX113" s="1188"/>
      <c r="BY113" s="1188"/>
      <c r="BZ113" s="1188"/>
      <c r="CA113" s="1188"/>
      <c r="CB113" s="1188"/>
      <c r="CC113" s="1188"/>
      <c r="CD113" s="1188"/>
      <c r="CE113" s="1188"/>
      <c r="CF113" s="1188"/>
      <c r="CG113" s="1188"/>
    </row>
    <row r="114" spans="1:85" ht="13.5" customHeight="1" x14ac:dyDescent="0.35">
      <c r="A114" s="1188"/>
      <c r="B114" s="226"/>
      <c r="C114" s="1186"/>
      <c r="D114" s="1186"/>
      <c r="E114" s="1186"/>
      <c r="F114" s="1186"/>
      <c r="G114" s="1186"/>
      <c r="H114" s="1186"/>
      <c r="I114" s="1186"/>
      <c r="J114" s="1186"/>
      <c r="K114" s="1186"/>
      <c r="L114" s="1186"/>
      <c r="M114" s="1186"/>
      <c r="N114" s="1186"/>
      <c r="O114" s="1186"/>
      <c r="P114" s="1186"/>
      <c r="Q114" s="1186"/>
      <c r="R114" s="1186"/>
      <c r="S114" s="1186"/>
      <c r="T114" s="1186"/>
      <c r="U114" s="1186"/>
      <c r="V114" s="1186"/>
      <c r="W114" s="1186"/>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186"/>
      <c r="AS114" s="1186"/>
      <c r="AT114" s="1186"/>
      <c r="AU114" s="1186"/>
      <c r="AV114" s="1186"/>
      <c r="AW114" s="1186"/>
      <c r="AX114" s="1186"/>
      <c r="AY114" s="1186"/>
      <c r="AZ114" s="1186"/>
      <c r="BA114" s="1186"/>
      <c r="BB114" s="1186"/>
      <c r="BC114" s="1186"/>
      <c r="BD114" s="1186"/>
      <c r="BE114" s="1186"/>
      <c r="BF114" s="1186"/>
      <c r="BG114" s="1186"/>
      <c r="BH114" s="1186"/>
      <c r="BI114" s="1186"/>
      <c r="BJ114" s="1186"/>
      <c r="BK114" s="1186"/>
      <c r="BL114" s="1186"/>
      <c r="BM114" s="1186"/>
      <c r="BN114" s="1186"/>
      <c r="BO114" s="1186"/>
      <c r="BP114" s="1188"/>
      <c r="BQ114" s="1188"/>
      <c r="BR114" s="1188"/>
      <c r="BS114" s="1188"/>
      <c r="BT114" s="1188"/>
      <c r="BU114" s="1188"/>
      <c r="BV114" s="1188"/>
      <c r="BW114" s="1188"/>
      <c r="BX114" s="1188"/>
      <c r="BY114" s="1188"/>
      <c r="BZ114" s="1188"/>
      <c r="CA114" s="1188"/>
      <c r="CB114" s="1188"/>
      <c r="CC114" s="1188"/>
      <c r="CD114" s="1188"/>
      <c r="CE114" s="1188"/>
      <c r="CF114" s="1188"/>
      <c r="CG114" s="1188"/>
    </row>
    <row r="115" spans="1:85" ht="13.5" customHeight="1" x14ac:dyDescent="0.35">
      <c r="A115" s="1188"/>
      <c r="B115" s="226"/>
      <c r="C115" s="1186"/>
      <c r="D115" s="1186"/>
      <c r="E115" s="1186"/>
      <c r="F115" s="1186"/>
      <c r="G115" s="1186"/>
      <c r="H115" s="1186"/>
      <c r="I115" s="1186"/>
      <c r="J115" s="1186"/>
      <c r="K115" s="1186"/>
      <c r="L115" s="1186"/>
      <c r="M115" s="1186"/>
      <c r="N115" s="1186"/>
      <c r="O115" s="1186"/>
      <c r="P115" s="1186"/>
      <c r="Q115" s="1186"/>
      <c r="R115" s="1186"/>
      <c r="S115" s="1186"/>
      <c r="T115" s="1186"/>
      <c r="U115" s="1186"/>
      <c r="V115" s="1186"/>
      <c r="W115" s="1186"/>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186"/>
      <c r="AS115" s="1186"/>
      <c r="AT115" s="1186"/>
      <c r="AU115" s="1186"/>
      <c r="AV115" s="1186"/>
      <c r="AW115" s="1186"/>
      <c r="AX115" s="1186"/>
      <c r="AY115" s="1186"/>
      <c r="AZ115" s="1186"/>
      <c r="BA115" s="1186"/>
      <c r="BB115" s="1186"/>
      <c r="BC115" s="1186"/>
      <c r="BD115" s="1186"/>
      <c r="BE115" s="1186"/>
      <c r="BF115" s="1186"/>
      <c r="BG115" s="1186"/>
      <c r="BH115" s="1186"/>
      <c r="BI115" s="1186"/>
      <c r="BJ115" s="1186"/>
      <c r="BK115" s="1186"/>
      <c r="BL115" s="1186"/>
      <c r="BM115" s="1186"/>
      <c r="BN115" s="1186"/>
      <c r="BO115" s="1186"/>
      <c r="BP115" s="1188"/>
      <c r="BQ115" s="1188"/>
      <c r="BR115" s="1188"/>
      <c r="BS115" s="1188"/>
      <c r="BT115" s="1188"/>
      <c r="BU115" s="1188"/>
      <c r="BV115" s="1188"/>
      <c r="BW115" s="1188"/>
      <c r="BX115" s="1188"/>
      <c r="BY115" s="1188"/>
      <c r="BZ115" s="1188"/>
      <c r="CA115" s="1188"/>
      <c r="CB115" s="1188"/>
      <c r="CC115" s="1188"/>
      <c r="CD115" s="1188"/>
      <c r="CE115" s="1188"/>
      <c r="CF115" s="1188"/>
      <c r="CG115" s="1188"/>
    </row>
    <row r="116" spans="1:85" ht="13.5" customHeight="1" x14ac:dyDescent="0.35">
      <c r="A116" s="1188"/>
      <c r="B116" s="226"/>
      <c r="C116" s="1186"/>
      <c r="D116" s="1186"/>
      <c r="E116" s="1186"/>
      <c r="F116" s="1186"/>
      <c r="G116" s="1186"/>
      <c r="H116" s="1186"/>
      <c r="I116" s="1186"/>
      <c r="J116" s="1186"/>
      <c r="K116" s="1186"/>
      <c r="L116" s="1186"/>
      <c r="M116" s="1186"/>
      <c r="N116" s="1186"/>
      <c r="O116" s="1186"/>
      <c r="P116" s="1186"/>
      <c r="Q116" s="1186"/>
      <c r="R116" s="1186"/>
      <c r="S116" s="1186"/>
      <c r="T116" s="1186"/>
      <c r="U116" s="1186"/>
      <c r="V116" s="1186"/>
      <c r="W116" s="1186"/>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186"/>
      <c r="AS116" s="1186"/>
      <c r="AT116" s="1186"/>
      <c r="AU116" s="1186"/>
      <c r="AV116" s="1186"/>
      <c r="AW116" s="1186"/>
      <c r="AX116" s="1186"/>
      <c r="AY116" s="1186"/>
      <c r="AZ116" s="1186"/>
      <c r="BA116" s="1186"/>
      <c r="BB116" s="1186"/>
      <c r="BC116" s="1186"/>
      <c r="BD116" s="1186"/>
      <c r="BE116" s="1186"/>
      <c r="BF116" s="1186"/>
      <c r="BG116" s="1186"/>
      <c r="BH116" s="1186"/>
      <c r="BI116" s="1186"/>
      <c r="BJ116" s="1186"/>
      <c r="BK116" s="1186"/>
      <c r="BL116" s="1186"/>
      <c r="BM116" s="1186"/>
      <c r="BN116" s="1186"/>
      <c r="BO116" s="1186"/>
      <c r="BP116" s="1188"/>
      <c r="BQ116" s="1188"/>
      <c r="BR116" s="1188"/>
      <c r="BS116" s="1188"/>
      <c r="BT116" s="1188"/>
      <c r="BU116" s="1188"/>
      <c r="BV116" s="1188"/>
      <c r="BW116" s="1188"/>
      <c r="BX116" s="1188"/>
      <c r="BY116" s="1188"/>
      <c r="BZ116" s="1188"/>
      <c r="CA116" s="1188"/>
      <c r="CB116" s="1188"/>
      <c r="CC116" s="1188"/>
      <c r="CD116" s="1188"/>
      <c r="CE116" s="1188"/>
      <c r="CF116" s="1188"/>
      <c r="CG116" s="1188"/>
    </row>
    <row r="117" spans="1:85" ht="13.5" customHeight="1" x14ac:dyDescent="0.35">
      <c r="A117" s="1188"/>
      <c r="B117" s="226"/>
      <c r="C117" s="1186"/>
      <c r="D117" s="1186"/>
      <c r="E117" s="1186"/>
      <c r="F117" s="1186"/>
      <c r="G117" s="1186"/>
      <c r="H117" s="1186"/>
      <c r="I117" s="1186"/>
      <c r="J117" s="1186"/>
      <c r="K117" s="1186"/>
      <c r="L117" s="1186"/>
      <c r="M117" s="1186"/>
      <c r="N117" s="1186"/>
      <c r="O117" s="1186"/>
      <c r="P117" s="1186"/>
      <c r="Q117" s="1186"/>
      <c r="R117" s="1186"/>
      <c r="S117" s="1186"/>
      <c r="T117" s="1186"/>
      <c r="U117" s="1186"/>
      <c r="V117" s="1186"/>
      <c r="W117" s="1186"/>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186"/>
      <c r="AS117" s="1186"/>
      <c r="AT117" s="1186"/>
      <c r="AU117" s="1186"/>
      <c r="AV117" s="1186"/>
      <c r="AW117" s="1186"/>
      <c r="AX117" s="1186"/>
      <c r="AY117" s="1186"/>
      <c r="AZ117" s="1186"/>
      <c r="BA117" s="1186"/>
      <c r="BB117" s="1186"/>
      <c r="BC117" s="1186"/>
      <c r="BD117" s="1186"/>
      <c r="BE117" s="1186"/>
      <c r="BF117" s="1186"/>
      <c r="BG117" s="1186"/>
      <c r="BH117" s="1186"/>
      <c r="BI117" s="1186"/>
      <c r="BJ117" s="1186"/>
      <c r="BK117" s="1186"/>
      <c r="BL117" s="1186"/>
      <c r="BM117" s="1186"/>
      <c r="BN117" s="1186"/>
      <c r="BO117" s="1186"/>
      <c r="BP117" s="1188"/>
      <c r="BQ117" s="1188"/>
      <c r="BR117" s="1188"/>
      <c r="BS117" s="1188"/>
      <c r="BT117" s="1188"/>
      <c r="BU117" s="1188"/>
      <c r="BV117" s="1188"/>
      <c r="BW117" s="1188"/>
      <c r="BX117" s="1188"/>
      <c r="BY117" s="1188"/>
      <c r="BZ117" s="1188"/>
      <c r="CA117" s="1188"/>
      <c r="CB117" s="1188"/>
      <c r="CC117" s="1188"/>
      <c r="CD117" s="1188"/>
      <c r="CE117" s="1188"/>
      <c r="CF117" s="1188"/>
      <c r="CG117" s="1188"/>
    </row>
    <row r="118" spans="1:85" ht="13.5" customHeight="1" x14ac:dyDescent="0.35">
      <c r="A118" s="1188"/>
      <c r="B118" s="226"/>
      <c r="C118" s="1186"/>
      <c r="D118" s="1186"/>
      <c r="E118" s="1186"/>
      <c r="F118" s="1186"/>
      <c r="G118" s="1186"/>
      <c r="H118" s="1186"/>
      <c r="I118" s="1186"/>
      <c r="J118" s="1186"/>
      <c r="K118" s="1186"/>
      <c r="L118" s="1186"/>
      <c r="M118" s="1186"/>
      <c r="N118" s="1186"/>
      <c r="O118" s="1186"/>
      <c r="P118" s="1186"/>
      <c r="Q118" s="1186"/>
      <c r="R118" s="1186"/>
      <c r="S118" s="1186"/>
      <c r="T118" s="1186"/>
      <c r="U118" s="1186"/>
      <c r="V118" s="1186"/>
      <c r="W118" s="1186"/>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186"/>
      <c r="AS118" s="1186"/>
      <c r="AT118" s="1186"/>
      <c r="AU118" s="1186"/>
      <c r="AV118" s="1186"/>
      <c r="AW118" s="1186"/>
      <c r="AX118" s="1186"/>
      <c r="AY118" s="1186"/>
      <c r="AZ118" s="1186"/>
      <c r="BA118" s="1186"/>
      <c r="BB118" s="1186"/>
      <c r="BC118" s="1186"/>
      <c r="BD118" s="1186"/>
      <c r="BE118" s="1186"/>
      <c r="BF118" s="1186"/>
      <c r="BG118" s="1186"/>
      <c r="BH118" s="1186"/>
      <c r="BI118" s="1186"/>
      <c r="BJ118" s="1186"/>
      <c r="BK118" s="1186"/>
      <c r="BL118" s="1186"/>
      <c r="BM118" s="1186"/>
      <c r="BN118" s="1186"/>
      <c r="BO118" s="1186"/>
      <c r="BP118" s="1188"/>
      <c r="BQ118" s="1188"/>
      <c r="BR118" s="1188"/>
      <c r="BS118" s="1188"/>
      <c r="BT118" s="1188"/>
      <c r="BU118" s="1188"/>
      <c r="BV118" s="1188"/>
      <c r="BW118" s="1188"/>
      <c r="BX118" s="1188"/>
      <c r="BY118" s="1188"/>
      <c r="BZ118" s="1188"/>
      <c r="CA118" s="1188"/>
      <c r="CB118" s="1188"/>
      <c r="CC118" s="1188"/>
      <c r="CD118" s="1188"/>
      <c r="CE118" s="1188"/>
      <c r="CF118" s="1188"/>
      <c r="CG118" s="1188"/>
    </row>
    <row r="119" spans="1:85" ht="13.5" customHeight="1" x14ac:dyDescent="0.35">
      <c r="A119" s="1188"/>
      <c r="B119" s="226"/>
      <c r="C119" s="1186"/>
      <c r="D119" s="1186"/>
      <c r="E119" s="1186"/>
      <c r="F119" s="1186"/>
      <c r="G119" s="1186"/>
      <c r="H119" s="1186"/>
      <c r="I119" s="1186"/>
      <c r="J119" s="1186"/>
      <c r="K119" s="1186"/>
      <c r="L119" s="1186"/>
      <c r="M119" s="1186"/>
      <c r="N119" s="1186"/>
      <c r="O119" s="1186"/>
      <c r="P119" s="1186"/>
      <c r="Q119" s="1186"/>
      <c r="R119" s="1186"/>
      <c r="S119" s="1186"/>
      <c r="T119" s="1186"/>
      <c r="U119" s="1186"/>
      <c r="V119" s="1186"/>
      <c r="W119" s="1186"/>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186"/>
      <c r="AS119" s="1186"/>
      <c r="AT119" s="1186"/>
      <c r="AU119" s="1186"/>
      <c r="AV119" s="1186"/>
      <c r="AW119" s="1186"/>
      <c r="AX119" s="1186"/>
      <c r="AY119" s="1186"/>
      <c r="AZ119" s="1186"/>
      <c r="BA119" s="1186"/>
      <c r="BB119" s="1186"/>
      <c r="BC119" s="1186"/>
      <c r="BD119" s="1186"/>
      <c r="BE119" s="1186"/>
      <c r="BF119" s="1186"/>
      <c r="BG119" s="1186"/>
      <c r="BH119" s="1186"/>
      <c r="BI119" s="1186"/>
      <c r="BJ119" s="1186"/>
      <c r="BK119" s="1186"/>
      <c r="BL119" s="1186"/>
      <c r="BM119" s="1186"/>
      <c r="BN119" s="1186"/>
      <c r="BO119" s="1186"/>
      <c r="BP119" s="1188"/>
      <c r="BQ119" s="1188"/>
      <c r="BR119" s="1188"/>
      <c r="BS119" s="1188"/>
      <c r="BT119" s="1188"/>
      <c r="BU119" s="1188"/>
      <c r="BV119" s="1188"/>
      <c r="BW119" s="1188"/>
      <c r="BX119" s="1188"/>
      <c r="BY119" s="1188"/>
      <c r="BZ119" s="1188"/>
      <c r="CA119" s="1188"/>
      <c r="CB119" s="1188"/>
      <c r="CC119" s="1188"/>
      <c r="CD119" s="1188"/>
      <c r="CE119" s="1188"/>
      <c r="CF119" s="1188"/>
      <c r="CG119" s="1188"/>
    </row>
    <row r="120" spans="1:85" ht="13.5" customHeight="1" x14ac:dyDescent="0.35">
      <c r="A120" s="1188"/>
      <c r="B120" s="226"/>
      <c r="C120" s="1186"/>
      <c r="D120" s="1186"/>
      <c r="E120" s="1186"/>
      <c r="F120" s="1186"/>
      <c r="G120" s="1186"/>
      <c r="H120" s="1186"/>
      <c r="I120" s="1186"/>
      <c r="J120" s="1186"/>
      <c r="K120" s="1186"/>
      <c r="L120" s="1186"/>
      <c r="M120" s="1186"/>
      <c r="N120" s="1186"/>
      <c r="O120" s="1186"/>
      <c r="P120" s="1186"/>
      <c r="Q120" s="1186"/>
      <c r="R120" s="1186"/>
      <c r="S120" s="1186"/>
      <c r="T120" s="1186"/>
      <c r="U120" s="1186"/>
      <c r="V120" s="1186"/>
      <c r="W120" s="1186"/>
      <c r="X120" s="1186"/>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186"/>
      <c r="AS120" s="1186"/>
      <c r="AT120" s="1186"/>
      <c r="AU120" s="1186"/>
      <c r="AV120" s="1186"/>
      <c r="AW120" s="1186"/>
      <c r="AX120" s="1186"/>
      <c r="AY120" s="1186"/>
      <c r="AZ120" s="1186"/>
      <c r="BA120" s="1186"/>
      <c r="BB120" s="1186"/>
      <c r="BC120" s="1186"/>
      <c r="BD120" s="1186"/>
      <c r="BE120" s="1186"/>
      <c r="BF120" s="1186"/>
      <c r="BG120" s="1186"/>
      <c r="BH120" s="1186"/>
      <c r="BI120" s="1186"/>
      <c r="BJ120" s="1186"/>
      <c r="BK120" s="1186"/>
      <c r="BL120" s="1186"/>
      <c r="BM120" s="1186"/>
      <c r="BN120" s="1186"/>
      <c r="BO120" s="1186"/>
      <c r="BP120" s="1188"/>
      <c r="BQ120" s="1188"/>
      <c r="BR120" s="1188"/>
      <c r="BS120" s="1188"/>
      <c r="BT120" s="1188"/>
      <c r="BU120" s="1188"/>
      <c r="BV120" s="1188"/>
      <c r="BW120" s="1188"/>
      <c r="BX120" s="1188"/>
      <c r="BY120" s="1188"/>
      <c r="BZ120" s="1188"/>
      <c r="CA120" s="1188"/>
      <c r="CB120" s="1188"/>
      <c r="CC120" s="1188"/>
      <c r="CD120" s="1188"/>
      <c r="CE120" s="1188"/>
      <c r="CF120" s="1188"/>
      <c r="CG120" s="1188"/>
    </row>
    <row r="121" spans="1:85" ht="13.5" customHeight="1" x14ac:dyDescent="0.35">
      <c r="A121" s="1188"/>
      <c r="B121" s="1186"/>
      <c r="C121" s="1186"/>
      <c r="D121" s="1186"/>
      <c r="E121" s="1186"/>
      <c r="F121" s="1186"/>
      <c r="G121" s="1186"/>
      <c r="H121" s="1186"/>
      <c r="I121" s="1186"/>
      <c r="J121" s="1186"/>
      <c r="K121" s="1186"/>
      <c r="L121" s="1186"/>
      <c r="M121" s="1186"/>
      <c r="N121" s="1186"/>
      <c r="O121" s="1186"/>
      <c r="P121" s="1186"/>
      <c r="Q121" s="1186"/>
      <c r="R121" s="1186"/>
      <c r="S121" s="1186"/>
      <c r="T121" s="1186"/>
      <c r="U121" s="1186"/>
      <c r="V121" s="1186"/>
      <c r="W121" s="1186"/>
      <c r="X121" s="1186"/>
      <c r="Y121" s="1186"/>
      <c r="Z121" s="1186"/>
      <c r="AA121" s="1186"/>
      <c r="AB121" s="1186"/>
      <c r="AC121" s="1186"/>
      <c r="AD121" s="1186"/>
      <c r="AE121" s="1186"/>
      <c r="AF121" s="1186"/>
      <c r="AG121" s="1186"/>
      <c r="AH121" s="1186"/>
      <c r="AI121" s="1186"/>
      <c r="AJ121" s="1186"/>
      <c r="AK121" s="1186"/>
      <c r="AL121" s="1186"/>
      <c r="AM121" s="1186"/>
      <c r="AN121" s="1186"/>
      <c r="AO121" s="1186"/>
      <c r="AP121" s="1186"/>
      <c r="AQ121" s="1186"/>
      <c r="AR121" s="1186"/>
      <c r="AS121" s="1186"/>
      <c r="AT121" s="1186"/>
      <c r="AU121" s="1186"/>
      <c r="AV121" s="1186"/>
      <c r="AW121" s="1186"/>
      <c r="AX121" s="1186"/>
      <c r="AY121" s="1186"/>
      <c r="AZ121" s="1186"/>
      <c r="BA121" s="1186"/>
      <c r="BB121" s="1186"/>
      <c r="BC121" s="1186"/>
      <c r="BD121" s="1186"/>
      <c r="BE121" s="1186"/>
      <c r="BF121" s="1186"/>
      <c r="BG121" s="1186"/>
      <c r="BH121" s="1186"/>
      <c r="BI121" s="1186"/>
      <c r="BJ121" s="1186"/>
      <c r="BK121" s="1186"/>
      <c r="BL121" s="1186"/>
      <c r="BM121" s="1186"/>
      <c r="BN121" s="1186"/>
      <c r="BO121" s="1186"/>
      <c r="BP121" s="1186"/>
      <c r="BQ121" s="1186"/>
      <c r="BR121" s="1186"/>
      <c r="BS121" s="1186"/>
      <c r="BT121" s="1186"/>
      <c r="BU121" s="1186"/>
      <c r="BV121" s="1186"/>
      <c r="BW121" s="1186"/>
      <c r="BX121" s="1186"/>
      <c r="BY121" s="1186"/>
      <c r="BZ121" s="1186"/>
      <c r="CA121" s="1186"/>
      <c r="CB121" s="1186"/>
      <c r="CC121" s="1186"/>
      <c r="CD121" s="1186"/>
      <c r="CE121" s="1186"/>
      <c r="CF121" s="1186"/>
      <c r="CG121" s="1186"/>
    </row>
    <row r="122" spans="1:85" ht="13.5" customHeight="1" x14ac:dyDescent="0.35">
      <c r="A122" s="1188"/>
      <c r="B122" s="1186"/>
      <c r="C122" s="1186"/>
      <c r="D122" s="1186"/>
      <c r="E122" s="1186"/>
      <c r="F122" s="1186"/>
      <c r="G122" s="1186"/>
      <c r="H122" s="1186"/>
      <c r="I122" s="1186"/>
      <c r="J122" s="1186"/>
      <c r="K122" s="1186"/>
      <c r="L122" s="1186"/>
      <c r="M122" s="1186"/>
      <c r="N122" s="1186"/>
      <c r="O122" s="1186"/>
      <c r="P122" s="1186"/>
      <c r="Q122" s="1186"/>
      <c r="R122" s="1186"/>
      <c r="S122" s="1186"/>
      <c r="T122" s="1186"/>
      <c r="U122" s="1186"/>
      <c r="V122" s="1186"/>
      <c r="W122" s="1186"/>
      <c r="X122" s="1186"/>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186"/>
      <c r="AS122" s="1186"/>
      <c r="AT122" s="1186"/>
      <c r="AU122" s="1186"/>
      <c r="AV122" s="1186"/>
      <c r="AW122" s="1186"/>
      <c r="AX122" s="1186"/>
      <c r="AY122" s="1186"/>
      <c r="AZ122" s="1186"/>
      <c r="BA122" s="1186"/>
      <c r="BB122" s="1186"/>
      <c r="BC122" s="1186"/>
      <c r="BD122" s="1186"/>
      <c r="BE122" s="1186"/>
      <c r="BF122" s="1186"/>
      <c r="BG122" s="1186"/>
      <c r="BH122" s="1186"/>
      <c r="BI122" s="1186"/>
      <c r="BJ122" s="1186"/>
      <c r="BK122" s="1186"/>
      <c r="BL122" s="1186"/>
      <c r="BM122" s="1186"/>
      <c r="BN122" s="1186"/>
      <c r="BO122" s="1186"/>
      <c r="BP122" s="1186"/>
      <c r="BQ122" s="1186"/>
      <c r="BR122" s="1186"/>
      <c r="BS122" s="1186"/>
      <c r="BT122" s="1186"/>
      <c r="BU122" s="1186"/>
      <c r="BV122" s="1186"/>
      <c r="BW122" s="1186"/>
      <c r="BX122" s="1186"/>
      <c r="BY122" s="1186"/>
      <c r="BZ122" s="1186"/>
      <c r="CA122" s="1186"/>
      <c r="CB122" s="1186"/>
      <c r="CC122" s="1186"/>
      <c r="CD122" s="1186"/>
      <c r="CE122" s="1186"/>
      <c r="CF122" s="1186"/>
      <c r="CG122" s="1186"/>
    </row>
    <row r="123" spans="1:85" ht="13.5" customHeight="1" x14ac:dyDescent="0.35">
      <c r="A123" s="1188"/>
      <c r="B123" s="1186"/>
      <c r="C123" s="1186"/>
      <c r="D123" s="1186"/>
      <c r="E123" s="1186"/>
      <c r="F123" s="1186"/>
      <c r="G123" s="1186"/>
      <c r="H123" s="1186"/>
      <c r="I123" s="1186"/>
      <c r="J123" s="1186"/>
      <c r="K123" s="1186"/>
      <c r="L123" s="1186"/>
      <c r="M123" s="1186"/>
      <c r="N123" s="1186"/>
      <c r="O123" s="1186"/>
      <c r="P123" s="1186"/>
      <c r="Q123" s="1186"/>
      <c r="R123" s="1186"/>
      <c r="S123" s="1186"/>
      <c r="T123" s="1186"/>
      <c r="U123" s="1186"/>
      <c r="V123" s="1186"/>
      <c r="W123" s="1186"/>
      <c r="X123" s="1186"/>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186"/>
      <c r="AS123" s="1186"/>
      <c r="AT123" s="1186"/>
      <c r="AU123" s="1186"/>
      <c r="AV123" s="1186"/>
      <c r="AW123" s="1186"/>
      <c r="AX123" s="1186"/>
      <c r="AY123" s="1186"/>
      <c r="AZ123" s="1186"/>
      <c r="BA123" s="1186"/>
      <c r="BB123" s="1186"/>
      <c r="BC123" s="1186"/>
      <c r="BD123" s="1186"/>
      <c r="BE123" s="1186"/>
      <c r="BF123" s="1186"/>
      <c r="BG123" s="1186"/>
      <c r="BH123" s="1186"/>
      <c r="BI123" s="1186"/>
      <c r="BJ123" s="1186"/>
      <c r="BK123" s="1186"/>
      <c r="BL123" s="1186"/>
      <c r="BM123" s="1186"/>
      <c r="BN123" s="1186"/>
      <c r="BO123" s="1186"/>
      <c r="BP123" s="1186"/>
      <c r="BQ123" s="1186"/>
      <c r="BR123" s="1186"/>
      <c r="BS123" s="1186"/>
      <c r="BT123" s="1186"/>
      <c r="BU123" s="1186"/>
      <c r="BV123" s="1186"/>
      <c r="BW123" s="1186"/>
      <c r="BX123" s="1186"/>
      <c r="BY123" s="1186"/>
      <c r="BZ123" s="1186"/>
      <c r="CA123" s="1186"/>
      <c r="CB123" s="1186"/>
      <c r="CC123" s="1186"/>
      <c r="CD123" s="1186"/>
      <c r="CE123" s="1186"/>
      <c r="CF123" s="1186"/>
      <c r="CG123" s="1186"/>
    </row>
    <row r="124" spans="1:85" ht="13.5" customHeight="1" x14ac:dyDescent="0.35">
      <c r="A124" s="1188"/>
      <c r="B124" s="1186"/>
      <c r="C124" s="1186"/>
      <c r="D124" s="1186"/>
      <c r="E124" s="1186"/>
      <c r="F124" s="1186"/>
      <c r="G124" s="1186"/>
      <c r="H124" s="1186"/>
      <c r="I124" s="1186"/>
      <c r="J124" s="1186"/>
      <c r="K124" s="1186"/>
      <c r="L124" s="1186"/>
      <c r="M124" s="1186"/>
      <c r="N124" s="1186"/>
      <c r="O124" s="1186"/>
      <c r="P124" s="1186"/>
      <c r="Q124" s="1186"/>
      <c r="R124" s="1186"/>
      <c r="S124" s="1186"/>
      <c r="T124" s="1186"/>
      <c r="U124" s="1186"/>
      <c r="V124" s="1186"/>
      <c r="W124" s="1186"/>
      <c r="X124" s="1186"/>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186"/>
      <c r="AS124" s="1186"/>
      <c r="AT124" s="1186"/>
      <c r="AU124" s="1186"/>
      <c r="AV124" s="1186"/>
      <c r="AW124" s="1186"/>
      <c r="AX124" s="1186"/>
      <c r="AY124" s="1186"/>
      <c r="AZ124" s="1186"/>
      <c r="BA124" s="1186"/>
      <c r="BB124" s="1186"/>
      <c r="BC124" s="1186"/>
      <c r="BD124" s="1186"/>
      <c r="BE124" s="1186"/>
      <c r="BF124" s="1186"/>
      <c r="BG124" s="1186"/>
      <c r="BH124" s="1186"/>
      <c r="BI124" s="1186"/>
      <c r="BJ124" s="1186"/>
      <c r="BK124" s="1186"/>
      <c r="BL124" s="1186"/>
      <c r="BM124" s="1186"/>
      <c r="BN124" s="1186"/>
      <c r="BO124" s="1186"/>
      <c r="BP124" s="1186"/>
      <c r="BQ124" s="1186"/>
      <c r="BR124" s="1186"/>
      <c r="BS124" s="1186"/>
      <c r="BT124" s="1186"/>
      <c r="BU124" s="1186"/>
      <c r="BV124" s="1186"/>
      <c r="BW124" s="1186"/>
      <c r="BX124" s="1186"/>
      <c r="BY124" s="1186"/>
      <c r="BZ124" s="1186"/>
      <c r="CA124" s="1186"/>
      <c r="CB124" s="1186"/>
      <c r="CC124" s="1186"/>
      <c r="CD124" s="1186"/>
      <c r="CE124" s="1186"/>
      <c r="CF124" s="1186"/>
      <c r="CG124" s="1186"/>
    </row>
    <row r="125" spans="1:85" ht="13.5" customHeight="1" x14ac:dyDescent="0.35">
      <c r="A125" s="1188"/>
      <c r="B125" s="1186"/>
      <c r="C125" s="1186"/>
      <c r="D125" s="1186"/>
      <c r="E125" s="1186"/>
      <c r="F125" s="1186"/>
      <c r="G125" s="1186"/>
      <c r="H125" s="1186"/>
      <c r="I125" s="1186"/>
      <c r="J125" s="1186"/>
      <c r="K125" s="1186"/>
      <c r="L125" s="1186"/>
      <c r="M125" s="1186"/>
      <c r="N125" s="1186"/>
      <c r="O125" s="1186"/>
      <c r="P125" s="1186"/>
      <c r="Q125" s="1186"/>
      <c r="R125" s="1186"/>
      <c r="S125" s="1186"/>
      <c r="T125" s="1186"/>
      <c r="U125" s="1186"/>
      <c r="V125" s="1186"/>
      <c r="W125" s="1186"/>
      <c r="X125" s="1186"/>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186"/>
      <c r="AS125" s="1186"/>
      <c r="AT125" s="1186"/>
      <c r="AU125" s="1186"/>
      <c r="AV125" s="1186"/>
      <c r="AW125" s="1186"/>
      <c r="AX125" s="1186"/>
      <c r="AY125" s="1186"/>
      <c r="AZ125" s="1186"/>
      <c r="BA125" s="1186"/>
      <c r="BB125" s="1186"/>
      <c r="BC125" s="1186"/>
      <c r="BD125" s="1186"/>
      <c r="BE125" s="1186"/>
      <c r="BF125" s="1186"/>
      <c r="BG125" s="1186"/>
      <c r="BH125" s="1186"/>
      <c r="BI125" s="1186"/>
      <c r="BJ125" s="1186"/>
      <c r="BK125" s="1186"/>
      <c r="BL125" s="1186"/>
      <c r="BM125" s="1186"/>
      <c r="BN125" s="1186"/>
      <c r="BO125" s="1186"/>
      <c r="BP125" s="1186"/>
      <c r="BQ125" s="1186"/>
      <c r="BR125" s="1186"/>
      <c r="BS125" s="1186"/>
      <c r="BT125" s="1186"/>
      <c r="BU125" s="1186"/>
      <c r="BV125" s="1186"/>
      <c r="BW125" s="1186"/>
      <c r="BX125" s="1186"/>
      <c r="BY125" s="1186"/>
      <c r="BZ125" s="1186"/>
      <c r="CA125" s="1186"/>
      <c r="CB125" s="1186"/>
      <c r="CC125" s="1186"/>
      <c r="CD125" s="1186"/>
      <c r="CE125" s="1186"/>
      <c r="CF125" s="1186"/>
      <c r="CG125" s="1186"/>
    </row>
    <row r="126" spans="1:85" ht="13.5" customHeight="1" x14ac:dyDescent="0.35">
      <c r="A126" s="1188"/>
      <c r="B126" s="1186"/>
      <c r="C126" s="1186"/>
      <c r="D126" s="1186"/>
      <c r="E126" s="1186"/>
      <c r="F126" s="1186"/>
      <c r="G126" s="1186"/>
      <c r="H126" s="1186"/>
      <c r="I126" s="1186"/>
      <c r="J126" s="1186"/>
      <c r="K126" s="1186"/>
      <c r="L126" s="1186"/>
      <c r="M126" s="1186"/>
      <c r="N126" s="1186"/>
      <c r="O126" s="1186"/>
      <c r="P126" s="1186"/>
      <c r="Q126" s="1186"/>
      <c r="R126" s="1186"/>
      <c r="S126" s="1186"/>
      <c r="T126" s="1186"/>
      <c r="U126" s="1186"/>
      <c r="V126" s="1186"/>
      <c r="W126" s="1186"/>
      <c r="X126" s="1186"/>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186"/>
      <c r="AS126" s="1186"/>
      <c r="AT126" s="1186"/>
      <c r="AU126" s="1186"/>
      <c r="AV126" s="1186"/>
      <c r="AW126" s="1186"/>
      <c r="AX126" s="1186"/>
      <c r="AY126" s="1186"/>
      <c r="AZ126" s="1186"/>
      <c r="BA126" s="1186"/>
      <c r="BB126" s="1186"/>
      <c r="BC126" s="1186"/>
      <c r="BD126" s="1186"/>
      <c r="BE126" s="1186"/>
      <c r="BF126" s="1186"/>
      <c r="BG126" s="1186"/>
      <c r="BH126" s="1186"/>
      <c r="BI126" s="1186"/>
      <c r="BJ126" s="1186"/>
      <c r="BK126" s="1186"/>
      <c r="BL126" s="1186"/>
      <c r="BM126" s="1186"/>
      <c r="BN126" s="1186"/>
      <c r="BO126" s="1186"/>
      <c r="BP126" s="1186"/>
      <c r="BQ126" s="1186"/>
      <c r="BR126" s="1186"/>
      <c r="BS126" s="1186"/>
      <c r="BT126" s="1186"/>
      <c r="BU126" s="1186"/>
      <c r="BV126" s="1186"/>
      <c r="BW126" s="1186"/>
      <c r="BX126" s="1186"/>
      <c r="BY126" s="1186"/>
      <c r="BZ126" s="1186"/>
      <c r="CA126" s="1186"/>
      <c r="CB126" s="1186"/>
      <c r="CC126" s="1186"/>
      <c r="CD126" s="1186"/>
      <c r="CE126" s="1186"/>
      <c r="CF126" s="1186"/>
      <c r="CG126" s="1186"/>
    </row>
    <row r="127" spans="1:85" ht="13.5" customHeight="1" x14ac:dyDescent="0.35">
      <c r="A127" s="1188"/>
      <c r="B127" s="1186"/>
      <c r="C127" s="1186"/>
      <c r="D127" s="1186"/>
      <c r="E127" s="1186"/>
      <c r="F127" s="1186"/>
      <c r="G127" s="1186"/>
      <c r="H127" s="1186"/>
      <c r="I127" s="1186"/>
      <c r="J127" s="1186"/>
      <c r="K127" s="1186"/>
      <c r="L127" s="1186"/>
      <c r="M127" s="1186"/>
      <c r="N127" s="1186"/>
      <c r="O127" s="1186"/>
      <c r="P127" s="1186"/>
      <c r="Q127" s="1186"/>
      <c r="R127" s="1186"/>
      <c r="S127" s="1186"/>
      <c r="T127" s="1186"/>
      <c r="U127" s="1186"/>
      <c r="V127" s="1186"/>
      <c r="W127" s="1186"/>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186"/>
      <c r="AS127" s="1186"/>
      <c r="AT127" s="1186"/>
      <c r="AU127" s="1186"/>
      <c r="AV127" s="1186"/>
      <c r="AW127" s="1186"/>
      <c r="AX127" s="1186"/>
      <c r="AY127" s="1186"/>
      <c r="AZ127" s="1186"/>
      <c r="BA127" s="1186"/>
      <c r="BB127" s="1186"/>
      <c r="BC127" s="1186"/>
      <c r="BD127" s="1186"/>
      <c r="BE127" s="1186"/>
      <c r="BF127" s="1186"/>
      <c r="BG127" s="1186"/>
      <c r="BH127" s="1186"/>
      <c r="BI127" s="1186"/>
      <c r="BJ127" s="1186"/>
      <c r="BK127" s="1186"/>
      <c r="BL127" s="1186"/>
      <c r="BM127" s="1186"/>
      <c r="BN127" s="1186"/>
      <c r="BO127" s="1186"/>
      <c r="BP127" s="1186"/>
      <c r="BQ127" s="1186"/>
      <c r="BR127" s="1186"/>
      <c r="BS127" s="1186"/>
      <c r="BT127" s="1186"/>
      <c r="BU127" s="1186"/>
      <c r="BV127" s="1186"/>
      <c r="BW127" s="1186"/>
      <c r="BX127" s="1186"/>
      <c r="BY127" s="1186"/>
      <c r="BZ127" s="1186"/>
      <c r="CA127" s="1186"/>
      <c r="CB127" s="1186"/>
      <c r="CC127" s="1186"/>
      <c r="CD127" s="1186"/>
      <c r="CE127" s="1186"/>
      <c r="CF127" s="1186"/>
      <c r="CG127" s="1186"/>
    </row>
    <row r="128" spans="1:85" ht="13.5" customHeight="1" x14ac:dyDescent="0.35">
      <c r="A128" s="1188"/>
      <c r="B128" s="1186"/>
      <c r="C128" s="1186"/>
      <c r="D128" s="1186"/>
      <c r="E128" s="1186"/>
      <c r="F128" s="1186"/>
      <c r="G128" s="1186"/>
      <c r="H128" s="1186"/>
      <c r="I128" s="1186"/>
      <c r="J128" s="1186"/>
      <c r="K128" s="1186"/>
      <c r="L128" s="1186"/>
      <c r="M128" s="1186"/>
      <c r="N128" s="1186"/>
      <c r="O128" s="1186"/>
      <c r="P128" s="1186"/>
      <c r="Q128" s="1186"/>
      <c r="R128" s="1186"/>
      <c r="S128" s="1186"/>
      <c r="T128" s="1186"/>
      <c r="U128" s="1186"/>
      <c r="V128" s="1186"/>
      <c r="W128" s="1186"/>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186"/>
      <c r="AS128" s="1186"/>
      <c r="AT128" s="1186"/>
      <c r="AU128" s="1186"/>
      <c r="AV128" s="1186"/>
      <c r="AW128" s="1186"/>
      <c r="AX128" s="1186"/>
      <c r="AY128" s="1186"/>
      <c r="AZ128" s="1186"/>
      <c r="BA128" s="1186"/>
      <c r="BB128" s="1186"/>
      <c r="BC128" s="1186"/>
      <c r="BD128" s="1186"/>
      <c r="BE128" s="1186"/>
      <c r="BF128" s="1186"/>
      <c r="BG128" s="1186"/>
      <c r="BH128" s="1186"/>
      <c r="BI128" s="1186"/>
      <c r="BJ128" s="1186"/>
      <c r="BK128" s="1186"/>
      <c r="BL128" s="1186"/>
      <c r="BM128" s="1186"/>
      <c r="BN128" s="1186"/>
      <c r="BO128" s="1186"/>
      <c r="BP128" s="1186"/>
      <c r="BQ128" s="1186"/>
      <c r="BR128" s="1186"/>
      <c r="BS128" s="1186"/>
      <c r="BT128" s="1186"/>
      <c r="BU128" s="1186"/>
      <c r="BV128" s="1186"/>
      <c r="BW128" s="1186"/>
      <c r="BX128" s="1186"/>
      <c r="BY128" s="1186"/>
      <c r="BZ128" s="1186"/>
      <c r="CA128" s="1186"/>
      <c r="CB128" s="1186"/>
      <c r="CC128" s="1186"/>
      <c r="CD128" s="1186"/>
      <c r="CE128" s="1186"/>
      <c r="CF128" s="1186"/>
      <c r="CG128" s="1186"/>
    </row>
    <row r="129" spans="1:1" ht="13.5" customHeight="1" x14ac:dyDescent="0.35">
      <c r="A129" s="1188"/>
    </row>
    <row r="130" spans="1:1" ht="13.5" customHeight="1" x14ac:dyDescent="0.35">
      <c r="A130" s="1188"/>
    </row>
    <row r="131" spans="1:1" ht="13.5" customHeight="1" x14ac:dyDescent="0.35">
      <c r="A131" s="1188"/>
    </row>
    <row r="132" spans="1:1" ht="13.5" customHeight="1" x14ac:dyDescent="0.35">
      <c r="A132" s="1188"/>
    </row>
    <row r="133" spans="1:1" ht="13.5" customHeight="1" x14ac:dyDescent="0.35">
      <c r="A133" s="1188"/>
    </row>
    <row r="134" spans="1:1" ht="13.5" customHeight="1" x14ac:dyDescent="0.35">
      <c r="A134" s="1188"/>
    </row>
    <row r="135" spans="1:1" ht="13.5" customHeight="1" x14ac:dyDescent="0.35">
      <c r="A135" s="1188"/>
    </row>
    <row r="136" spans="1:1" ht="13.5" customHeight="1" x14ac:dyDescent="0.35">
      <c r="A136" s="1188"/>
    </row>
    <row r="137" spans="1:1" ht="13.5" customHeight="1" x14ac:dyDescent="0.35">
      <c r="A137" s="1188"/>
    </row>
    <row r="138" spans="1:1" ht="13.5" customHeight="1" x14ac:dyDescent="0.35">
      <c r="A138" s="1188"/>
    </row>
    <row r="139" spans="1:1" ht="13.5" customHeight="1" x14ac:dyDescent="0.35">
      <c r="A139" s="1188"/>
    </row>
    <row r="140" spans="1:1" ht="13.5" customHeight="1" x14ac:dyDescent="0.35">
      <c r="A140" s="1188"/>
    </row>
    <row r="141" spans="1:1" ht="13.5" customHeight="1" x14ac:dyDescent="0.35">
      <c r="A141" s="1188"/>
    </row>
    <row r="142" spans="1:1" ht="13.5" customHeight="1" x14ac:dyDescent="0.35">
      <c r="A142" s="1188"/>
    </row>
    <row r="143" spans="1:1" ht="13.5" customHeight="1" x14ac:dyDescent="0.35">
      <c r="A143" s="1188"/>
    </row>
    <row r="144" spans="1:1" ht="13.5" customHeight="1" x14ac:dyDescent="0.35">
      <c r="A144" s="1188"/>
    </row>
  </sheetData>
  <mergeCells count="23">
    <mergeCell ref="A21:B21"/>
    <mergeCell ref="BQ24:CC24"/>
    <mergeCell ref="D25:P25"/>
    <mergeCell ref="Q25:AC25"/>
    <mergeCell ref="AD25:AP25"/>
    <mergeCell ref="AQ25:BC25"/>
    <mergeCell ref="BD25:BP25"/>
    <mergeCell ref="CD24:CP24"/>
    <mergeCell ref="CD1:CP1"/>
    <mergeCell ref="E6:S6"/>
    <mergeCell ref="A7:B7"/>
    <mergeCell ref="A8:B8"/>
    <mergeCell ref="A10:B10"/>
    <mergeCell ref="A11:B11"/>
    <mergeCell ref="D1:P1"/>
    <mergeCell ref="Q1:AC1"/>
    <mergeCell ref="AD1:AP1"/>
    <mergeCell ref="AQ1:BC1"/>
    <mergeCell ref="BD1:BP1"/>
    <mergeCell ref="BQ1:CC1"/>
    <mergeCell ref="A12:B12"/>
    <mergeCell ref="A19:B19"/>
    <mergeCell ref="A20:B20"/>
  </mergeCells>
  <dataValidations count="2">
    <dataValidation showInputMessage="1" showErrorMessage="1" sqref="E6:S6 JA6:JO6 SW6:TK6 ACS6:ADG6 AMO6:ANC6 AWK6:AWY6 BGG6:BGU6 BQC6:BQQ6 BZY6:CAM6 CJU6:CKI6 CTQ6:CUE6 DDM6:DEA6 DNI6:DNW6 DXE6:DXS6 EHA6:EHO6 EQW6:ERK6 FAS6:FBG6 FKO6:FLC6 FUK6:FUY6 GEG6:GEU6 GOC6:GOQ6 GXY6:GYM6 HHU6:HII6 HRQ6:HSE6 IBM6:ICA6 ILI6:ILW6 IVE6:IVS6 JFA6:JFO6 JOW6:JPK6 JYS6:JZG6 KIO6:KJC6 KSK6:KSY6 LCG6:LCU6 LMC6:LMQ6 LVY6:LWM6 MFU6:MGI6 MPQ6:MQE6 MZM6:NAA6 NJI6:NJW6 NTE6:NTS6 ODA6:ODO6 OMW6:ONK6 OWS6:OXG6 PGO6:PHC6 PQK6:PQY6 QAG6:QAU6 QKC6:QKQ6 QTY6:QUM6 RDU6:REI6 RNQ6:ROE6 RXM6:RYA6 SHI6:SHW6 SRE6:SRS6 TBA6:TBO6 TKW6:TLK6 TUS6:TVG6 UEO6:UFC6 UOK6:UOY6 UYG6:UYU6 VIC6:VIQ6 VRY6:VSM6 WBU6:WCI6 WLQ6:WME6 WVM6:WWA6 E65543:S65543 JA65543:JO65543 SW65543:TK65543 ACS65543:ADG65543 AMO65543:ANC65543 AWK65543:AWY65543 BGG65543:BGU65543 BQC65543:BQQ65543 BZY65543:CAM65543 CJU65543:CKI65543 CTQ65543:CUE65543 DDM65543:DEA65543 DNI65543:DNW65543 DXE65543:DXS65543 EHA65543:EHO65543 EQW65543:ERK65543 FAS65543:FBG65543 FKO65543:FLC65543 FUK65543:FUY65543 GEG65543:GEU65543 GOC65543:GOQ65543 GXY65543:GYM65543 HHU65543:HII65543 HRQ65543:HSE65543 IBM65543:ICA65543 ILI65543:ILW65543 IVE65543:IVS65543 JFA65543:JFO65543 JOW65543:JPK65543 JYS65543:JZG65543 KIO65543:KJC65543 KSK65543:KSY65543 LCG65543:LCU65543 LMC65543:LMQ65543 LVY65543:LWM65543 MFU65543:MGI65543 MPQ65543:MQE65543 MZM65543:NAA65543 NJI65543:NJW65543 NTE65543:NTS65543 ODA65543:ODO65543 OMW65543:ONK65543 OWS65543:OXG65543 PGO65543:PHC65543 PQK65543:PQY65543 QAG65543:QAU65543 QKC65543:QKQ65543 QTY65543:QUM65543 RDU65543:REI65543 RNQ65543:ROE65543 RXM65543:RYA65543 SHI65543:SHW65543 SRE65543:SRS65543 TBA65543:TBO65543 TKW65543:TLK65543 TUS65543:TVG65543 UEO65543:UFC65543 UOK65543:UOY65543 UYG65543:UYU65543 VIC65543:VIQ65543 VRY65543:VSM65543 WBU65543:WCI65543 WLQ65543:WME65543 WVM65543:WWA65543 E131079:S131079 JA131079:JO131079 SW131079:TK131079 ACS131079:ADG131079 AMO131079:ANC131079 AWK131079:AWY131079 BGG131079:BGU131079 BQC131079:BQQ131079 BZY131079:CAM131079 CJU131079:CKI131079 CTQ131079:CUE131079 DDM131079:DEA131079 DNI131079:DNW131079 DXE131079:DXS131079 EHA131079:EHO131079 EQW131079:ERK131079 FAS131079:FBG131079 FKO131079:FLC131079 FUK131079:FUY131079 GEG131079:GEU131079 GOC131079:GOQ131079 GXY131079:GYM131079 HHU131079:HII131079 HRQ131079:HSE131079 IBM131079:ICA131079 ILI131079:ILW131079 IVE131079:IVS131079 JFA131079:JFO131079 JOW131079:JPK131079 JYS131079:JZG131079 KIO131079:KJC131079 KSK131079:KSY131079 LCG131079:LCU131079 LMC131079:LMQ131079 LVY131079:LWM131079 MFU131079:MGI131079 MPQ131079:MQE131079 MZM131079:NAA131079 NJI131079:NJW131079 NTE131079:NTS131079 ODA131079:ODO131079 OMW131079:ONK131079 OWS131079:OXG131079 PGO131079:PHC131079 PQK131079:PQY131079 QAG131079:QAU131079 QKC131079:QKQ131079 QTY131079:QUM131079 RDU131079:REI131079 RNQ131079:ROE131079 RXM131079:RYA131079 SHI131079:SHW131079 SRE131079:SRS131079 TBA131079:TBO131079 TKW131079:TLK131079 TUS131079:TVG131079 UEO131079:UFC131079 UOK131079:UOY131079 UYG131079:UYU131079 VIC131079:VIQ131079 VRY131079:VSM131079 WBU131079:WCI131079 WLQ131079:WME131079 WVM131079:WWA131079 E196615:S196615 JA196615:JO196615 SW196615:TK196615 ACS196615:ADG196615 AMO196615:ANC196615 AWK196615:AWY196615 BGG196615:BGU196615 BQC196615:BQQ196615 BZY196615:CAM196615 CJU196615:CKI196615 CTQ196615:CUE196615 DDM196615:DEA196615 DNI196615:DNW196615 DXE196615:DXS196615 EHA196615:EHO196615 EQW196615:ERK196615 FAS196615:FBG196615 FKO196615:FLC196615 FUK196615:FUY196615 GEG196615:GEU196615 GOC196615:GOQ196615 GXY196615:GYM196615 HHU196615:HII196615 HRQ196615:HSE196615 IBM196615:ICA196615 ILI196615:ILW196615 IVE196615:IVS196615 JFA196615:JFO196615 JOW196615:JPK196615 JYS196615:JZG196615 KIO196615:KJC196615 KSK196615:KSY196615 LCG196615:LCU196615 LMC196615:LMQ196615 LVY196615:LWM196615 MFU196615:MGI196615 MPQ196615:MQE196615 MZM196615:NAA196615 NJI196615:NJW196615 NTE196615:NTS196615 ODA196615:ODO196615 OMW196615:ONK196615 OWS196615:OXG196615 PGO196615:PHC196615 PQK196615:PQY196615 QAG196615:QAU196615 QKC196615:QKQ196615 QTY196615:QUM196615 RDU196615:REI196615 RNQ196615:ROE196615 RXM196615:RYA196615 SHI196615:SHW196615 SRE196615:SRS196615 TBA196615:TBO196615 TKW196615:TLK196615 TUS196615:TVG196615 UEO196615:UFC196615 UOK196615:UOY196615 UYG196615:UYU196615 VIC196615:VIQ196615 VRY196615:VSM196615 WBU196615:WCI196615 WLQ196615:WME196615 WVM196615:WWA196615 E262151:S262151 JA262151:JO262151 SW262151:TK262151 ACS262151:ADG262151 AMO262151:ANC262151 AWK262151:AWY262151 BGG262151:BGU262151 BQC262151:BQQ262151 BZY262151:CAM262151 CJU262151:CKI262151 CTQ262151:CUE262151 DDM262151:DEA262151 DNI262151:DNW262151 DXE262151:DXS262151 EHA262151:EHO262151 EQW262151:ERK262151 FAS262151:FBG262151 FKO262151:FLC262151 FUK262151:FUY262151 GEG262151:GEU262151 GOC262151:GOQ262151 GXY262151:GYM262151 HHU262151:HII262151 HRQ262151:HSE262151 IBM262151:ICA262151 ILI262151:ILW262151 IVE262151:IVS262151 JFA262151:JFO262151 JOW262151:JPK262151 JYS262151:JZG262151 KIO262151:KJC262151 KSK262151:KSY262151 LCG262151:LCU262151 LMC262151:LMQ262151 LVY262151:LWM262151 MFU262151:MGI262151 MPQ262151:MQE262151 MZM262151:NAA262151 NJI262151:NJW262151 NTE262151:NTS262151 ODA262151:ODO262151 OMW262151:ONK262151 OWS262151:OXG262151 PGO262151:PHC262151 PQK262151:PQY262151 QAG262151:QAU262151 QKC262151:QKQ262151 QTY262151:QUM262151 RDU262151:REI262151 RNQ262151:ROE262151 RXM262151:RYA262151 SHI262151:SHW262151 SRE262151:SRS262151 TBA262151:TBO262151 TKW262151:TLK262151 TUS262151:TVG262151 UEO262151:UFC262151 UOK262151:UOY262151 UYG262151:UYU262151 VIC262151:VIQ262151 VRY262151:VSM262151 WBU262151:WCI262151 WLQ262151:WME262151 WVM262151:WWA262151 E327687:S327687 JA327687:JO327687 SW327687:TK327687 ACS327687:ADG327687 AMO327687:ANC327687 AWK327687:AWY327687 BGG327687:BGU327687 BQC327687:BQQ327687 BZY327687:CAM327687 CJU327687:CKI327687 CTQ327687:CUE327687 DDM327687:DEA327687 DNI327687:DNW327687 DXE327687:DXS327687 EHA327687:EHO327687 EQW327687:ERK327687 FAS327687:FBG327687 FKO327687:FLC327687 FUK327687:FUY327687 GEG327687:GEU327687 GOC327687:GOQ327687 GXY327687:GYM327687 HHU327687:HII327687 HRQ327687:HSE327687 IBM327687:ICA327687 ILI327687:ILW327687 IVE327687:IVS327687 JFA327687:JFO327687 JOW327687:JPK327687 JYS327687:JZG327687 KIO327687:KJC327687 KSK327687:KSY327687 LCG327687:LCU327687 LMC327687:LMQ327687 LVY327687:LWM327687 MFU327687:MGI327687 MPQ327687:MQE327687 MZM327687:NAA327687 NJI327687:NJW327687 NTE327687:NTS327687 ODA327687:ODO327687 OMW327687:ONK327687 OWS327687:OXG327687 PGO327687:PHC327687 PQK327687:PQY327687 QAG327687:QAU327687 QKC327687:QKQ327687 QTY327687:QUM327687 RDU327687:REI327687 RNQ327687:ROE327687 RXM327687:RYA327687 SHI327687:SHW327687 SRE327687:SRS327687 TBA327687:TBO327687 TKW327687:TLK327687 TUS327687:TVG327687 UEO327687:UFC327687 UOK327687:UOY327687 UYG327687:UYU327687 VIC327687:VIQ327687 VRY327687:VSM327687 WBU327687:WCI327687 WLQ327687:WME327687 WVM327687:WWA327687 E393223:S393223 JA393223:JO393223 SW393223:TK393223 ACS393223:ADG393223 AMO393223:ANC393223 AWK393223:AWY393223 BGG393223:BGU393223 BQC393223:BQQ393223 BZY393223:CAM393223 CJU393223:CKI393223 CTQ393223:CUE393223 DDM393223:DEA393223 DNI393223:DNW393223 DXE393223:DXS393223 EHA393223:EHO393223 EQW393223:ERK393223 FAS393223:FBG393223 FKO393223:FLC393223 FUK393223:FUY393223 GEG393223:GEU393223 GOC393223:GOQ393223 GXY393223:GYM393223 HHU393223:HII393223 HRQ393223:HSE393223 IBM393223:ICA393223 ILI393223:ILW393223 IVE393223:IVS393223 JFA393223:JFO393223 JOW393223:JPK393223 JYS393223:JZG393223 KIO393223:KJC393223 KSK393223:KSY393223 LCG393223:LCU393223 LMC393223:LMQ393223 LVY393223:LWM393223 MFU393223:MGI393223 MPQ393223:MQE393223 MZM393223:NAA393223 NJI393223:NJW393223 NTE393223:NTS393223 ODA393223:ODO393223 OMW393223:ONK393223 OWS393223:OXG393223 PGO393223:PHC393223 PQK393223:PQY393223 QAG393223:QAU393223 QKC393223:QKQ393223 QTY393223:QUM393223 RDU393223:REI393223 RNQ393223:ROE393223 RXM393223:RYA393223 SHI393223:SHW393223 SRE393223:SRS393223 TBA393223:TBO393223 TKW393223:TLK393223 TUS393223:TVG393223 UEO393223:UFC393223 UOK393223:UOY393223 UYG393223:UYU393223 VIC393223:VIQ393223 VRY393223:VSM393223 WBU393223:WCI393223 WLQ393223:WME393223 WVM393223:WWA393223 E458759:S458759 JA458759:JO458759 SW458759:TK458759 ACS458759:ADG458759 AMO458759:ANC458759 AWK458759:AWY458759 BGG458759:BGU458759 BQC458759:BQQ458759 BZY458759:CAM458759 CJU458759:CKI458759 CTQ458759:CUE458759 DDM458759:DEA458759 DNI458759:DNW458759 DXE458759:DXS458759 EHA458759:EHO458759 EQW458759:ERK458759 FAS458759:FBG458759 FKO458759:FLC458759 FUK458759:FUY458759 GEG458759:GEU458759 GOC458759:GOQ458759 GXY458759:GYM458759 HHU458759:HII458759 HRQ458759:HSE458759 IBM458759:ICA458759 ILI458759:ILW458759 IVE458759:IVS458759 JFA458759:JFO458759 JOW458759:JPK458759 JYS458759:JZG458759 KIO458759:KJC458759 KSK458759:KSY458759 LCG458759:LCU458759 LMC458759:LMQ458759 LVY458759:LWM458759 MFU458759:MGI458759 MPQ458759:MQE458759 MZM458759:NAA458759 NJI458759:NJW458759 NTE458759:NTS458759 ODA458759:ODO458759 OMW458759:ONK458759 OWS458759:OXG458759 PGO458759:PHC458759 PQK458759:PQY458759 QAG458759:QAU458759 QKC458759:QKQ458759 QTY458759:QUM458759 RDU458759:REI458759 RNQ458759:ROE458759 RXM458759:RYA458759 SHI458759:SHW458759 SRE458759:SRS458759 TBA458759:TBO458759 TKW458759:TLK458759 TUS458759:TVG458759 UEO458759:UFC458759 UOK458759:UOY458759 UYG458759:UYU458759 VIC458759:VIQ458759 VRY458759:VSM458759 WBU458759:WCI458759 WLQ458759:WME458759 WVM458759:WWA458759 E524295:S524295 JA524295:JO524295 SW524295:TK524295 ACS524295:ADG524295 AMO524295:ANC524295 AWK524295:AWY524295 BGG524295:BGU524295 BQC524295:BQQ524295 BZY524295:CAM524295 CJU524295:CKI524295 CTQ524295:CUE524295 DDM524295:DEA524295 DNI524295:DNW524295 DXE524295:DXS524295 EHA524295:EHO524295 EQW524295:ERK524295 FAS524295:FBG524295 FKO524295:FLC524295 FUK524295:FUY524295 GEG524295:GEU524295 GOC524295:GOQ524295 GXY524295:GYM524295 HHU524295:HII524295 HRQ524295:HSE524295 IBM524295:ICA524295 ILI524295:ILW524295 IVE524295:IVS524295 JFA524295:JFO524295 JOW524295:JPK524295 JYS524295:JZG524295 KIO524295:KJC524295 KSK524295:KSY524295 LCG524295:LCU524295 LMC524295:LMQ524295 LVY524295:LWM524295 MFU524295:MGI524295 MPQ524295:MQE524295 MZM524295:NAA524295 NJI524295:NJW524295 NTE524295:NTS524295 ODA524295:ODO524295 OMW524295:ONK524295 OWS524295:OXG524295 PGO524295:PHC524295 PQK524295:PQY524295 QAG524295:QAU524295 QKC524295:QKQ524295 QTY524295:QUM524295 RDU524295:REI524295 RNQ524295:ROE524295 RXM524295:RYA524295 SHI524295:SHW524295 SRE524295:SRS524295 TBA524295:TBO524295 TKW524295:TLK524295 TUS524295:TVG524295 UEO524295:UFC524295 UOK524295:UOY524295 UYG524295:UYU524295 VIC524295:VIQ524295 VRY524295:VSM524295 WBU524295:WCI524295 WLQ524295:WME524295 WVM524295:WWA524295 E589831:S589831 JA589831:JO589831 SW589831:TK589831 ACS589831:ADG589831 AMO589831:ANC589831 AWK589831:AWY589831 BGG589831:BGU589831 BQC589831:BQQ589831 BZY589831:CAM589831 CJU589831:CKI589831 CTQ589831:CUE589831 DDM589831:DEA589831 DNI589831:DNW589831 DXE589831:DXS589831 EHA589831:EHO589831 EQW589831:ERK589831 FAS589831:FBG589831 FKO589831:FLC589831 FUK589831:FUY589831 GEG589831:GEU589831 GOC589831:GOQ589831 GXY589831:GYM589831 HHU589831:HII589831 HRQ589831:HSE589831 IBM589831:ICA589831 ILI589831:ILW589831 IVE589831:IVS589831 JFA589831:JFO589831 JOW589831:JPK589831 JYS589831:JZG589831 KIO589831:KJC589831 KSK589831:KSY589831 LCG589831:LCU589831 LMC589831:LMQ589831 LVY589831:LWM589831 MFU589831:MGI589831 MPQ589831:MQE589831 MZM589831:NAA589831 NJI589831:NJW589831 NTE589831:NTS589831 ODA589831:ODO589831 OMW589831:ONK589831 OWS589831:OXG589831 PGO589831:PHC589831 PQK589831:PQY589831 QAG589831:QAU589831 QKC589831:QKQ589831 QTY589831:QUM589831 RDU589831:REI589831 RNQ589831:ROE589831 RXM589831:RYA589831 SHI589831:SHW589831 SRE589831:SRS589831 TBA589831:TBO589831 TKW589831:TLK589831 TUS589831:TVG589831 UEO589831:UFC589831 UOK589831:UOY589831 UYG589831:UYU589831 VIC589831:VIQ589831 VRY589831:VSM589831 WBU589831:WCI589831 WLQ589831:WME589831 WVM589831:WWA589831 E655367:S655367 JA655367:JO655367 SW655367:TK655367 ACS655367:ADG655367 AMO655367:ANC655367 AWK655367:AWY655367 BGG655367:BGU655367 BQC655367:BQQ655367 BZY655367:CAM655367 CJU655367:CKI655367 CTQ655367:CUE655367 DDM655367:DEA655367 DNI655367:DNW655367 DXE655367:DXS655367 EHA655367:EHO655367 EQW655367:ERK655367 FAS655367:FBG655367 FKO655367:FLC655367 FUK655367:FUY655367 GEG655367:GEU655367 GOC655367:GOQ655367 GXY655367:GYM655367 HHU655367:HII655367 HRQ655367:HSE655367 IBM655367:ICA655367 ILI655367:ILW655367 IVE655367:IVS655367 JFA655367:JFO655367 JOW655367:JPK655367 JYS655367:JZG655367 KIO655367:KJC655367 KSK655367:KSY655367 LCG655367:LCU655367 LMC655367:LMQ655367 LVY655367:LWM655367 MFU655367:MGI655367 MPQ655367:MQE655367 MZM655367:NAA655367 NJI655367:NJW655367 NTE655367:NTS655367 ODA655367:ODO655367 OMW655367:ONK655367 OWS655367:OXG655367 PGO655367:PHC655367 PQK655367:PQY655367 QAG655367:QAU655367 QKC655367:QKQ655367 QTY655367:QUM655367 RDU655367:REI655367 RNQ655367:ROE655367 RXM655367:RYA655367 SHI655367:SHW655367 SRE655367:SRS655367 TBA655367:TBO655367 TKW655367:TLK655367 TUS655367:TVG655367 UEO655367:UFC655367 UOK655367:UOY655367 UYG655367:UYU655367 VIC655367:VIQ655367 VRY655367:VSM655367 WBU655367:WCI655367 WLQ655367:WME655367 WVM655367:WWA655367 E720903:S720903 JA720903:JO720903 SW720903:TK720903 ACS720903:ADG720903 AMO720903:ANC720903 AWK720903:AWY720903 BGG720903:BGU720903 BQC720903:BQQ720903 BZY720903:CAM720903 CJU720903:CKI720903 CTQ720903:CUE720903 DDM720903:DEA720903 DNI720903:DNW720903 DXE720903:DXS720903 EHA720903:EHO720903 EQW720903:ERK720903 FAS720903:FBG720903 FKO720903:FLC720903 FUK720903:FUY720903 GEG720903:GEU720903 GOC720903:GOQ720903 GXY720903:GYM720903 HHU720903:HII720903 HRQ720903:HSE720903 IBM720903:ICA720903 ILI720903:ILW720903 IVE720903:IVS720903 JFA720903:JFO720903 JOW720903:JPK720903 JYS720903:JZG720903 KIO720903:KJC720903 KSK720903:KSY720903 LCG720903:LCU720903 LMC720903:LMQ720903 LVY720903:LWM720903 MFU720903:MGI720903 MPQ720903:MQE720903 MZM720903:NAA720903 NJI720903:NJW720903 NTE720903:NTS720903 ODA720903:ODO720903 OMW720903:ONK720903 OWS720903:OXG720903 PGO720903:PHC720903 PQK720903:PQY720903 QAG720903:QAU720903 QKC720903:QKQ720903 QTY720903:QUM720903 RDU720903:REI720903 RNQ720903:ROE720903 RXM720903:RYA720903 SHI720903:SHW720903 SRE720903:SRS720903 TBA720903:TBO720903 TKW720903:TLK720903 TUS720903:TVG720903 UEO720903:UFC720903 UOK720903:UOY720903 UYG720903:UYU720903 VIC720903:VIQ720903 VRY720903:VSM720903 WBU720903:WCI720903 WLQ720903:WME720903 WVM720903:WWA720903 E786439:S786439 JA786439:JO786439 SW786439:TK786439 ACS786439:ADG786439 AMO786439:ANC786439 AWK786439:AWY786439 BGG786439:BGU786439 BQC786439:BQQ786439 BZY786439:CAM786439 CJU786439:CKI786439 CTQ786439:CUE786439 DDM786439:DEA786439 DNI786439:DNW786439 DXE786439:DXS786439 EHA786439:EHO786439 EQW786439:ERK786439 FAS786439:FBG786439 FKO786439:FLC786439 FUK786439:FUY786439 GEG786439:GEU786439 GOC786439:GOQ786439 GXY786439:GYM786439 HHU786439:HII786439 HRQ786439:HSE786439 IBM786439:ICA786439 ILI786439:ILW786439 IVE786439:IVS786439 JFA786439:JFO786439 JOW786439:JPK786439 JYS786439:JZG786439 KIO786439:KJC786439 KSK786439:KSY786439 LCG786439:LCU786439 LMC786439:LMQ786439 LVY786439:LWM786439 MFU786439:MGI786439 MPQ786439:MQE786439 MZM786439:NAA786439 NJI786439:NJW786439 NTE786439:NTS786439 ODA786439:ODO786439 OMW786439:ONK786439 OWS786439:OXG786439 PGO786439:PHC786439 PQK786439:PQY786439 QAG786439:QAU786439 QKC786439:QKQ786439 QTY786439:QUM786439 RDU786439:REI786439 RNQ786439:ROE786439 RXM786439:RYA786439 SHI786439:SHW786439 SRE786439:SRS786439 TBA786439:TBO786439 TKW786439:TLK786439 TUS786439:TVG786439 UEO786439:UFC786439 UOK786439:UOY786439 UYG786439:UYU786439 VIC786439:VIQ786439 VRY786439:VSM786439 WBU786439:WCI786439 WLQ786439:WME786439 WVM786439:WWA786439 E851975:S851975 JA851975:JO851975 SW851975:TK851975 ACS851975:ADG851975 AMO851975:ANC851975 AWK851975:AWY851975 BGG851975:BGU851975 BQC851975:BQQ851975 BZY851975:CAM851975 CJU851975:CKI851975 CTQ851975:CUE851975 DDM851975:DEA851975 DNI851975:DNW851975 DXE851975:DXS851975 EHA851975:EHO851975 EQW851975:ERK851975 FAS851975:FBG851975 FKO851975:FLC851975 FUK851975:FUY851975 GEG851975:GEU851975 GOC851975:GOQ851975 GXY851975:GYM851975 HHU851975:HII851975 HRQ851975:HSE851975 IBM851975:ICA851975 ILI851975:ILW851975 IVE851975:IVS851975 JFA851975:JFO851975 JOW851975:JPK851975 JYS851975:JZG851975 KIO851975:KJC851975 KSK851975:KSY851975 LCG851975:LCU851975 LMC851975:LMQ851975 LVY851975:LWM851975 MFU851975:MGI851975 MPQ851975:MQE851975 MZM851975:NAA851975 NJI851975:NJW851975 NTE851975:NTS851975 ODA851975:ODO851975 OMW851975:ONK851975 OWS851975:OXG851975 PGO851975:PHC851975 PQK851975:PQY851975 QAG851975:QAU851975 QKC851975:QKQ851975 QTY851975:QUM851975 RDU851975:REI851975 RNQ851975:ROE851975 RXM851975:RYA851975 SHI851975:SHW851975 SRE851975:SRS851975 TBA851975:TBO851975 TKW851975:TLK851975 TUS851975:TVG851975 UEO851975:UFC851975 UOK851975:UOY851975 UYG851975:UYU851975 VIC851975:VIQ851975 VRY851975:VSM851975 WBU851975:WCI851975 WLQ851975:WME851975 WVM851975:WWA851975 E917511:S917511 JA917511:JO917511 SW917511:TK917511 ACS917511:ADG917511 AMO917511:ANC917511 AWK917511:AWY917511 BGG917511:BGU917511 BQC917511:BQQ917511 BZY917511:CAM917511 CJU917511:CKI917511 CTQ917511:CUE917511 DDM917511:DEA917511 DNI917511:DNW917511 DXE917511:DXS917511 EHA917511:EHO917511 EQW917511:ERK917511 FAS917511:FBG917511 FKO917511:FLC917511 FUK917511:FUY917511 GEG917511:GEU917511 GOC917511:GOQ917511 GXY917511:GYM917511 HHU917511:HII917511 HRQ917511:HSE917511 IBM917511:ICA917511 ILI917511:ILW917511 IVE917511:IVS917511 JFA917511:JFO917511 JOW917511:JPK917511 JYS917511:JZG917511 KIO917511:KJC917511 KSK917511:KSY917511 LCG917511:LCU917511 LMC917511:LMQ917511 LVY917511:LWM917511 MFU917511:MGI917511 MPQ917511:MQE917511 MZM917511:NAA917511 NJI917511:NJW917511 NTE917511:NTS917511 ODA917511:ODO917511 OMW917511:ONK917511 OWS917511:OXG917511 PGO917511:PHC917511 PQK917511:PQY917511 QAG917511:QAU917511 QKC917511:QKQ917511 QTY917511:QUM917511 RDU917511:REI917511 RNQ917511:ROE917511 RXM917511:RYA917511 SHI917511:SHW917511 SRE917511:SRS917511 TBA917511:TBO917511 TKW917511:TLK917511 TUS917511:TVG917511 UEO917511:UFC917511 UOK917511:UOY917511 UYG917511:UYU917511 VIC917511:VIQ917511 VRY917511:VSM917511 WBU917511:WCI917511 WLQ917511:WME917511 WVM917511:WWA917511 E983047:S983047 JA983047:JO983047 SW983047:TK983047 ACS983047:ADG983047 AMO983047:ANC983047 AWK983047:AWY983047 BGG983047:BGU983047 BQC983047:BQQ983047 BZY983047:CAM983047 CJU983047:CKI983047 CTQ983047:CUE983047 DDM983047:DEA983047 DNI983047:DNW983047 DXE983047:DXS983047 EHA983047:EHO983047 EQW983047:ERK983047 FAS983047:FBG983047 FKO983047:FLC983047 FUK983047:FUY983047 GEG983047:GEU983047 GOC983047:GOQ983047 GXY983047:GYM983047 HHU983047:HII983047 HRQ983047:HSE983047 IBM983047:ICA983047 ILI983047:ILW983047 IVE983047:IVS983047 JFA983047:JFO983047 JOW983047:JPK983047 JYS983047:JZG983047 KIO983047:KJC983047 KSK983047:KSY983047 LCG983047:LCU983047 LMC983047:LMQ983047 LVY983047:LWM983047 MFU983047:MGI983047 MPQ983047:MQE983047 MZM983047:NAA983047 NJI983047:NJW983047 NTE983047:NTS983047 ODA983047:ODO983047 OMW983047:ONK983047 OWS983047:OXG983047 PGO983047:PHC983047 PQK983047:PQY983047 QAG983047:QAU983047 QKC983047:QKQ983047 QTY983047:QUM983047 RDU983047:REI983047 RNQ983047:ROE983047 RXM983047:RYA983047 SHI983047:SHW983047 SRE983047:SRS983047 TBA983047:TBO983047 TKW983047:TLK983047 TUS983047:TVG983047 UEO983047:UFC983047 UOK983047:UOY983047 UYG983047:UYU983047 VIC983047:VIQ983047 VRY983047:VSM983047 WBU983047:WCI983047 WLQ983047:WME983047 WVM983047:WWA983047" xr:uid="{00000000-0002-0000-1400-000000000000}"/>
    <dataValidation type="list" showInputMessage="1" showErrorMessage="1" sqref="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xr:uid="{00000000-0002-0000-1400-000001000000}">
      <formula1>$CR$2:$CR$3</formula1>
    </dataValidation>
  </dataValidations>
  <hyperlinks>
    <hyperlink ref="B18" location="A1.3.6!AQ1" tooltip="Night" display="7pm-7am" xr:uid="{00000000-0004-0000-1400-000000000000}"/>
    <hyperlink ref="A19" location="A1.2.6!BQ1" display="Weekday" xr:uid="{00000000-0004-0000-1400-000001000000}"/>
    <hyperlink ref="A20" location="A1.2.6!CF1" display="Weekend" xr:uid="{00000000-0004-0000-1400-000002000000}"/>
    <hyperlink ref="A21" location="A1.2.6!CU1" display="All week" xr:uid="{00000000-0004-0000-1400-000003000000}"/>
    <hyperlink ref="A18" location="A1.3.6!AD1" tooltip="Evening peak" display="4-7pm" xr:uid="{00000000-0004-0000-1400-000004000000}"/>
    <hyperlink ref="A21:B21" location="A1.3.6!CD1" tooltip="All week average" display="All week average" xr:uid="{00000000-0004-0000-1400-000005000000}"/>
    <hyperlink ref="A11" r:id="rId1" xr:uid="{00000000-0004-0000-1400-000006000000}"/>
    <hyperlink ref="D111" location="A1.3.6!D28" tooltip="Top of this column" display="Top" xr:uid="{00000000-0004-0000-1400-000007000000}"/>
    <hyperlink ref="Q111" location="A1.3.6!Q28" tooltip="Top of this column" display="Top" xr:uid="{00000000-0004-0000-1400-000008000000}"/>
    <hyperlink ref="AD111" location="A1.3.6!AD28" tooltip="Top of this column" display="Top" xr:uid="{00000000-0004-0000-1400-000009000000}"/>
    <hyperlink ref="AQ111" location="A1.3.6!AQ28" tooltip="Top of this column" display="Top" xr:uid="{00000000-0004-0000-1400-00000A000000}"/>
    <hyperlink ref="BD111" location="A1.3.6!BD28" tooltip="Top of this column" display="Top" xr:uid="{00000000-0004-0000-1400-00000B000000}"/>
    <hyperlink ref="BQ111" location="A1.3.6!BQ28" tooltip="Top of this column" display="Top" xr:uid="{00000000-0004-0000-1400-00000C000000}"/>
    <hyperlink ref="CD111" location="A1.3.6!CD28" tooltip="Top of this column" display="Top" xr:uid="{00000000-0004-0000-1400-00000D000000}"/>
    <hyperlink ref="A10" location="Contents!A1" display="Contents" xr:uid="{00000000-0004-0000-1400-00000E000000}"/>
    <hyperlink ref="A10:B10" location="Contents!A1" tooltip="Contents page" display="Contents" xr:uid="{00000000-0004-0000-1400-00000F000000}"/>
    <hyperlink ref="A17" location="A1.3.6!D1" tooltip="Morning peak" display="7am-10am" xr:uid="{00000000-0004-0000-1400-000010000000}"/>
    <hyperlink ref="B17" location="A1.3.6!Q1" tooltip="Inter-peak" display="10am-4pm" xr:uid="{00000000-0004-0000-1400-000011000000}"/>
    <hyperlink ref="A19:B19" location="A1.3.6!BD1" tooltip="Weekday average" display="Weekday average" xr:uid="{00000000-0004-0000-1400-000012000000}"/>
    <hyperlink ref="A20:B20" location="A1.3.6!BQ1" tooltip="Weekend average" display="Weekend average" xr:uid="{00000000-0004-0000-1400-000013000000}"/>
    <hyperlink ref="A12:B12" r:id="rId2" tooltip="Unit A1.3 User &amp; Provider Impacts" display="WebTAG Unit A 1.3" xr:uid="{00000000-0004-0000-1400-000014000000}"/>
  </hyperlinks>
  <pageMargins left="0.7" right="0.7" top="0.75" bottom="0.75" header="0.3" footer="0.3"/>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sheetPr>
  <dimension ref="A1:V121"/>
  <sheetViews>
    <sheetView zoomScale="55" zoomScaleNormal="55" workbookViewId="0">
      <selection activeCell="D5" sqref="D5:H5"/>
    </sheetView>
  </sheetViews>
  <sheetFormatPr defaultColWidth="12.81640625" defaultRowHeight="13.5" customHeight="1" x14ac:dyDescent="0.35"/>
  <cols>
    <col min="1" max="15" width="12.81640625" style="5" customWidth="1"/>
    <col min="16" max="21" width="12.81640625" style="24" customWidth="1"/>
    <col min="22" max="256" width="12.81640625" style="5"/>
    <col min="257" max="277" width="12.81640625" style="5" customWidth="1"/>
    <col min="278" max="512" width="12.81640625" style="5"/>
    <col min="513" max="533" width="12.81640625" style="5" customWidth="1"/>
    <col min="534" max="768" width="12.81640625" style="5"/>
    <col min="769" max="789" width="12.81640625" style="5" customWidth="1"/>
    <col min="790" max="1024" width="12.81640625" style="5"/>
    <col min="1025" max="1045" width="12.81640625" style="5" customWidth="1"/>
    <col min="1046" max="1280" width="12.81640625" style="5"/>
    <col min="1281" max="1301" width="12.81640625" style="5" customWidth="1"/>
    <col min="1302" max="1536" width="12.81640625" style="5"/>
    <col min="1537" max="1557" width="12.81640625" style="5" customWidth="1"/>
    <col min="1558" max="1792" width="12.81640625" style="5"/>
    <col min="1793" max="1813" width="12.81640625" style="5" customWidth="1"/>
    <col min="1814" max="2048" width="12.81640625" style="5"/>
    <col min="2049" max="2069" width="12.81640625" style="5" customWidth="1"/>
    <col min="2070" max="2304" width="12.81640625" style="5"/>
    <col min="2305" max="2325" width="12.81640625" style="5" customWidth="1"/>
    <col min="2326" max="2560" width="12.81640625" style="5"/>
    <col min="2561" max="2581" width="12.81640625" style="5" customWidth="1"/>
    <col min="2582" max="2816" width="12.81640625" style="5"/>
    <col min="2817" max="2837" width="12.81640625" style="5" customWidth="1"/>
    <col min="2838" max="3072" width="12.81640625" style="5"/>
    <col min="3073" max="3093" width="12.81640625" style="5" customWidth="1"/>
    <col min="3094" max="3328" width="12.81640625" style="5"/>
    <col min="3329" max="3349" width="12.81640625" style="5" customWidth="1"/>
    <col min="3350" max="3584" width="12.81640625" style="5"/>
    <col min="3585" max="3605" width="12.81640625" style="5" customWidth="1"/>
    <col min="3606" max="3840" width="12.81640625" style="5"/>
    <col min="3841" max="3861" width="12.81640625" style="5" customWidth="1"/>
    <col min="3862" max="4096" width="12.81640625" style="5"/>
    <col min="4097" max="4117" width="12.81640625" style="5" customWidth="1"/>
    <col min="4118" max="4352" width="12.81640625" style="5"/>
    <col min="4353" max="4373" width="12.81640625" style="5" customWidth="1"/>
    <col min="4374" max="4608" width="12.81640625" style="5"/>
    <col min="4609" max="4629" width="12.81640625" style="5" customWidth="1"/>
    <col min="4630" max="4864" width="12.81640625" style="5"/>
    <col min="4865" max="4885" width="12.81640625" style="5" customWidth="1"/>
    <col min="4886" max="5120" width="12.81640625" style="5"/>
    <col min="5121" max="5141" width="12.81640625" style="5" customWidth="1"/>
    <col min="5142" max="5376" width="12.81640625" style="5"/>
    <col min="5377" max="5397" width="12.81640625" style="5" customWidth="1"/>
    <col min="5398" max="5632" width="12.81640625" style="5"/>
    <col min="5633" max="5653" width="12.81640625" style="5" customWidth="1"/>
    <col min="5654" max="5888" width="12.81640625" style="5"/>
    <col min="5889" max="5909" width="12.81640625" style="5" customWidth="1"/>
    <col min="5910" max="6144" width="12.81640625" style="5"/>
    <col min="6145" max="6165" width="12.81640625" style="5" customWidth="1"/>
    <col min="6166" max="6400" width="12.81640625" style="5"/>
    <col min="6401" max="6421" width="12.81640625" style="5" customWidth="1"/>
    <col min="6422" max="6656" width="12.81640625" style="5"/>
    <col min="6657" max="6677" width="12.81640625" style="5" customWidth="1"/>
    <col min="6678" max="6912" width="12.81640625" style="5"/>
    <col min="6913" max="6933" width="12.81640625" style="5" customWidth="1"/>
    <col min="6934" max="7168" width="12.81640625" style="5"/>
    <col min="7169" max="7189" width="12.81640625" style="5" customWidth="1"/>
    <col min="7190" max="7424" width="12.81640625" style="5"/>
    <col min="7425" max="7445" width="12.81640625" style="5" customWidth="1"/>
    <col min="7446" max="7680" width="12.81640625" style="5"/>
    <col min="7681" max="7701" width="12.81640625" style="5" customWidth="1"/>
    <col min="7702" max="7936" width="12.81640625" style="5"/>
    <col min="7937" max="7957" width="12.81640625" style="5" customWidth="1"/>
    <col min="7958" max="8192" width="12.81640625" style="5"/>
    <col min="8193" max="8213" width="12.81640625" style="5" customWidth="1"/>
    <col min="8214" max="8448" width="12.81640625" style="5"/>
    <col min="8449" max="8469" width="12.81640625" style="5" customWidth="1"/>
    <col min="8470" max="8704" width="12.81640625" style="5"/>
    <col min="8705" max="8725" width="12.81640625" style="5" customWidth="1"/>
    <col min="8726" max="8960" width="12.81640625" style="5"/>
    <col min="8961" max="8981" width="12.81640625" style="5" customWidth="1"/>
    <col min="8982" max="9216" width="12.81640625" style="5"/>
    <col min="9217" max="9237" width="12.81640625" style="5" customWidth="1"/>
    <col min="9238" max="9472" width="12.81640625" style="5"/>
    <col min="9473" max="9493" width="12.81640625" style="5" customWidth="1"/>
    <col min="9494" max="9728" width="12.81640625" style="5"/>
    <col min="9729" max="9749" width="12.81640625" style="5" customWidth="1"/>
    <col min="9750" max="9984" width="12.81640625" style="5"/>
    <col min="9985" max="10005" width="12.81640625" style="5" customWidth="1"/>
    <col min="10006" max="10240" width="12.81640625" style="5"/>
    <col min="10241" max="10261" width="12.81640625" style="5" customWidth="1"/>
    <col min="10262" max="10496" width="12.81640625" style="5"/>
    <col min="10497" max="10517" width="12.81640625" style="5" customWidth="1"/>
    <col min="10518" max="10752" width="12.81640625" style="5"/>
    <col min="10753" max="10773" width="12.81640625" style="5" customWidth="1"/>
    <col min="10774" max="11008" width="12.81640625" style="5"/>
    <col min="11009" max="11029" width="12.81640625" style="5" customWidth="1"/>
    <col min="11030" max="11264" width="12.81640625" style="5"/>
    <col min="11265" max="11285" width="12.81640625" style="5" customWidth="1"/>
    <col min="11286" max="11520" width="12.81640625" style="5"/>
    <col min="11521" max="11541" width="12.81640625" style="5" customWidth="1"/>
    <col min="11542" max="11776" width="12.81640625" style="5"/>
    <col min="11777" max="11797" width="12.81640625" style="5" customWidth="1"/>
    <col min="11798" max="12032" width="12.81640625" style="5"/>
    <col min="12033" max="12053" width="12.81640625" style="5" customWidth="1"/>
    <col min="12054" max="12288" width="12.81640625" style="5"/>
    <col min="12289" max="12309" width="12.81640625" style="5" customWidth="1"/>
    <col min="12310" max="12544" width="12.81640625" style="5"/>
    <col min="12545" max="12565" width="12.81640625" style="5" customWidth="1"/>
    <col min="12566" max="12800" width="12.81640625" style="5"/>
    <col min="12801" max="12821" width="12.81640625" style="5" customWidth="1"/>
    <col min="12822" max="13056" width="12.81640625" style="5"/>
    <col min="13057" max="13077" width="12.81640625" style="5" customWidth="1"/>
    <col min="13078" max="13312" width="12.81640625" style="5"/>
    <col min="13313" max="13333" width="12.81640625" style="5" customWidth="1"/>
    <col min="13334" max="13568" width="12.81640625" style="5"/>
    <col min="13569" max="13589" width="12.81640625" style="5" customWidth="1"/>
    <col min="13590" max="13824" width="12.81640625" style="5"/>
    <col min="13825" max="13845" width="12.81640625" style="5" customWidth="1"/>
    <col min="13846" max="14080" width="12.81640625" style="5"/>
    <col min="14081" max="14101" width="12.81640625" style="5" customWidth="1"/>
    <col min="14102" max="14336" width="12.81640625" style="5"/>
    <col min="14337" max="14357" width="12.81640625" style="5" customWidth="1"/>
    <col min="14358" max="14592" width="12.81640625" style="5"/>
    <col min="14593" max="14613" width="12.81640625" style="5" customWidth="1"/>
    <col min="14614" max="14848" width="12.81640625" style="5"/>
    <col min="14849" max="14869" width="12.81640625" style="5" customWidth="1"/>
    <col min="14870" max="15104" width="12.81640625" style="5"/>
    <col min="15105" max="15125" width="12.81640625" style="5" customWidth="1"/>
    <col min="15126" max="15360" width="12.81640625" style="5"/>
    <col min="15361" max="15381" width="12.81640625" style="5" customWidth="1"/>
    <col min="15382" max="15616" width="12.81640625" style="5"/>
    <col min="15617" max="15637" width="12.81640625" style="5" customWidth="1"/>
    <col min="15638" max="15872" width="12.81640625" style="5"/>
    <col min="15873" max="15893" width="12.81640625" style="5" customWidth="1"/>
    <col min="15894" max="16128" width="12.81640625" style="5"/>
    <col min="16129" max="16149" width="12.81640625" style="5" customWidth="1"/>
    <col min="16150" max="16384" width="12.81640625" style="5"/>
  </cols>
  <sheetData>
    <row r="1" spans="1:22" ht="55" customHeight="1" x14ac:dyDescent="0.35">
      <c r="A1" s="4"/>
      <c r="B1" s="1186"/>
      <c r="C1" s="4"/>
      <c r="D1" s="1186"/>
      <c r="E1" s="1186"/>
      <c r="F1" s="1186"/>
      <c r="G1" s="1186"/>
      <c r="H1" s="1186"/>
      <c r="I1" s="1186"/>
      <c r="J1" s="1186"/>
      <c r="K1" s="1186"/>
      <c r="L1" s="1186"/>
      <c r="M1" s="1186"/>
      <c r="N1" s="1186"/>
      <c r="O1" s="1186"/>
      <c r="P1" s="1188"/>
      <c r="Q1" s="1188"/>
      <c r="R1" s="1188"/>
      <c r="S1" s="1188"/>
      <c r="T1" s="1188"/>
      <c r="U1" s="1188"/>
      <c r="V1" s="1186"/>
    </row>
    <row r="2" spans="1:22" s="7" customFormat="1" ht="5.15" customHeight="1" x14ac:dyDescent="0.35">
      <c r="P2" s="8"/>
      <c r="Q2" s="8"/>
      <c r="R2" s="8"/>
      <c r="S2" s="8"/>
      <c r="T2" s="8"/>
      <c r="U2" s="8"/>
    </row>
    <row r="3" spans="1:22" s="7" customFormat="1" ht="20.149999999999999" customHeight="1" x14ac:dyDescent="0.35">
      <c r="A3" s="7" t="s">
        <v>601</v>
      </c>
      <c r="B3" s="155"/>
      <c r="C3" s="155"/>
      <c r="D3" s="11"/>
      <c r="E3" s="8"/>
      <c r="F3" s="8"/>
      <c r="G3" s="12"/>
      <c r="I3" s="155"/>
      <c r="J3" s="154"/>
      <c r="K3" s="154"/>
      <c r="L3" s="154"/>
      <c r="N3" s="8"/>
      <c r="P3" s="8"/>
      <c r="Q3" s="8"/>
      <c r="R3" s="8"/>
      <c r="S3" s="8"/>
      <c r="T3" s="8"/>
      <c r="U3" s="8"/>
    </row>
    <row r="4" spans="1:22" s="24" customFormat="1" ht="20.149999999999999" customHeight="1" thickBot="1" x14ac:dyDescent="0.4">
      <c r="A4" s="13" t="s">
        <v>602</v>
      </c>
      <c r="B4" s="14"/>
      <c r="C4" s="14"/>
      <c r="D4" s="16"/>
      <c r="E4" s="16"/>
      <c r="F4" s="16"/>
      <c r="G4" s="16"/>
      <c r="H4" s="16"/>
      <c r="I4" s="229"/>
      <c r="J4" s="14"/>
      <c r="K4" s="14"/>
      <c r="L4" s="14"/>
      <c r="M4" s="15"/>
      <c r="N4" s="16"/>
      <c r="O4" s="16"/>
      <c r="P4" s="16"/>
      <c r="Q4" s="16"/>
      <c r="R4" s="16"/>
      <c r="S4" s="16"/>
      <c r="T4" s="16"/>
      <c r="U4" s="1188"/>
      <c r="V4" s="1188"/>
    </row>
    <row r="5" spans="1:22" ht="10" customHeight="1" thickTop="1" thickBot="1" x14ac:dyDescent="0.4">
      <c r="A5" s="48"/>
      <c r="B5" s="20"/>
      <c r="C5" s="169"/>
      <c r="D5" s="1186"/>
      <c r="E5" s="230"/>
      <c r="F5" s="230"/>
      <c r="G5" s="230"/>
      <c r="H5" s="230"/>
      <c r="I5" s="1186"/>
      <c r="J5" s="20"/>
      <c r="K5" s="20"/>
      <c r="L5" s="20"/>
      <c r="M5" s="47"/>
      <c r="N5" s="1186"/>
      <c r="O5" s="1186"/>
      <c r="P5" s="1188"/>
      <c r="Q5" s="1188"/>
      <c r="R5" s="1188"/>
      <c r="S5" s="1188"/>
      <c r="T5" s="231"/>
      <c r="U5" s="1188"/>
      <c r="V5" s="1186"/>
    </row>
    <row r="6" spans="1:22" ht="13.5" customHeight="1" thickTop="1" x14ac:dyDescent="0.35">
      <c r="A6" s="22" t="s">
        <v>425</v>
      </c>
      <c r="B6" s="22"/>
      <c r="C6" s="1186"/>
      <c r="D6" s="25"/>
      <c r="E6" s="1180" t="s">
        <v>140</v>
      </c>
      <c r="F6" s="1191"/>
      <c r="G6" s="1184"/>
      <c r="H6" s="1184"/>
      <c r="I6" s="1184"/>
      <c r="J6" s="1184"/>
      <c r="K6" s="1184"/>
      <c r="L6" s="1184"/>
      <c r="M6" s="1184"/>
      <c r="N6" s="1184"/>
      <c r="O6" s="1184"/>
      <c r="P6" s="1184"/>
      <c r="Q6" s="1184"/>
      <c r="R6" s="1184"/>
      <c r="S6" s="1185"/>
      <c r="T6" s="1188"/>
      <c r="U6" s="1194"/>
      <c r="V6" s="1188"/>
    </row>
    <row r="7" spans="1:22" ht="13.5" customHeight="1" x14ac:dyDescent="0.25">
      <c r="A7" s="1264" t="s">
        <v>426</v>
      </c>
      <c r="B7" s="1265"/>
      <c r="C7" s="1186"/>
      <c r="D7" s="25"/>
      <c r="E7" s="934" t="s">
        <v>603</v>
      </c>
      <c r="F7" s="934" t="s">
        <v>604</v>
      </c>
      <c r="G7" s="1195"/>
      <c r="H7" s="1082" t="s">
        <v>605</v>
      </c>
      <c r="I7" s="1186" t="s">
        <v>606</v>
      </c>
      <c r="J7" s="1188"/>
      <c r="K7" s="1188"/>
      <c r="L7" s="1188"/>
      <c r="M7" s="1188"/>
      <c r="N7" s="1188"/>
      <c r="O7" s="1188"/>
      <c r="P7" s="1188"/>
      <c r="Q7" s="1188"/>
      <c r="R7" s="1188"/>
      <c r="S7" s="25"/>
      <c r="T7" s="1188"/>
      <c r="U7" s="1188"/>
      <c r="V7" s="1188"/>
    </row>
    <row r="8" spans="1:22" ht="13.5" customHeight="1" x14ac:dyDescent="0.25">
      <c r="A8" s="1252">
        <v>43983</v>
      </c>
      <c r="B8" s="1253"/>
      <c r="C8" s="20"/>
      <c r="D8" s="41"/>
      <c r="E8" s="1195"/>
      <c r="F8" s="934" t="s">
        <v>607</v>
      </c>
      <c r="G8" s="1195"/>
      <c r="H8" s="1082" t="s">
        <v>605</v>
      </c>
      <c r="I8" s="1186" t="s">
        <v>608</v>
      </c>
      <c r="J8" s="1188"/>
      <c r="K8" s="1188"/>
      <c r="L8" s="1188"/>
      <c r="M8" s="1188"/>
      <c r="N8" s="1188"/>
      <c r="O8" s="1188"/>
      <c r="P8" s="1188"/>
      <c r="Q8" s="1188"/>
      <c r="R8" s="1188"/>
      <c r="S8" s="25"/>
      <c r="T8" s="1188"/>
      <c r="U8" s="1188"/>
      <c r="V8" s="1188"/>
    </row>
    <row r="9" spans="1:22" ht="13.5" customHeight="1" thickBot="1" x14ac:dyDescent="0.3">
      <c r="A9" s="28" t="s">
        <v>430</v>
      </c>
      <c r="B9" s="29"/>
      <c r="C9" s="1186"/>
      <c r="D9" s="41"/>
      <c r="E9" s="1186"/>
      <c r="F9" s="4" t="s">
        <v>609</v>
      </c>
      <c r="G9" s="1186"/>
      <c r="H9" s="1082" t="s">
        <v>605</v>
      </c>
      <c r="I9" s="1188" t="s">
        <v>610</v>
      </c>
      <c r="J9" s="1188"/>
      <c r="K9" s="1188"/>
      <c r="L9" s="1188"/>
      <c r="M9" s="1188"/>
      <c r="N9" s="1188"/>
      <c r="O9" s="1188"/>
      <c r="P9" s="1188"/>
      <c r="Q9" s="1188"/>
      <c r="R9" s="1188"/>
      <c r="S9" s="25"/>
      <c r="T9" s="1188"/>
      <c r="U9" s="1188"/>
      <c r="V9" s="1188"/>
    </row>
    <row r="10" spans="1:22" ht="13.5" customHeight="1" thickBot="1" x14ac:dyDescent="0.4">
      <c r="A10" s="1257" t="s">
        <v>432</v>
      </c>
      <c r="B10" s="1266"/>
      <c r="C10" s="1186"/>
      <c r="D10" s="41"/>
      <c r="E10" s="4" t="s">
        <v>611</v>
      </c>
      <c r="F10" s="232"/>
      <c r="G10" s="30"/>
      <c r="H10" s="30"/>
      <c r="I10" s="1188"/>
      <c r="J10" s="1188"/>
      <c r="K10" s="1188"/>
      <c r="L10" s="1188"/>
      <c r="M10" s="1188"/>
      <c r="N10" s="1188"/>
      <c r="O10" s="1188"/>
      <c r="P10" s="1188"/>
      <c r="Q10" s="1188"/>
      <c r="R10" s="1188"/>
      <c r="S10" s="25"/>
      <c r="T10" s="1188"/>
      <c r="U10" s="1188"/>
      <c r="V10" s="1188"/>
    </row>
    <row r="11" spans="1:22" ht="13.5" customHeight="1" thickBot="1" x14ac:dyDescent="0.4">
      <c r="A11" s="1257" t="s">
        <v>434</v>
      </c>
      <c r="B11" s="1258"/>
      <c r="C11" s="1186"/>
      <c r="D11" s="20"/>
      <c r="E11" s="1064" t="s">
        <v>612</v>
      </c>
      <c r="F11" s="232"/>
      <c r="G11" s="30"/>
      <c r="H11" s="30"/>
      <c r="I11" s="30"/>
      <c r="J11" s="30"/>
      <c r="K11" s="30"/>
      <c r="L11" s="30"/>
      <c r="M11" s="30"/>
      <c r="N11" s="30"/>
      <c r="O11" s="30"/>
      <c r="P11" s="30"/>
      <c r="Q11" s="30"/>
      <c r="R11" s="30"/>
      <c r="S11" s="31"/>
      <c r="T11" s="1188"/>
      <c r="U11" s="30"/>
      <c r="V11" s="1188"/>
    </row>
    <row r="12" spans="1:22" ht="13.5" customHeight="1" thickBot="1" x14ac:dyDescent="0.4">
      <c r="A12" s="1257" t="s">
        <v>437</v>
      </c>
      <c r="B12" s="1258"/>
      <c r="C12" s="1186"/>
      <c r="D12" s="20"/>
      <c r="E12" s="1064" t="s">
        <v>613</v>
      </c>
      <c r="F12" s="1188"/>
      <c r="G12" s="30"/>
      <c r="H12" s="1188"/>
      <c r="I12" s="1188"/>
      <c r="J12" s="1188"/>
      <c r="K12" s="1188"/>
      <c r="L12" s="1188"/>
      <c r="M12" s="1188"/>
      <c r="N12" s="1188"/>
      <c r="O12" s="1188"/>
      <c r="P12" s="1188"/>
      <c r="Q12" s="1188"/>
      <c r="R12" s="1188"/>
      <c r="S12" s="25"/>
      <c r="T12" s="1188"/>
      <c r="U12" s="1188"/>
      <c r="V12" s="1188"/>
    </row>
    <row r="13" spans="1:22" ht="13.5" customHeight="1" x14ac:dyDescent="0.35">
      <c r="A13" s="28" t="s">
        <v>439</v>
      </c>
      <c r="B13" s="32"/>
      <c r="C13" s="20"/>
      <c r="D13" s="20"/>
      <c r="E13" s="1064" t="s">
        <v>614</v>
      </c>
      <c r="F13" s="1188"/>
      <c r="G13" s="1188"/>
      <c r="H13" s="1188"/>
      <c r="I13" s="1188"/>
      <c r="J13" s="1188"/>
      <c r="K13" s="1188"/>
      <c r="L13" s="1188"/>
      <c r="M13" s="1188"/>
      <c r="N13" s="1188"/>
      <c r="O13" s="1188"/>
      <c r="P13" s="1188"/>
      <c r="Q13" s="1188"/>
      <c r="R13" s="1188"/>
      <c r="S13" s="25"/>
      <c r="T13" s="1188"/>
      <c r="U13" s="1188"/>
      <c r="V13" s="1188"/>
    </row>
    <row r="14" spans="1:22" ht="13.5" customHeight="1" x14ac:dyDescent="0.35">
      <c r="A14" s="35" t="s">
        <v>440</v>
      </c>
      <c r="B14" s="165">
        <v>2010</v>
      </c>
      <c r="C14" s="20"/>
      <c r="D14" s="20"/>
      <c r="E14" s="26" t="s">
        <v>615</v>
      </c>
      <c r="F14" s="942"/>
      <c r="G14" s="942"/>
      <c r="H14" s="942"/>
      <c r="I14" s="942"/>
      <c r="J14" s="942"/>
      <c r="K14" s="942"/>
      <c r="L14" s="1083"/>
      <c r="M14" s="942"/>
      <c r="N14" s="1188"/>
      <c r="O14" s="1188"/>
      <c r="P14" s="1188"/>
      <c r="Q14" s="1188"/>
      <c r="R14" s="1188"/>
      <c r="S14" s="25"/>
      <c r="T14" s="1188"/>
      <c r="U14" s="1188"/>
      <c r="V14" s="1188"/>
    </row>
    <row r="15" spans="1:22" ht="13.5" customHeight="1" x14ac:dyDescent="0.35">
      <c r="A15" s="33" t="s">
        <v>582</v>
      </c>
      <c r="B15" s="165">
        <v>2010</v>
      </c>
      <c r="C15" s="20"/>
      <c r="D15" s="20"/>
      <c r="E15" s="26" t="s">
        <v>616</v>
      </c>
      <c r="F15" s="1188"/>
      <c r="G15" s="1188"/>
      <c r="H15" s="1188"/>
      <c r="I15" s="1188"/>
      <c r="J15" s="1188"/>
      <c r="K15" s="1188"/>
      <c r="L15" s="1188"/>
      <c r="M15" s="1188"/>
      <c r="N15" s="1188"/>
      <c r="O15" s="1188"/>
      <c r="P15" s="1188"/>
      <c r="Q15" s="1188"/>
      <c r="R15" s="1188"/>
      <c r="S15" s="25"/>
      <c r="T15" s="1188"/>
      <c r="U15" s="1188"/>
      <c r="V15" s="1188"/>
    </row>
    <row r="16" spans="1:22" ht="13.5" customHeight="1" x14ac:dyDescent="0.35">
      <c r="A16" s="37"/>
      <c r="B16" s="37"/>
      <c r="C16" s="20"/>
      <c r="D16" s="41"/>
      <c r="E16" s="1064"/>
      <c r="F16" s="1188"/>
      <c r="G16" s="1188"/>
      <c r="H16" s="1188"/>
      <c r="I16" s="1188"/>
      <c r="J16" s="1188"/>
      <c r="K16" s="1188"/>
      <c r="L16" s="1188"/>
      <c r="M16" s="1188"/>
      <c r="N16" s="1188"/>
      <c r="O16" s="1188"/>
      <c r="P16" s="1188"/>
      <c r="Q16" s="1188"/>
      <c r="R16" s="1188"/>
      <c r="S16" s="25"/>
      <c r="T16" s="1188"/>
      <c r="U16" s="1188"/>
      <c r="V16" s="1188"/>
    </row>
    <row r="17" spans="1:22" ht="13.5" customHeight="1" x14ac:dyDescent="0.35">
      <c r="A17" s="22" t="s">
        <v>446</v>
      </c>
      <c r="B17" s="39"/>
      <c r="C17" s="20"/>
      <c r="D17" s="20"/>
      <c r="E17" s="1064" t="s">
        <v>617</v>
      </c>
      <c r="F17" s="1188"/>
      <c r="G17" s="1188"/>
      <c r="H17" s="1188"/>
      <c r="I17" s="1188"/>
      <c r="J17" s="1188"/>
      <c r="K17" s="1188"/>
      <c r="L17" s="1188"/>
      <c r="M17" s="1188"/>
      <c r="N17" s="1188"/>
      <c r="O17" s="1188"/>
      <c r="P17" s="1188"/>
      <c r="Q17" s="1188"/>
      <c r="R17" s="1188"/>
      <c r="S17" s="25"/>
      <c r="T17" s="1188"/>
      <c r="U17" s="1188"/>
      <c r="V17" s="1188"/>
    </row>
    <row r="18" spans="1:22" ht="13.5" customHeight="1" thickBot="1" x14ac:dyDescent="0.4">
      <c r="A18" s="1259"/>
      <c r="B18" s="1259"/>
      <c r="C18" s="20"/>
      <c r="D18" s="20"/>
      <c r="E18" s="955" t="s">
        <v>618</v>
      </c>
      <c r="F18" s="64"/>
      <c r="G18" s="43"/>
      <c r="H18" s="43"/>
      <c r="I18" s="43"/>
      <c r="J18" s="43"/>
      <c r="K18" s="43"/>
      <c r="L18" s="43"/>
      <c r="M18" s="43"/>
      <c r="N18" s="43"/>
      <c r="O18" s="43"/>
      <c r="P18" s="43"/>
      <c r="Q18" s="43"/>
      <c r="R18" s="43"/>
      <c r="S18" s="44"/>
      <c r="T18" s="1188"/>
      <c r="U18" s="1188"/>
      <c r="V18" s="1188"/>
    </row>
    <row r="19" spans="1:22" ht="13.5" customHeight="1" thickTop="1" x14ac:dyDescent="0.35">
      <c r="A19" s="1183"/>
      <c r="B19" s="1183"/>
      <c r="C19" s="20"/>
      <c r="D19" s="169"/>
      <c r="E19" s="1186"/>
      <c r="F19" s="1186"/>
      <c r="G19" s="1186"/>
      <c r="H19" s="1186"/>
      <c r="I19" s="1186"/>
      <c r="J19" s="1186"/>
      <c r="K19" s="1186"/>
      <c r="L19" s="1186"/>
      <c r="M19" s="1186"/>
      <c r="N19" s="1186"/>
      <c r="O19" s="1186"/>
      <c r="P19" s="1188"/>
      <c r="Q19" s="1188"/>
      <c r="R19" s="1188"/>
      <c r="S19" s="1188"/>
      <c r="T19" s="1188"/>
      <c r="U19" s="1188"/>
      <c r="V19" s="1188"/>
    </row>
    <row r="20" spans="1:22" ht="13.5" customHeight="1" x14ac:dyDescent="0.35">
      <c r="A20" s="1183"/>
      <c r="B20" s="1183"/>
      <c r="C20" s="20"/>
      <c r="D20" s="169"/>
      <c r="E20" s="1188"/>
      <c r="F20" s="1186"/>
      <c r="G20" s="1186"/>
      <c r="H20" s="1186"/>
      <c r="I20" s="1186"/>
      <c r="J20" s="1186"/>
      <c r="K20" s="1186"/>
      <c r="L20" s="1186"/>
      <c r="M20" s="1186"/>
      <c r="N20" s="1186"/>
      <c r="O20" s="1186"/>
      <c r="P20" s="1188"/>
      <c r="Q20" s="1188"/>
      <c r="R20" s="1188"/>
      <c r="S20" s="1188"/>
      <c r="T20" s="1188"/>
      <c r="U20" s="72"/>
      <c r="V20" s="1188"/>
    </row>
    <row r="21" spans="1:22" ht="13.5" customHeight="1" x14ac:dyDescent="0.35">
      <c r="A21" s="45"/>
      <c r="B21" s="46"/>
      <c r="C21" s="169"/>
      <c r="D21" s="47"/>
      <c r="E21" s="1186"/>
      <c r="F21" s="1186"/>
      <c r="G21" s="1186"/>
      <c r="H21" s="1186"/>
      <c r="I21" s="1186"/>
      <c r="J21" s="20"/>
      <c r="K21" s="20"/>
      <c r="L21" s="20"/>
      <c r="M21" s="47"/>
      <c r="N21" s="1186"/>
      <c r="O21" s="1186"/>
      <c r="P21" s="233"/>
      <c r="Q21" s="1188"/>
      <c r="R21" s="1188"/>
      <c r="S21" s="1188"/>
      <c r="T21" s="1188"/>
      <c r="U21" s="1188"/>
      <c r="V21" s="1186"/>
    </row>
    <row r="22" spans="1:22" ht="13.5" customHeight="1" thickBot="1" x14ac:dyDescent="0.4">
      <c r="A22" s="1186"/>
      <c r="B22" s="1186"/>
      <c r="C22" s="1186"/>
      <c r="D22" s="1186"/>
      <c r="E22" s="1186"/>
      <c r="F22" s="1186"/>
      <c r="G22" s="1186"/>
      <c r="H22" s="1186"/>
      <c r="I22" s="1186"/>
      <c r="J22" s="1186"/>
      <c r="K22" s="1186"/>
      <c r="L22" s="1186"/>
      <c r="M22" s="1186"/>
      <c r="N22" s="1186"/>
      <c r="O22" s="1186"/>
      <c r="P22" s="1188"/>
      <c r="Q22" s="1188"/>
      <c r="R22" s="1188"/>
      <c r="S22" s="1188"/>
      <c r="T22" s="1188"/>
      <c r="U22" s="1188"/>
      <c r="V22" s="1186"/>
    </row>
    <row r="23" spans="1:22" ht="13.5" customHeight="1" thickTop="1" thickBot="1" x14ac:dyDescent="0.4">
      <c r="A23" s="1193" t="s">
        <v>619</v>
      </c>
      <c r="B23" s="178"/>
      <c r="C23" s="234"/>
      <c r="D23" s="235" t="str">
        <f>CONCATENATE("Fuel and Electricity Prices and Components (",$B$14," prices)")</f>
        <v>Fuel and Electricity Prices and Components (2010 prices)</v>
      </c>
      <c r="E23" s="235"/>
      <c r="F23" s="235"/>
      <c r="G23" s="235"/>
      <c r="H23" s="235"/>
      <c r="I23" s="235"/>
      <c r="J23" s="235"/>
      <c r="K23" s="235"/>
      <c r="L23" s="235"/>
      <c r="M23" s="235"/>
      <c r="N23" s="235"/>
      <c r="O23" s="236"/>
      <c r="P23" s="237"/>
      <c r="Q23" s="237"/>
      <c r="R23" s="237"/>
      <c r="S23" s="237"/>
      <c r="T23" s="237"/>
      <c r="U23" s="237"/>
      <c r="V23" s="1186"/>
    </row>
    <row r="24" spans="1:22" ht="13.5" customHeight="1" thickTop="1" thickBot="1" x14ac:dyDescent="0.4">
      <c r="A24" s="39"/>
      <c r="B24" s="1287" t="s">
        <v>469</v>
      </c>
      <c r="C24" s="88"/>
      <c r="D24" s="238" t="s">
        <v>620</v>
      </c>
      <c r="E24" s="239"/>
      <c r="F24" s="239"/>
      <c r="G24" s="239"/>
      <c r="H24" s="240"/>
      <c r="I24" s="239" t="s">
        <v>621</v>
      </c>
      <c r="J24" s="239"/>
      <c r="K24" s="239"/>
      <c r="L24" s="240"/>
      <c r="M24" s="241" t="s">
        <v>622</v>
      </c>
      <c r="N24" s="241"/>
      <c r="O24" s="242"/>
      <c r="P24" s="243"/>
      <c r="Q24" s="243"/>
      <c r="R24" s="243"/>
      <c r="S24" s="243"/>
      <c r="T24" s="243"/>
      <c r="U24" s="243"/>
      <c r="V24" s="1186"/>
    </row>
    <row r="25" spans="1:22" ht="13.5" customHeight="1" thickTop="1" x14ac:dyDescent="0.35">
      <c r="A25" s="39"/>
      <c r="B25" s="1287"/>
      <c r="C25" s="88"/>
      <c r="D25" s="244" t="s">
        <v>623</v>
      </c>
      <c r="E25" s="244" t="s">
        <v>624</v>
      </c>
      <c r="F25" s="244" t="s">
        <v>604</v>
      </c>
      <c r="G25" s="245" t="s">
        <v>609</v>
      </c>
      <c r="H25" s="246"/>
      <c r="I25" s="244" t="s">
        <v>623</v>
      </c>
      <c r="J25" s="244" t="s">
        <v>624</v>
      </c>
      <c r="K25" s="244" t="s">
        <v>604</v>
      </c>
      <c r="L25" s="247" t="s">
        <v>609</v>
      </c>
      <c r="M25" s="248" t="s">
        <v>623</v>
      </c>
      <c r="N25" s="249" t="s">
        <v>624</v>
      </c>
      <c r="O25" s="247" t="s">
        <v>609</v>
      </c>
      <c r="P25" s="243"/>
      <c r="Q25" s="243"/>
      <c r="R25" s="243"/>
      <c r="S25" s="243"/>
      <c r="T25" s="243"/>
      <c r="U25" s="243"/>
      <c r="V25" s="1186"/>
    </row>
    <row r="26" spans="1:22" ht="13.5" customHeight="1" x14ac:dyDescent="0.35">
      <c r="A26" s="39"/>
      <c r="B26" s="1287"/>
      <c r="C26" s="88"/>
      <c r="D26" s="250"/>
      <c r="E26" s="250"/>
      <c r="F26" s="251" t="s">
        <v>625</v>
      </c>
      <c r="G26" s="252" t="s">
        <v>626</v>
      </c>
      <c r="H26" s="253" t="s">
        <v>627</v>
      </c>
      <c r="I26" s="250"/>
      <c r="J26" s="250"/>
      <c r="K26" s="251" t="s">
        <v>625</v>
      </c>
      <c r="L26" s="254"/>
      <c r="M26" s="252"/>
      <c r="N26" s="255"/>
      <c r="O26" s="253" t="s">
        <v>626</v>
      </c>
      <c r="P26" s="256"/>
      <c r="Q26" s="256"/>
      <c r="R26" s="256"/>
      <c r="S26" s="256"/>
      <c r="T26" s="256"/>
      <c r="U26" s="256"/>
      <c r="V26" s="1186"/>
    </row>
    <row r="27" spans="1:22" ht="13.5" customHeight="1" thickBot="1" x14ac:dyDescent="0.4">
      <c r="A27" s="257"/>
      <c r="B27" s="1288"/>
      <c r="C27" s="100"/>
      <c r="D27" s="258" t="s">
        <v>628</v>
      </c>
      <c r="E27" s="259" t="s">
        <v>628</v>
      </c>
      <c r="F27" s="260" t="s">
        <v>628</v>
      </c>
      <c r="G27" s="258" t="s">
        <v>629</v>
      </c>
      <c r="H27" s="261" t="s">
        <v>629</v>
      </c>
      <c r="I27" s="258" t="s">
        <v>628</v>
      </c>
      <c r="J27" s="262" t="s">
        <v>628</v>
      </c>
      <c r="K27" s="260" t="s">
        <v>628</v>
      </c>
      <c r="L27" s="263" t="s">
        <v>629</v>
      </c>
      <c r="M27" s="258" t="s">
        <v>630</v>
      </c>
      <c r="N27" s="264" t="s">
        <v>630</v>
      </c>
      <c r="O27" s="261" t="s">
        <v>630</v>
      </c>
      <c r="P27" s="256"/>
      <c r="Q27" s="256"/>
      <c r="R27" s="256"/>
      <c r="S27" s="256"/>
      <c r="T27" s="256"/>
      <c r="U27" s="256"/>
      <c r="V27" s="1186"/>
    </row>
    <row r="28" spans="1:22" ht="13.5" customHeight="1" thickTop="1" x14ac:dyDescent="0.35">
      <c r="A28" s="1186"/>
      <c r="B28" s="265">
        <v>2010</v>
      </c>
      <c r="C28" s="25"/>
      <c r="D28" s="266">
        <v>42.565921127851439</v>
      </c>
      <c r="E28" s="267">
        <v>44.306704249000276</v>
      </c>
      <c r="F28" s="268">
        <v>39.634215182648397</v>
      </c>
      <c r="G28" s="269">
        <v>11.738173008688221</v>
      </c>
      <c r="H28" s="270">
        <v>6.7387564057496405</v>
      </c>
      <c r="I28" s="269">
        <v>57.190000000000012</v>
      </c>
      <c r="J28" s="269">
        <v>57.190000000000012</v>
      </c>
      <c r="K28" s="269">
        <v>10.990000000000002</v>
      </c>
      <c r="L28" s="271">
        <v>0</v>
      </c>
      <c r="M28" s="272">
        <v>17.5</v>
      </c>
      <c r="N28" s="272">
        <v>17.5</v>
      </c>
      <c r="O28" s="272">
        <v>5</v>
      </c>
      <c r="P28" s="1188"/>
      <c r="Q28" s="273"/>
      <c r="R28" s="273"/>
      <c r="S28" s="256"/>
      <c r="T28" s="256"/>
      <c r="U28" s="256"/>
      <c r="V28" s="1186"/>
    </row>
    <row r="29" spans="1:22" ht="13.5" customHeight="1" x14ac:dyDescent="0.35">
      <c r="A29" s="1186"/>
      <c r="B29" s="265">
        <v>2011</v>
      </c>
      <c r="C29" s="25"/>
      <c r="D29" s="266">
        <v>52.040789243402401</v>
      </c>
      <c r="E29" s="267">
        <v>56.248817335878194</v>
      </c>
      <c r="F29" s="274">
        <v>50.873001517992051</v>
      </c>
      <c r="G29" s="269">
        <v>12.469682010124648</v>
      </c>
      <c r="H29" s="270">
        <v>7.0030453916008319</v>
      </c>
      <c r="I29" s="269">
        <v>57.035979944520065</v>
      </c>
      <c r="J29" s="269">
        <v>57.035979944520065</v>
      </c>
      <c r="K29" s="269">
        <v>10.963746144833644</v>
      </c>
      <c r="L29" s="271">
        <v>0</v>
      </c>
      <c r="M29" s="272">
        <v>20</v>
      </c>
      <c r="N29" s="272">
        <v>20</v>
      </c>
      <c r="O29" s="272">
        <v>5</v>
      </c>
      <c r="P29" s="256"/>
      <c r="Q29" s="256"/>
      <c r="R29" s="256"/>
      <c r="S29" s="256"/>
      <c r="T29" s="256"/>
      <c r="U29" s="256"/>
      <c r="V29" s="1186"/>
    </row>
    <row r="30" spans="1:22" ht="13.5" customHeight="1" x14ac:dyDescent="0.35">
      <c r="A30" s="1186"/>
      <c r="B30" s="265">
        <v>2012</v>
      </c>
      <c r="C30" s="25"/>
      <c r="D30" s="266">
        <v>53.099668023279236</v>
      </c>
      <c r="E30" s="267">
        <v>58.072371315478996</v>
      </c>
      <c r="F30" s="274">
        <v>52.329128786107511</v>
      </c>
      <c r="G30" s="269">
        <v>12.960025188062172</v>
      </c>
      <c r="H30" s="270">
        <v>7.6477932409311409</v>
      </c>
      <c r="I30" s="269">
        <v>55.864572123630829</v>
      </c>
      <c r="J30" s="269">
        <v>55.864572123630829</v>
      </c>
      <c r="K30" s="269">
        <v>10.739108428943009</v>
      </c>
      <c r="L30" s="271">
        <v>0</v>
      </c>
      <c r="M30" s="272">
        <v>20</v>
      </c>
      <c r="N30" s="272">
        <v>20</v>
      </c>
      <c r="O30" s="272">
        <v>5</v>
      </c>
      <c r="P30" s="256"/>
      <c r="Q30" s="256"/>
      <c r="R30" s="256"/>
      <c r="S30" s="256"/>
      <c r="T30" s="256"/>
      <c r="U30" s="256"/>
      <c r="V30" s="1186"/>
    </row>
    <row r="31" spans="1:22" ht="13.5" customHeight="1" x14ac:dyDescent="0.35">
      <c r="A31" s="1186"/>
      <c r="B31" s="265">
        <v>2013</v>
      </c>
      <c r="C31" s="25"/>
      <c r="D31" s="266">
        <v>51.212591073209843</v>
      </c>
      <c r="E31" s="267">
        <v>55.870917137527719</v>
      </c>
      <c r="F31" s="274">
        <v>50.092778626912143</v>
      </c>
      <c r="G31" s="269">
        <v>13.567457947056447</v>
      </c>
      <c r="H31" s="270">
        <v>8.4012223959498549</v>
      </c>
      <c r="I31" s="269">
        <v>54.826123022671716</v>
      </c>
      <c r="J31" s="269">
        <v>54.826123022671716</v>
      </c>
      <c r="K31" s="269">
        <v>10.539482493055443</v>
      </c>
      <c r="L31" s="271">
        <v>0</v>
      </c>
      <c r="M31" s="272">
        <v>20</v>
      </c>
      <c r="N31" s="272">
        <v>20</v>
      </c>
      <c r="O31" s="272">
        <v>5</v>
      </c>
      <c r="P31" s="256"/>
      <c r="Q31" s="256"/>
      <c r="R31" s="256"/>
      <c r="S31" s="256"/>
      <c r="T31" s="256"/>
      <c r="U31" s="256"/>
      <c r="V31" s="1186"/>
    </row>
    <row r="32" spans="1:22" ht="13.5" customHeight="1" x14ac:dyDescent="0.35">
      <c r="A32" s="1186"/>
      <c r="B32" s="265">
        <v>2014</v>
      </c>
      <c r="C32" s="25"/>
      <c r="D32" s="266">
        <v>45.142903169075097</v>
      </c>
      <c r="E32" s="267">
        <v>49.488078394750595</v>
      </c>
      <c r="F32" s="274">
        <v>43.686214896628044</v>
      </c>
      <c r="G32" s="269">
        <v>13.667979180944448</v>
      </c>
      <c r="H32" s="270">
        <v>8.5054789943774249</v>
      </c>
      <c r="I32" s="269">
        <v>53.840874748308543</v>
      </c>
      <c r="J32" s="269">
        <v>53.840874748308543</v>
      </c>
      <c r="K32" s="269">
        <v>10.350083601314187</v>
      </c>
      <c r="L32" s="271">
        <v>0</v>
      </c>
      <c r="M32" s="272">
        <v>20</v>
      </c>
      <c r="N32" s="272">
        <v>20</v>
      </c>
      <c r="O32" s="272">
        <v>5</v>
      </c>
      <c r="P32" s="256"/>
      <c r="Q32" s="256"/>
      <c r="R32" s="256"/>
      <c r="S32" s="256"/>
      <c r="T32" s="256"/>
      <c r="U32" s="256"/>
      <c r="V32" s="1186"/>
    </row>
    <row r="33" spans="1:21" ht="13.5" customHeight="1" x14ac:dyDescent="0.35">
      <c r="A33" s="1186"/>
      <c r="B33" s="265">
        <v>2015</v>
      </c>
      <c r="C33" s="25"/>
      <c r="D33" s="266">
        <v>32.294297522265943</v>
      </c>
      <c r="E33" s="267">
        <v>34.915513937933319</v>
      </c>
      <c r="F33" s="274">
        <v>30.119963384559572</v>
      </c>
      <c r="G33" s="269">
        <v>13.412384166084847</v>
      </c>
      <c r="H33" s="270">
        <v>8.6114709158762022</v>
      </c>
      <c r="I33" s="269">
        <v>53.528048723239863</v>
      </c>
      <c r="J33" s="269">
        <v>53.528048723239863</v>
      </c>
      <c r="K33" s="269">
        <v>10.289947588902367</v>
      </c>
      <c r="L33" s="271">
        <v>0</v>
      </c>
      <c r="M33" s="272">
        <v>20</v>
      </c>
      <c r="N33" s="272">
        <v>20</v>
      </c>
      <c r="O33" s="272">
        <v>5</v>
      </c>
      <c r="P33" s="256"/>
      <c r="Q33" s="256"/>
      <c r="R33" s="256"/>
      <c r="S33" s="256"/>
      <c r="T33" s="256"/>
      <c r="U33" s="256"/>
    </row>
    <row r="34" spans="1:21" ht="13.5" customHeight="1" x14ac:dyDescent="0.35">
      <c r="A34" s="1186"/>
      <c r="B34" s="265">
        <v>2016</v>
      </c>
      <c r="C34" s="25"/>
      <c r="D34" s="266">
        <v>29.935975551022388</v>
      </c>
      <c r="E34" s="267">
        <v>30.589974350219101</v>
      </c>
      <c r="F34" s="274">
        <v>26.602331982945266</v>
      </c>
      <c r="G34" s="269">
        <v>13.193258279228992</v>
      </c>
      <c r="H34" s="270">
        <v>8.3781594363411607</v>
      </c>
      <c r="I34" s="269">
        <v>52.426213277450778</v>
      </c>
      <c r="J34" s="269">
        <v>52.426213277450778</v>
      </c>
      <c r="K34" s="269">
        <v>10.078136598978457</v>
      </c>
      <c r="L34" s="271">
        <v>0</v>
      </c>
      <c r="M34" s="272">
        <v>20</v>
      </c>
      <c r="N34" s="272">
        <v>20</v>
      </c>
      <c r="O34" s="272">
        <v>5</v>
      </c>
      <c r="P34" s="256"/>
      <c r="Q34" s="256"/>
      <c r="R34" s="256"/>
      <c r="S34" s="256"/>
      <c r="T34" s="256"/>
      <c r="U34" s="256"/>
    </row>
    <row r="35" spans="1:21" ht="13.5" customHeight="1" x14ac:dyDescent="0.35">
      <c r="A35" s="1186"/>
      <c r="B35" s="265">
        <v>2017</v>
      </c>
      <c r="C35" s="25"/>
      <c r="D35" s="266">
        <v>35.85997700694584</v>
      </c>
      <c r="E35" s="267">
        <v>37.433630354028516</v>
      </c>
      <c r="F35" s="274">
        <v>32.622590336355238</v>
      </c>
      <c r="G35" s="269">
        <v>13.684943044908183</v>
      </c>
      <c r="H35" s="270">
        <v>8.7195719972892736</v>
      </c>
      <c r="I35" s="269">
        <v>51.447376300085466</v>
      </c>
      <c r="J35" s="269">
        <v>51.447376300085466</v>
      </c>
      <c r="K35" s="269">
        <v>9.8899701808964977</v>
      </c>
      <c r="L35" s="271">
        <v>0</v>
      </c>
      <c r="M35" s="272">
        <v>20</v>
      </c>
      <c r="N35" s="272">
        <v>20</v>
      </c>
      <c r="O35" s="272">
        <v>5</v>
      </c>
      <c r="P35" s="256"/>
      <c r="Q35" s="256"/>
      <c r="R35" s="256"/>
      <c r="S35" s="256"/>
      <c r="T35" s="256"/>
      <c r="U35" s="256"/>
    </row>
    <row r="36" spans="1:21" ht="13.5" customHeight="1" x14ac:dyDescent="0.35">
      <c r="A36" s="1186"/>
      <c r="B36" s="265">
        <v>2018</v>
      </c>
      <c r="C36" s="25"/>
      <c r="D36" s="266">
        <v>39.709791286998943</v>
      </c>
      <c r="E36" s="267">
        <v>43.267529408005544</v>
      </c>
      <c r="F36" s="274">
        <v>37.655492429809286</v>
      </c>
      <c r="G36" s="269">
        <v>14.723403827744793</v>
      </c>
      <c r="H36" s="270">
        <v>10.3317236323274</v>
      </c>
      <c r="I36" s="269">
        <v>50.216684594281872</v>
      </c>
      <c r="J36" s="269">
        <v>50.216684594281872</v>
      </c>
      <c r="K36" s="269">
        <v>9.653388548408973</v>
      </c>
      <c r="L36" s="271">
        <v>0</v>
      </c>
      <c r="M36" s="272">
        <v>20</v>
      </c>
      <c r="N36" s="272">
        <v>20</v>
      </c>
      <c r="O36" s="272">
        <v>5</v>
      </c>
      <c r="P36" s="256"/>
      <c r="Q36" s="256"/>
      <c r="R36" s="256"/>
      <c r="S36" s="256"/>
      <c r="T36" s="256"/>
      <c r="U36" s="256"/>
    </row>
    <row r="37" spans="1:21" ht="13.5" customHeight="1" x14ac:dyDescent="0.35">
      <c r="A37" s="1188"/>
      <c r="B37" s="265">
        <v>2019</v>
      </c>
      <c r="C37" s="25"/>
      <c r="D37" s="266">
        <v>38.252227227805136</v>
      </c>
      <c r="E37" s="267">
        <v>41.601235256774984</v>
      </c>
      <c r="F37" s="274">
        <v>35.977017612662259</v>
      </c>
      <c r="G37" s="269">
        <v>15.028567000448575</v>
      </c>
      <c r="H37" s="270">
        <v>10.72000262269572</v>
      </c>
      <c r="I37" s="269">
        <v>50.291097010439678</v>
      </c>
      <c r="J37" s="269">
        <v>50.291097010439678</v>
      </c>
      <c r="K37" s="269">
        <v>9.6676931957946177</v>
      </c>
      <c r="L37" s="271">
        <v>0</v>
      </c>
      <c r="M37" s="272">
        <v>20</v>
      </c>
      <c r="N37" s="272">
        <v>20</v>
      </c>
      <c r="O37" s="272">
        <v>5</v>
      </c>
      <c r="P37" s="1188"/>
      <c r="Q37" s="1188"/>
      <c r="R37" s="1188"/>
      <c r="S37" s="256"/>
      <c r="T37" s="256"/>
      <c r="U37" s="256"/>
    </row>
    <row r="38" spans="1:21" s="24" customFormat="1" ht="13.5" customHeight="1" x14ac:dyDescent="0.35">
      <c r="A38" s="1188"/>
      <c r="B38" s="265">
        <v>2020</v>
      </c>
      <c r="C38" s="25"/>
      <c r="D38" s="266">
        <v>38.082306205033156</v>
      </c>
      <c r="E38" s="267">
        <v>41.410574920386111</v>
      </c>
      <c r="F38" s="274">
        <v>35.794972260630665</v>
      </c>
      <c r="G38" s="269">
        <v>15.333730173152361</v>
      </c>
      <c r="H38" s="270">
        <v>10.683682731778354</v>
      </c>
      <c r="I38" s="269">
        <v>50.891637457312662</v>
      </c>
      <c r="J38" s="269">
        <v>50.891637457312662</v>
      </c>
      <c r="K38" s="269">
        <v>9.7831378994730471</v>
      </c>
      <c r="L38" s="271">
        <v>0</v>
      </c>
      <c r="M38" s="272">
        <v>20</v>
      </c>
      <c r="N38" s="272">
        <v>20</v>
      </c>
      <c r="O38" s="272">
        <v>5</v>
      </c>
      <c r="P38" s="1188"/>
      <c r="Q38" s="256"/>
      <c r="R38" s="256"/>
      <c r="S38" s="256"/>
      <c r="T38" s="256"/>
      <c r="U38" s="256"/>
    </row>
    <row r="39" spans="1:21" ht="13.5" customHeight="1" x14ac:dyDescent="0.35">
      <c r="A39" s="1186"/>
      <c r="B39" s="265">
        <v>2021</v>
      </c>
      <c r="C39" s="25"/>
      <c r="D39" s="266">
        <v>37.954896978672316</v>
      </c>
      <c r="E39" s="267">
        <v>41.269147806770917</v>
      </c>
      <c r="F39" s="274">
        <v>35.664284232840785</v>
      </c>
      <c r="G39" s="269">
        <v>15.07256924280038</v>
      </c>
      <c r="H39" s="270">
        <v>10.743847425468179</v>
      </c>
      <c r="I39" s="269">
        <v>51.449293236776768</v>
      </c>
      <c r="J39" s="269">
        <v>51.449293236776768</v>
      </c>
      <c r="K39" s="269">
        <v>9.8903386826176583</v>
      </c>
      <c r="L39" s="271">
        <v>0</v>
      </c>
      <c r="M39" s="272">
        <v>20</v>
      </c>
      <c r="N39" s="272">
        <v>20</v>
      </c>
      <c r="O39" s="272">
        <v>5</v>
      </c>
      <c r="P39" s="256"/>
      <c r="Q39" s="256"/>
      <c r="R39" s="256"/>
      <c r="S39" s="256"/>
      <c r="T39" s="256"/>
      <c r="U39" s="256"/>
    </row>
    <row r="40" spans="1:21" ht="13.5" customHeight="1" x14ac:dyDescent="0.35">
      <c r="A40" s="1186"/>
      <c r="B40" s="265">
        <v>2022</v>
      </c>
      <c r="C40" s="25"/>
      <c r="D40" s="266">
        <v>38.284713580496188</v>
      </c>
      <c r="E40" s="267">
        <v>41.650728582006934</v>
      </c>
      <c r="F40" s="274">
        <v>36.061277054609562</v>
      </c>
      <c r="G40" s="269">
        <v>15.054176247309133</v>
      </c>
      <c r="H40" s="270">
        <v>10.801737017635315</v>
      </c>
      <c r="I40" s="269">
        <v>51.985708057611596</v>
      </c>
      <c r="J40" s="269">
        <v>51.985708057611596</v>
      </c>
      <c r="K40" s="269">
        <v>9.9934562167695091</v>
      </c>
      <c r="L40" s="271">
        <v>0</v>
      </c>
      <c r="M40" s="272">
        <v>20</v>
      </c>
      <c r="N40" s="272">
        <v>20</v>
      </c>
      <c r="O40" s="272">
        <v>5</v>
      </c>
      <c r="P40" s="256"/>
      <c r="Q40" s="256"/>
      <c r="R40" s="256"/>
      <c r="S40" s="256"/>
      <c r="T40" s="256"/>
      <c r="U40" s="256"/>
    </row>
    <row r="41" spans="1:21" ht="13.5" customHeight="1" x14ac:dyDescent="0.35">
      <c r="A41" s="1186"/>
      <c r="B41" s="265">
        <v>2023</v>
      </c>
      <c r="C41" s="25"/>
      <c r="D41" s="266">
        <v>38.787739161475137</v>
      </c>
      <c r="E41" s="267">
        <v>42.221092327578404</v>
      </c>
      <c r="F41" s="274">
        <v>36.622729094208331</v>
      </c>
      <c r="G41" s="269">
        <v>15.170225866453547</v>
      </c>
      <c r="H41" s="270">
        <v>10.891611800068961</v>
      </c>
      <c r="I41" s="269">
        <v>52.515110397516409</v>
      </c>
      <c r="J41" s="269">
        <v>52.515110397516409</v>
      </c>
      <c r="K41" s="269">
        <v>10.095225708858203</v>
      </c>
      <c r="L41" s="271">
        <v>0</v>
      </c>
      <c r="M41" s="272">
        <v>20</v>
      </c>
      <c r="N41" s="272">
        <v>20</v>
      </c>
      <c r="O41" s="272">
        <v>5</v>
      </c>
      <c r="P41" s="256"/>
      <c r="Q41" s="256"/>
      <c r="R41" s="256"/>
      <c r="S41" s="256"/>
      <c r="T41" s="256"/>
      <c r="U41" s="256"/>
    </row>
    <row r="42" spans="1:21" ht="13.5" customHeight="1" x14ac:dyDescent="0.35">
      <c r="A42" s="1186"/>
      <c r="B42" s="265">
        <v>2024</v>
      </c>
      <c r="C42" s="25"/>
      <c r="D42" s="266">
        <v>39.172837595139399</v>
      </c>
      <c r="E42" s="267">
        <v>42.663160700247893</v>
      </c>
      <c r="F42" s="274">
        <v>37.073102765083419</v>
      </c>
      <c r="G42" s="269">
        <v>15.223425531137373</v>
      </c>
      <c r="H42" s="270">
        <v>10.964975507615685</v>
      </c>
      <c r="I42" s="269">
        <v>52.929327303761198</v>
      </c>
      <c r="J42" s="269">
        <v>52.929327303761198</v>
      </c>
      <c r="K42" s="269">
        <v>10.174852565382222</v>
      </c>
      <c r="L42" s="271">
        <v>0</v>
      </c>
      <c r="M42" s="272">
        <v>20</v>
      </c>
      <c r="N42" s="272">
        <v>20</v>
      </c>
      <c r="O42" s="272">
        <v>5</v>
      </c>
      <c r="P42" s="256"/>
      <c r="Q42" s="256"/>
      <c r="R42" s="256"/>
      <c r="S42" s="256"/>
      <c r="T42" s="256"/>
      <c r="U42" s="256"/>
    </row>
    <row r="43" spans="1:21" ht="13.5" customHeight="1" x14ac:dyDescent="0.35">
      <c r="A43" s="1186"/>
      <c r="B43" s="265">
        <v>2025</v>
      </c>
      <c r="C43" s="25"/>
      <c r="D43" s="266">
        <v>39.55793602880361</v>
      </c>
      <c r="E43" s="267">
        <v>43.10522907291741</v>
      </c>
      <c r="F43" s="274">
        <v>37.523476435958472</v>
      </c>
      <c r="G43" s="269">
        <v>15.447304932663961</v>
      </c>
      <c r="H43" s="270">
        <v>11.148485094441236</v>
      </c>
      <c r="I43" s="269">
        <v>53.391420069853147</v>
      </c>
      <c r="J43" s="269">
        <v>53.391420069853147</v>
      </c>
      <c r="K43" s="269">
        <v>10.263682822746574</v>
      </c>
      <c r="L43" s="271">
        <v>0</v>
      </c>
      <c r="M43" s="272">
        <v>20</v>
      </c>
      <c r="N43" s="272">
        <v>20</v>
      </c>
      <c r="O43" s="272">
        <v>5</v>
      </c>
      <c r="P43" s="256"/>
      <c r="Q43" s="256"/>
      <c r="R43" s="256"/>
      <c r="S43" s="256"/>
      <c r="T43" s="256"/>
      <c r="U43" s="256"/>
    </row>
    <row r="44" spans="1:21" ht="13.5" customHeight="1" x14ac:dyDescent="0.35">
      <c r="A44" s="1186"/>
      <c r="B44" s="265">
        <v>2026</v>
      </c>
      <c r="C44" s="25"/>
      <c r="D44" s="266">
        <v>40.328132896132104</v>
      </c>
      <c r="E44" s="267">
        <v>43.989365818256381</v>
      </c>
      <c r="F44" s="274">
        <v>38.424223777708619</v>
      </c>
      <c r="G44" s="269">
        <v>15.565710662576882</v>
      </c>
      <c r="H44" s="270">
        <v>11.383922947699629</v>
      </c>
      <c r="I44" s="269">
        <v>53.85654404314473</v>
      </c>
      <c r="J44" s="269">
        <v>53.85654404314473</v>
      </c>
      <c r="K44" s="269">
        <v>10.353095783272343</v>
      </c>
      <c r="L44" s="271">
        <v>0</v>
      </c>
      <c r="M44" s="272">
        <v>20</v>
      </c>
      <c r="N44" s="272">
        <v>20</v>
      </c>
      <c r="O44" s="272">
        <v>5</v>
      </c>
      <c r="P44" s="256"/>
      <c r="Q44" s="256"/>
      <c r="R44" s="256"/>
      <c r="S44" s="256"/>
      <c r="T44" s="256"/>
      <c r="U44" s="256"/>
    </row>
    <row r="45" spans="1:21" ht="13.5" customHeight="1" x14ac:dyDescent="0.35">
      <c r="A45" s="1186"/>
      <c r="B45" s="265">
        <v>2027</v>
      </c>
      <c r="C45" s="25"/>
      <c r="D45" s="266">
        <v>40.713231329796358</v>
      </c>
      <c r="E45" s="267">
        <v>44.431434190925899</v>
      </c>
      <c r="F45" s="274">
        <v>38.8745974485837</v>
      </c>
      <c r="G45" s="269">
        <v>15.471494429848683</v>
      </c>
      <c r="H45" s="270">
        <v>10.933432135236401</v>
      </c>
      <c r="I45" s="269">
        <v>54.325567462389344</v>
      </c>
      <c r="J45" s="269">
        <v>54.325567462389344</v>
      </c>
      <c r="K45" s="269">
        <v>10.443258352562854</v>
      </c>
      <c r="L45" s="271">
        <v>0</v>
      </c>
      <c r="M45" s="272">
        <v>20</v>
      </c>
      <c r="N45" s="272">
        <v>20</v>
      </c>
      <c r="O45" s="272">
        <v>5</v>
      </c>
      <c r="P45" s="256"/>
      <c r="Q45" s="256"/>
      <c r="R45" s="256"/>
      <c r="S45" s="256"/>
      <c r="T45" s="256"/>
      <c r="U45" s="256"/>
    </row>
    <row r="46" spans="1:21" ht="13.5" customHeight="1" x14ac:dyDescent="0.35">
      <c r="A46" s="1186"/>
      <c r="B46" s="265">
        <v>2028</v>
      </c>
      <c r="C46" s="25"/>
      <c r="D46" s="266">
        <v>41.09832976346059</v>
      </c>
      <c r="E46" s="267">
        <v>44.873502563595402</v>
      </c>
      <c r="F46" s="274">
        <v>39.324971119458773</v>
      </c>
      <c r="G46" s="269">
        <v>15.159662546944475</v>
      </c>
      <c r="H46" s="270">
        <v>10.766413689584601</v>
      </c>
      <c r="I46" s="269">
        <v>54.799230468280065</v>
      </c>
      <c r="J46" s="269">
        <v>54.799230468280065</v>
      </c>
      <c r="K46" s="269">
        <v>10.534312811331146</v>
      </c>
      <c r="L46" s="271">
        <v>0</v>
      </c>
      <c r="M46" s="272">
        <v>20</v>
      </c>
      <c r="N46" s="272">
        <v>20</v>
      </c>
      <c r="O46" s="272">
        <v>5</v>
      </c>
      <c r="P46" s="256"/>
      <c r="Q46" s="256"/>
      <c r="R46" s="256"/>
      <c r="S46" s="256"/>
      <c r="T46" s="256"/>
      <c r="U46" s="256"/>
    </row>
    <row r="47" spans="1:21" ht="13.5" customHeight="1" x14ac:dyDescent="0.35">
      <c r="A47" s="1186"/>
      <c r="B47" s="265">
        <v>2029</v>
      </c>
      <c r="C47" s="25"/>
      <c r="D47" s="266">
        <v>41.86852663078907</v>
      </c>
      <c r="E47" s="267">
        <v>45.757639308934394</v>
      </c>
      <c r="F47" s="274">
        <v>40.225718461208913</v>
      </c>
      <c r="G47" s="269">
        <v>15.134896225153305</v>
      </c>
      <c r="H47" s="270">
        <v>11.033032121607038</v>
      </c>
      <c r="I47" s="269">
        <v>55.27817534381628</v>
      </c>
      <c r="J47" s="269">
        <v>55.27817534381628</v>
      </c>
      <c r="K47" s="269">
        <v>10.62638262864734</v>
      </c>
      <c r="L47" s="271">
        <v>0</v>
      </c>
      <c r="M47" s="272">
        <v>20</v>
      </c>
      <c r="N47" s="272">
        <v>20</v>
      </c>
      <c r="O47" s="272">
        <v>5</v>
      </c>
      <c r="P47" s="256"/>
      <c r="Q47" s="256"/>
      <c r="R47" s="256"/>
      <c r="S47" s="256"/>
      <c r="T47" s="256"/>
      <c r="U47" s="256"/>
    </row>
    <row r="48" spans="1:21" ht="13.5" customHeight="1" x14ac:dyDescent="0.35">
      <c r="A48" s="1186"/>
      <c r="B48" s="265">
        <v>2030</v>
      </c>
      <c r="C48" s="25"/>
      <c r="D48" s="266">
        <v>42.25362506445331</v>
      </c>
      <c r="E48" s="267">
        <v>46.199707681603869</v>
      </c>
      <c r="F48" s="274">
        <v>40.676092132083973</v>
      </c>
      <c r="G48" s="269">
        <v>15.409373054826302</v>
      </c>
      <c r="H48" s="270">
        <v>10.989178720845169</v>
      </c>
      <c r="I48" s="269">
        <v>55.762798420540854</v>
      </c>
      <c r="J48" s="269">
        <v>55.762798420540854</v>
      </c>
      <c r="K48" s="269">
        <v>10.719543993180764</v>
      </c>
      <c r="L48" s="271">
        <v>0</v>
      </c>
      <c r="M48" s="272">
        <v>20</v>
      </c>
      <c r="N48" s="272">
        <v>20</v>
      </c>
      <c r="O48" s="272">
        <v>5</v>
      </c>
      <c r="P48" s="256"/>
      <c r="Q48" s="256"/>
      <c r="R48" s="256"/>
      <c r="S48" s="256"/>
      <c r="T48" s="256"/>
      <c r="U48" s="256"/>
    </row>
    <row r="49" spans="1:21" ht="13.5" customHeight="1" x14ac:dyDescent="0.35">
      <c r="A49" s="1186"/>
      <c r="B49" s="265">
        <v>2031</v>
      </c>
      <c r="C49" s="25"/>
      <c r="D49" s="266">
        <v>42.25362506445331</v>
      </c>
      <c r="E49" s="267">
        <v>46.199707681603869</v>
      </c>
      <c r="F49" s="274">
        <v>40.676092132083973</v>
      </c>
      <c r="G49" s="269">
        <v>15.409373054826302</v>
      </c>
      <c r="H49" s="270">
        <v>10.989178720845169</v>
      </c>
      <c r="I49" s="269">
        <v>56.247874534246783</v>
      </c>
      <c r="J49" s="269">
        <v>56.247874534246783</v>
      </c>
      <c r="K49" s="269">
        <v>10.812792447135619</v>
      </c>
      <c r="L49" s="271">
        <v>0</v>
      </c>
      <c r="M49" s="272">
        <v>20</v>
      </c>
      <c r="N49" s="272">
        <v>20</v>
      </c>
      <c r="O49" s="272">
        <v>5</v>
      </c>
      <c r="P49" s="256"/>
      <c r="Q49" s="256"/>
      <c r="R49" s="256"/>
      <c r="S49" s="256"/>
      <c r="T49" s="256"/>
      <c r="U49" s="256"/>
    </row>
    <row r="50" spans="1:21" ht="13.5" customHeight="1" x14ac:dyDescent="0.35">
      <c r="A50" s="1186"/>
      <c r="B50" s="265">
        <v>2032</v>
      </c>
      <c r="C50" s="25"/>
      <c r="D50" s="266">
        <v>42.25362506445331</v>
      </c>
      <c r="E50" s="267">
        <v>46.199707681603869</v>
      </c>
      <c r="F50" s="274">
        <v>40.676092132083973</v>
      </c>
      <c r="G50" s="269">
        <v>15.409373054826302</v>
      </c>
      <c r="H50" s="270">
        <v>10.989178720845169</v>
      </c>
      <c r="I50" s="269">
        <v>56.733715757933496</v>
      </c>
      <c r="J50" s="269">
        <v>56.733715757933496</v>
      </c>
      <c r="K50" s="269">
        <v>10.90618798176668</v>
      </c>
      <c r="L50" s="271">
        <v>0</v>
      </c>
      <c r="M50" s="272">
        <v>20</v>
      </c>
      <c r="N50" s="272">
        <v>20</v>
      </c>
      <c r="O50" s="272">
        <v>5</v>
      </c>
      <c r="P50" s="256"/>
      <c r="Q50" s="256"/>
      <c r="R50" s="256"/>
      <c r="S50" s="256"/>
      <c r="T50" s="256"/>
      <c r="U50" s="256"/>
    </row>
    <row r="51" spans="1:21" ht="13.5" customHeight="1" x14ac:dyDescent="0.35">
      <c r="A51" s="1186"/>
      <c r="B51" s="265">
        <v>2033</v>
      </c>
      <c r="C51" s="25"/>
      <c r="D51" s="266">
        <v>42.25362506445331</v>
      </c>
      <c r="E51" s="267">
        <v>46.199707681603869</v>
      </c>
      <c r="F51" s="274">
        <v>40.676092132083973</v>
      </c>
      <c r="G51" s="269">
        <v>15.409373054826302</v>
      </c>
      <c r="H51" s="270">
        <v>10.989178720845169</v>
      </c>
      <c r="I51" s="269">
        <v>57.220593701168006</v>
      </c>
      <c r="J51" s="269">
        <v>57.220593701168006</v>
      </c>
      <c r="K51" s="269">
        <v>10.999782809853523</v>
      </c>
      <c r="L51" s="271">
        <v>0</v>
      </c>
      <c r="M51" s="272">
        <v>20</v>
      </c>
      <c r="N51" s="272">
        <v>20</v>
      </c>
      <c r="O51" s="272">
        <v>5</v>
      </c>
      <c r="P51" s="256"/>
      <c r="Q51" s="256"/>
      <c r="R51" s="256"/>
      <c r="S51" s="256"/>
      <c r="T51" s="256"/>
      <c r="U51" s="256"/>
    </row>
    <row r="52" spans="1:21" ht="13.5" customHeight="1" x14ac:dyDescent="0.35">
      <c r="A52" s="1186"/>
      <c r="B52" s="265">
        <v>2034</v>
      </c>
      <c r="C52" s="25"/>
      <c r="D52" s="266">
        <v>42.25362506445331</v>
      </c>
      <c r="E52" s="267">
        <v>46.199707681603869</v>
      </c>
      <c r="F52" s="274">
        <v>40.676092132083973</v>
      </c>
      <c r="G52" s="269">
        <v>15.409373054826302</v>
      </c>
      <c r="H52" s="270">
        <v>10.989178720845169</v>
      </c>
      <c r="I52" s="269">
        <v>57.708746782560056</v>
      </c>
      <c r="J52" s="269">
        <v>57.708746782560056</v>
      </c>
      <c r="K52" s="269">
        <v>11.0936227637225</v>
      </c>
      <c r="L52" s="271">
        <v>0</v>
      </c>
      <c r="M52" s="272">
        <v>20</v>
      </c>
      <c r="N52" s="272">
        <v>20</v>
      </c>
      <c r="O52" s="272">
        <v>5</v>
      </c>
      <c r="P52" s="256"/>
      <c r="Q52" s="256"/>
      <c r="R52" s="256"/>
      <c r="S52" s="256"/>
      <c r="T52" s="256"/>
      <c r="U52" s="256"/>
    </row>
    <row r="53" spans="1:21" ht="13.5" customHeight="1" x14ac:dyDescent="0.35">
      <c r="A53" s="1186"/>
      <c r="B53" s="265">
        <v>2035</v>
      </c>
      <c r="C53" s="25"/>
      <c r="D53" s="266">
        <v>42.25362506445331</v>
      </c>
      <c r="E53" s="267">
        <v>46.199707681603869</v>
      </c>
      <c r="F53" s="274">
        <v>40.676092132083973</v>
      </c>
      <c r="G53" s="269">
        <v>15.409373054826302</v>
      </c>
      <c r="H53" s="270">
        <v>10.989178720845169</v>
      </c>
      <c r="I53" s="269">
        <v>58.198385950246092</v>
      </c>
      <c r="J53" s="269">
        <v>58.198385950246092</v>
      </c>
      <c r="K53" s="269">
        <v>11.187748394922201</v>
      </c>
      <c r="L53" s="271">
        <v>0</v>
      </c>
      <c r="M53" s="272">
        <v>20</v>
      </c>
      <c r="N53" s="272">
        <v>20</v>
      </c>
      <c r="O53" s="272">
        <v>5</v>
      </c>
      <c r="P53" s="256"/>
      <c r="Q53" s="256"/>
      <c r="R53" s="256"/>
      <c r="S53" s="256"/>
      <c r="T53" s="256"/>
      <c r="U53" s="256"/>
    </row>
    <row r="54" spans="1:21" ht="13.5" customHeight="1" x14ac:dyDescent="0.35">
      <c r="A54" s="1186"/>
      <c r="B54" s="265">
        <v>2036</v>
      </c>
      <c r="C54" s="25"/>
      <c r="D54" s="266">
        <v>42.25362506445331</v>
      </c>
      <c r="E54" s="267">
        <v>46.199707681603869</v>
      </c>
      <c r="F54" s="274">
        <v>40.676092132083973</v>
      </c>
      <c r="G54" s="269">
        <v>15.409373054826302</v>
      </c>
      <c r="H54" s="270">
        <v>10.989178720845169</v>
      </c>
      <c r="I54" s="269">
        <v>58.689699231150044</v>
      </c>
      <c r="J54" s="269">
        <v>58.689699231150044</v>
      </c>
      <c r="K54" s="269">
        <v>11.282195848749122</v>
      </c>
      <c r="L54" s="271">
        <v>0</v>
      </c>
      <c r="M54" s="272">
        <v>20</v>
      </c>
      <c r="N54" s="272">
        <v>20</v>
      </c>
      <c r="O54" s="272">
        <v>5</v>
      </c>
      <c r="P54" s="256"/>
      <c r="Q54" s="256"/>
      <c r="R54" s="256"/>
      <c r="S54" s="256"/>
      <c r="T54" s="256"/>
      <c r="U54" s="256"/>
    </row>
    <row r="55" spans="1:21" ht="13.5" customHeight="1" x14ac:dyDescent="0.35">
      <c r="A55" s="1186"/>
      <c r="B55" s="265">
        <v>2037</v>
      </c>
      <c r="C55" s="25"/>
      <c r="D55" s="266">
        <v>42.25362506445331</v>
      </c>
      <c r="E55" s="267">
        <v>46.199707681603869</v>
      </c>
      <c r="F55" s="274">
        <v>40.676092132083973</v>
      </c>
      <c r="G55" s="269">
        <v>15.409373054826302</v>
      </c>
      <c r="H55" s="270">
        <v>10.989178720845169</v>
      </c>
      <c r="I55" s="269">
        <v>59.182855385152251</v>
      </c>
      <c r="J55" s="269">
        <v>59.182855385152251</v>
      </c>
      <c r="K55" s="269">
        <v>11.376997566705716</v>
      </c>
      <c r="L55" s="271">
        <v>0</v>
      </c>
      <c r="M55" s="272">
        <v>20</v>
      </c>
      <c r="N55" s="272">
        <v>20</v>
      </c>
      <c r="O55" s="272">
        <v>5</v>
      </c>
      <c r="P55" s="256"/>
      <c r="Q55" s="256"/>
      <c r="R55" s="256"/>
      <c r="S55" s="256"/>
      <c r="T55" s="256"/>
      <c r="U55" s="256"/>
    </row>
    <row r="56" spans="1:21" ht="13.5" customHeight="1" x14ac:dyDescent="0.35">
      <c r="A56" s="1186"/>
      <c r="B56" s="265">
        <v>2038</v>
      </c>
      <c r="C56" s="25"/>
      <c r="D56" s="266">
        <v>42.25362506445331</v>
      </c>
      <c r="E56" s="267">
        <v>46.199707681603869</v>
      </c>
      <c r="F56" s="274">
        <v>40.676092132083973</v>
      </c>
      <c r="G56" s="269">
        <v>15.409373054826302</v>
      </c>
      <c r="H56" s="270">
        <v>10.989178720845169</v>
      </c>
      <c r="I56" s="269">
        <v>59.67800686727076</v>
      </c>
      <c r="J56" s="269">
        <v>59.67800686727076</v>
      </c>
      <c r="K56" s="269">
        <v>11.472182855934362</v>
      </c>
      <c r="L56" s="271">
        <v>0</v>
      </c>
      <c r="M56" s="272">
        <v>20</v>
      </c>
      <c r="N56" s="272">
        <v>20</v>
      </c>
      <c r="O56" s="272">
        <v>5</v>
      </c>
      <c r="P56" s="256"/>
      <c r="Q56" s="256"/>
      <c r="R56" s="256"/>
      <c r="S56" s="256"/>
      <c r="T56" s="256"/>
      <c r="U56" s="256"/>
    </row>
    <row r="57" spans="1:21" ht="13.5" customHeight="1" x14ac:dyDescent="0.35">
      <c r="A57" s="1186"/>
      <c r="B57" s="265">
        <v>2039</v>
      </c>
      <c r="C57" s="25"/>
      <c r="D57" s="266">
        <v>42.25362506445331</v>
      </c>
      <c r="E57" s="267">
        <v>46.199707681603869</v>
      </c>
      <c r="F57" s="274">
        <v>40.676092132083973</v>
      </c>
      <c r="G57" s="269">
        <v>15.409373054826302</v>
      </c>
      <c r="H57" s="270">
        <v>10.989178720845169</v>
      </c>
      <c r="I57" s="269">
        <v>60.129364801262561</v>
      </c>
      <c r="J57" s="269">
        <v>60.129364801262561</v>
      </c>
      <c r="K57" s="269">
        <v>11.558949506230631</v>
      </c>
      <c r="L57" s="271">
        <v>0</v>
      </c>
      <c r="M57" s="272">
        <v>20</v>
      </c>
      <c r="N57" s="272">
        <v>20</v>
      </c>
      <c r="O57" s="272">
        <v>5</v>
      </c>
      <c r="P57" s="256"/>
      <c r="Q57" s="256"/>
      <c r="R57" s="256"/>
      <c r="S57" s="256"/>
      <c r="T57" s="256"/>
      <c r="U57" s="256"/>
    </row>
    <row r="58" spans="1:21" ht="13.5" customHeight="1" x14ac:dyDescent="0.35">
      <c r="A58" s="1186"/>
      <c r="B58" s="265">
        <v>2040</v>
      </c>
      <c r="C58" s="25"/>
      <c r="D58" s="266">
        <v>42.25362506445331</v>
      </c>
      <c r="E58" s="267">
        <v>46.199707681603869</v>
      </c>
      <c r="F58" s="274">
        <v>40.676092132083973</v>
      </c>
      <c r="G58" s="269">
        <v>15.409373054826302</v>
      </c>
      <c r="H58" s="270">
        <v>10.989178720845169</v>
      </c>
      <c r="I58" s="269">
        <v>60.540807180156861</v>
      </c>
      <c r="J58" s="269">
        <v>60.540807180156861</v>
      </c>
      <c r="K58" s="269">
        <v>11.638043002363201</v>
      </c>
      <c r="L58" s="271">
        <v>0</v>
      </c>
      <c r="M58" s="272">
        <v>20</v>
      </c>
      <c r="N58" s="272">
        <v>20</v>
      </c>
      <c r="O58" s="272">
        <v>5</v>
      </c>
      <c r="P58" s="256"/>
      <c r="Q58" s="256"/>
      <c r="R58" s="256"/>
      <c r="S58" s="256"/>
      <c r="T58" s="256"/>
      <c r="U58" s="256"/>
    </row>
    <row r="59" spans="1:21" ht="13.5" customHeight="1" x14ac:dyDescent="0.35">
      <c r="A59" s="1186"/>
      <c r="B59" s="265">
        <v>2041</v>
      </c>
      <c r="C59" s="25"/>
      <c r="D59" s="266">
        <v>42.25362506445331</v>
      </c>
      <c r="E59" s="267">
        <v>46.199707681603869</v>
      </c>
      <c r="F59" s="274">
        <v>40.676092132083973</v>
      </c>
      <c r="G59" s="269">
        <v>15.409373054826302</v>
      </c>
      <c r="H59" s="270">
        <v>10.989178720845169</v>
      </c>
      <c r="I59" s="269">
        <v>60.955064902797226</v>
      </c>
      <c r="J59" s="269">
        <v>60.955064902797226</v>
      </c>
      <c r="K59" s="269">
        <v>11.71767770521417</v>
      </c>
      <c r="L59" s="271">
        <v>0</v>
      </c>
      <c r="M59" s="272">
        <v>20</v>
      </c>
      <c r="N59" s="272">
        <v>20</v>
      </c>
      <c r="O59" s="272">
        <v>5</v>
      </c>
      <c r="P59" s="256"/>
      <c r="Q59" s="256"/>
      <c r="R59" s="256"/>
      <c r="S59" s="256"/>
      <c r="T59" s="256"/>
      <c r="U59" s="256"/>
    </row>
    <row r="60" spans="1:21" ht="13.5" customHeight="1" x14ac:dyDescent="0.35">
      <c r="A60" s="1186"/>
      <c r="B60" s="265">
        <v>2042</v>
      </c>
      <c r="C60" s="25"/>
      <c r="D60" s="266">
        <v>42.25362506445331</v>
      </c>
      <c r="E60" s="267">
        <v>46.199707681603869</v>
      </c>
      <c r="F60" s="274">
        <v>40.676092132083973</v>
      </c>
      <c r="G60" s="269">
        <v>15.409373054826302</v>
      </c>
      <c r="H60" s="270">
        <v>10.989178720845169</v>
      </c>
      <c r="I60" s="269">
        <v>61.3721572335104</v>
      </c>
      <c r="J60" s="269">
        <v>61.3721572335104</v>
      </c>
      <c r="K60" s="269">
        <v>11.797857318055323</v>
      </c>
      <c r="L60" s="271">
        <v>0</v>
      </c>
      <c r="M60" s="272">
        <v>20</v>
      </c>
      <c r="N60" s="272">
        <v>20</v>
      </c>
      <c r="O60" s="272">
        <v>5</v>
      </c>
      <c r="P60" s="256"/>
      <c r="Q60" s="256"/>
      <c r="R60" s="256"/>
      <c r="S60" s="256"/>
      <c r="T60" s="256"/>
      <c r="U60" s="256"/>
    </row>
    <row r="61" spans="1:21" ht="13.5" customHeight="1" x14ac:dyDescent="0.35">
      <c r="A61" s="1186"/>
      <c r="B61" s="265">
        <v>2043</v>
      </c>
      <c r="C61" s="25"/>
      <c r="D61" s="266">
        <v>42.25362506445331</v>
      </c>
      <c r="E61" s="267">
        <v>46.199707681603869</v>
      </c>
      <c r="F61" s="274">
        <v>40.676092132083973</v>
      </c>
      <c r="G61" s="269">
        <v>15.409373054826302</v>
      </c>
      <c r="H61" s="270">
        <v>10.989178720845169</v>
      </c>
      <c r="I61" s="269">
        <v>61.792103568441554</v>
      </c>
      <c r="J61" s="269">
        <v>61.792103568441554</v>
      </c>
      <c r="K61" s="269">
        <v>11.878585569498517</v>
      </c>
      <c r="L61" s="271">
        <v>0</v>
      </c>
      <c r="M61" s="272">
        <v>20</v>
      </c>
      <c r="N61" s="272">
        <v>20</v>
      </c>
      <c r="O61" s="272">
        <v>5</v>
      </c>
      <c r="P61" s="1188"/>
      <c r="Q61" s="1188"/>
      <c r="R61" s="1188"/>
      <c r="S61" s="1188"/>
      <c r="T61" s="1188"/>
      <c r="U61" s="1188"/>
    </row>
    <row r="62" spans="1:21" ht="13.5" customHeight="1" x14ac:dyDescent="0.35">
      <c r="A62" s="1186"/>
      <c r="B62" s="265">
        <v>2044</v>
      </c>
      <c r="C62" s="25"/>
      <c r="D62" s="266">
        <v>42.25362506445331</v>
      </c>
      <c r="E62" s="267">
        <v>46.199707681603869</v>
      </c>
      <c r="F62" s="274">
        <v>40.676092132083973</v>
      </c>
      <c r="G62" s="269">
        <v>15.409373054826302</v>
      </c>
      <c r="H62" s="270">
        <v>10.989178720845169</v>
      </c>
      <c r="I62" s="269">
        <v>62.214923436456338</v>
      </c>
      <c r="J62" s="269">
        <v>62.214923436456338</v>
      </c>
      <c r="K62" s="269">
        <v>11.959866213669086</v>
      </c>
      <c r="L62" s="271">
        <v>0</v>
      </c>
      <c r="M62" s="272">
        <v>20</v>
      </c>
      <c r="N62" s="272">
        <v>20</v>
      </c>
      <c r="O62" s="272">
        <v>5</v>
      </c>
      <c r="P62" s="1188"/>
      <c r="Q62" s="1188"/>
      <c r="R62" s="1188"/>
      <c r="S62" s="1188"/>
      <c r="T62" s="1188"/>
      <c r="U62" s="1188"/>
    </row>
    <row r="63" spans="1:21" ht="13.5" customHeight="1" x14ac:dyDescent="0.35">
      <c r="A63" s="1186"/>
      <c r="B63" s="265">
        <v>2045</v>
      </c>
      <c r="C63" s="25"/>
      <c r="D63" s="266">
        <v>42.25362506445331</v>
      </c>
      <c r="E63" s="267">
        <v>46.199707681603869</v>
      </c>
      <c r="F63" s="274">
        <v>40.676092132083973</v>
      </c>
      <c r="G63" s="269">
        <v>15.409373054826302</v>
      </c>
      <c r="H63" s="270">
        <v>10.989178720845169</v>
      </c>
      <c r="I63" s="269">
        <v>62.640636500048892</v>
      </c>
      <c r="J63" s="269">
        <v>62.640636500048892</v>
      </c>
      <c r="K63" s="269">
        <v>12.041703030380409</v>
      </c>
      <c r="L63" s="271">
        <v>0</v>
      </c>
      <c r="M63" s="272">
        <v>20</v>
      </c>
      <c r="N63" s="272">
        <v>20</v>
      </c>
      <c r="O63" s="272">
        <v>5</v>
      </c>
      <c r="P63" s="1188"/>
      <c r="Q63" s="1188"/>
      <c r="R63" s="1188"/>
      <c r="S63" s="1188"/>
      <c r="T63" s="1188"/>
      <c r="U63" s="1188"/>
    </row>
    <row r="64" spans="1:21" ht="13.5" customHeight="1" x14ac:dyDescent="0.35">
      <c r="A64" s="1186"/>
      <c r="B64" s="265">
        <v>2046</v>
      </c>
      <c r="C64" s="25"/>
      <c r="D64" s="266">
        <v>42.25362506445331</v>
      </c>
      <c r="E64" s="267">
        <v>46.199707681603869</v>
      </c>
      <c r="F64" s="274">
        <v>40.676092132083973</v>
      </c>
      <c r="G64" s="269">
        <v>15.409373054826302</v>
      </c>
      <c r="H64" s="270">
        <v>10.989178720845169</v>
      </c>
      <c r="I64" s="269">
        <v>63.069262556256469</v>
      </c>
      <c r="J64" s="269">
        <v>63.069262556256469</v>
      </c>
      <c r="K64" s="269">
        <v>12.124099825309699</v>
      </c>
      <c r="L64" s="271">
        <v>0</v>
      </c>
      <c r="M64" s="272">
        <v>20</v>
      </c>
      <c r="N64" s="272">
        <v>20</v>
      </c>
      <c r="O64" s="272">
        <v>5</v>
      </c>
      <c r="P64" s="1188"/>
      <c r="Q64" s="1188"/>
      <c r="R64" s="1188"/>
      <c r="S64" s="1188"/>
      <c r="T64" s="1188"/>
      <c r="U64" s="1188"/>
    </row>
    <row r="65" spans="1:15" ht="13.5" customHeight="1" x14ac:dyDescent="0.35">
      <c r="A65" s="1186"/>
      <c r="B65" s="265">
        <v>2047</v>
      </c>
      <c r="C65" s="25"/>
      <c r="D65" s="266">
        <v>42.25362506445331</v>
      </c>
      <c r="E65" s="267">
        <v>46.199707681603869</v>
      </c>
      <c r="F65" s="274">
        <v>40.676092132083973</v>
      </c>
      <c r="G65" s="269">
        <v>15.409373054826302</v>
      </c>
      <c r="H65" s="270">
        <v>10.989178720845169</v>
      </c>
      <c r="I65" s="269">
        <v>63.500821537579824</v>
      </c>
      <c r="J65" s="269">
        <v>63.500821537579824</v>
      </c>
      <c r="K65" s="269">
        <v>12.207060430174968</v>
      </c>
      <c r="L65" s="271">
        <v>0</v>
      </c>
      <c r="M65" s="272">
        <v>20</v>
      </c>
      <c r="N65" s="272">
        <v>20</v>
      </c>
      <c r="O65" s="272">
        <v>5</v>
      </c>
    </row>
    <row r="66" spans="1:15" ht="13.5" customHeight="1" x14ac:dyDescent="0.35">
      <c r="A66" s="1186"/>
      <c r="B66" s="265">
        <v>2048</v>
      </c>
      <c r="C66" s="25"/>
      <c r="D66" s="266">
        <v>42.25362506445331</v>
      </c>
      <c r="E66" s="267">
        <v>46.199707681603869</v>
      </c>
      <c r="F66" s="274">
        <v>40.676092132083973</v>
      </c>
      <c r="G66" s="269">
        <v>15.409373054826302</v>
      </c>
      <c r="H66" s="270">
        <v>10.989178720845169</v>
      </c>
      <c r="I66" s="269">
        <v>63.935333512910304</v>
      </c>
      <c r="J66" s="269">
        <v>63.935333512910304</v>
      </c>
      <c r="K66" s="269">
        <v>12.290588702913217</v>
      </c>
      <c r="L66" s="271">
        <v>0</v>
      </c>
      <c r="M66" s="272">
        <v>20</v>
      </c>
      <c r="N66" s="272">
        <v>20</v>
      </c>
      <c r="O66" s="272">
        <v>5</v>
      </c>
    </row>
    <row r="67" spans="1:15" ht="13.5" customHeight="1" x14ac:dyDescent="0.35">
      <c r="A67" s="1186"/>
      <c r="B67" s="265">
        <v>2049</v>
      </c>
      <c r="C67" s="25"/>
      <c r="D67" s="266">
        <v>42.25362506445331</v>
      </c>
      <c r="E67" s="267">
        <v>46.199707681603869</v>
      </c>
      <c r="F67" s="274">
        <v>40.676092132083973</v>
      </c>
      <c r="G67" s="269">
        <v>15.409373054826302</v>
      </c>
      <c r="H67" s="270">
        <v>10.989178720845169</v>
      </c>
      <c r="I67" s="269">
        <v>64.372818688462985</v>
      </c>
      <c r="J67" s="269">
        <v>64.372818688462985</v>
      </c>
      <c r="K67" s="269">
        <v>12.374688527859838</v>
      </c>
      <c r="L67" s="271">
        <v>0</v>
      </c>
      <c r="M67" s="272">
        <v>20</v>
      </c>
      <c r="N67" s="272">
        <v>20</v>
      </c>
      <c r="O67" s="272">
        <v>5</v>
      </c>
    </row>
    <row r="68" spans="1:15" ht="13.5" customHeight="1" x14ac:dyDescent="0.35">
      <c r="A68" s="1186"/>
      <c r="B68" s="265">
        <v>2050</v>
      </c>
      <c r="C68" s="25"/>
      <c r="D68" s="266">
        <v>42.25362506445331</v>
      </c>
      <c r="E68" s="267">
        <v>46.199707681603869</v>
      </c>
      <c r="F68" s="274">
        <v>40.676092132083973</v>
      </c>
      <c r="G68" s="269">
        <v>15.409373054826302</v>
      </c>
      <c r="H68" s="270">
        <v>10.989178720845169</v>
      </c>
      <c r="I68" s="269">
        <v>64.81329740871638</v>
      </c>
      <c r="J68" s="269">
        <v>64.81329740871638</v>
      </c>
      <c r="K68" s="269">
        <v>12.459363815929258</v>
      </c>
      <c r="L68" s="271">
        <v>0</v>
      </c>
      <c r="M68" s="272">
        <v>20</v>
      </c>
      <c r="N68" s="272">
        <v>20</v>
      </c>
      <c r="O68" s="272">
        <v>5</v>
      </c>
    </row>
    <row r="69" spans="1:15" ht="13.5" customHeight="1" x14ac:dyDescent="0.35">
      <c r="A69" s="1186"/>
      <c r="B69" s="265">
        <v>2051</v>
      </c>
      <c r="C69" s="25"/>
      <c r="D69" s="266">
        <v>42.25362506445331</v>
      </c>
      <c r="E69" s="267">
        <v>46.199707681603869</v>
      </c>
      <c r="F69" s="274">
        <v>40.676092132083973</v>
      </c>
      <c r="G69" s="269">
        <v>15.409373054826302</v>
      </c>
      <c r="H69" s="270">
        <v>10.989178720845169</v>
      </c>
      <c r="I69" s="269">
        <v>65.256790157358623</v>
      </c>
      <c r="J69" s="269">
        <v>65.256790157358623</v>
      </c>
      <c r="K69" s="269">
        <v>12.544618504796809</v>
      </c>
      <c r="L69" s="271">
        <v>0</v>
      </c>
      <c r="M69" s="272">
        <v>20</v>
      </c>
      <c r="N69" s="272">
        <v>20</v>
      </c>
      <c r="O69" s="272">
        <v>5</v>
      </c>
    </row>
    <row r="70" spans="1:15" ht="13.5" customHeight="1" x14ac:dyDescent="0.35">
      <c r="A70" s="1186"/>
      <c r="B70" s="265">
        <v>2052</v>
      </c>
      <c r="C70" s="25"/>
      <c r="D70" s="266">
        <v>42.25362506445331</v>
      </c>
      <c r="E70" s="267">
        <v>46.199707681603869</v>
      </c>
      <c r="F70" s="274">
        <v>40.676092132083973</v>
      </c>
      <c r="G70" s="269">
        <v>15.409373054826302</v>
      </c>
      <c r="H70" s="270">
        <v>10.989178720845169</v>
      </c>
      <c r="I70" s="269">
        <v>65.703317558239888</v>
      </c>
      <c r="J70" s="269">
        <v>65.703317558239888</v>
      </c>
      <c r="K70" s="269">
        <v>12.630456559081836</v>
      </c>
      <c r="L70" s="271">
        <v>0</v>
      </c>
      <c r="M70" s="272">
        <v>20</v>
      </c>
      <c r="N70" s="272">
        <v>20</v>
      </c>
      <c r="O70" s="272">
        <v>5</v>
      </c>
    </row>
    <row r="71" spans="1:15" ht="13.5" customHeight="1" x14ac:dyDescent="0.35">
      <c r="A71" s="1186"/>
      <c r="B71" s="265">
        <v>2053</v>
      </c>
      <c r="C71" s="25"/>
      <c r="D71" s="266">
        <v>42.25362506445331</v>
      </c>
      <c r="E71" s="267">
        <v>46.199707681603869</v>
      </c>
      <c r="F71" s="274">
        <v>40.676092132083973</v>
      </c>
      <c r="G71" s="269">
        <v>15.409373054826302</v>
      </c>
      <c r="H71" s="270">
        <v>10.989178720845169</v>
      </c>
      <c r="I71" s="269">
        <v>66.152900376331473</v>
      </c>
      <c r="J71" s="269">
        <v>66.152900376331473</v>
      </c>
      <c r="K71" s="269">
        <v>12.716881970532057</v>
      </c>
      <c r="L71" s="271">
        <v>0</v>
      </c>
      <c r="M71" s="272">
        <v>20</v>
      </c>
      <c r="N71" s="272">
        <v>20</v>
      </c>
      <c r="O71" s="272">
        <v>5</v>
      </c>
    </row>
    <row r="72" spans="1:15" ht="13.5" customHeight="1" x14ac:dyDescent="0.35">
      <c r="A72" s="1186"/>
      <c r="B72" s="265">
        <v>2054</v>
      </c>
      <c r="C72" s="25"/>
      <c r="D72" s="266">
        <v>42.25362506445331</v>
      </c>
      <c r="E72" s="267">
        <v>46.199707681603869</v>
      </c>
      <c r="F72" s="274">
        <v>40.676092132083973</v>
      </c>
      <c r="G72" s="269">
        <v>15.409373054826302</v>
      </c>
      <c r="H72" s="270">
        <v>10.989178720845169</v>
      </c>
      <c r="I72" s="269">
        <v>66.605559518691521</v>
      </c>
      <c r="J72" s="269">
        <v>66.605559518691521</v>
      </c>
      <c r="K72" s="269">
        <v>12.803898758209209</v>
      </c>
      <c r="L72" s="271">
        <v>0</v>
      </c>
      <c r="M72" s="272">
        <v>20</v>
      </c>
      <c r="N72" s="272">
        <v>20</v>
      </c>
      <c r="O72" s="272">
        <v>5</v>
      </c>
    </row>
    <row r="73" spans="1:15" ht="13.5" customHeight="1" x14ac:dyDescent="0.35">
      <c r="A73" s="1186"/>
      <c r="B73" s="265">
        <v>2055</v>
      </c>
      <c r="C73" s="25"/>
      <c r="D73" s="266">
        <v>42.25362506445331</v>
      </c>
      <c r="E73" s="267">
        <v>46.199707681603869</v>
      </c>
      <c r="F73" s="274">
        <v>40.676092132083973</v>
      </c>
      <c r="G73" s="269">
        <v>15.409373054826302</v>
      </c>
      <c r="H73" s="270">
        <v>10.989178720845169</v>
      </c>
      <c r="I73" s="269">
        <v>67.061316035437187</v>
      </c>
      <c r="J73" s="269">
        <v>67.061316035437187</v>
      </c>
      <c r="K73" s="269">
        <v>12.891510968675936</v>
      </c>
      <c r="L73" s="271">
        <v>0</v>
      </c>
      <c r="M73" s="272">
        <v>20</v>
      </c>
      <c r="N73" s="272">
        <v>20</v>
      </c>
      <c r="O73" s="272">
        <v>5</v>
      </c>
    </row>
    <row r="74" spans="1:15" ht="13.5" customHeight="1" x14ac:dyDescent="0.35">
      <c r="A74" s="1186"/>
      <c r="B74" s="265">
        <v>2056</v>
      </c>
      <c r="C74" s="25"/>
      <c r="D74" s="266">
        <v>42.25362506445331</v>
      </c>
      <c r="E74" s="267">
        <v>46.199707681603869</v>
      </c>
      <c r="F74" s="274">
        <v>40.676092132083973</v>
      </c>
      <c r="G74" s="269">
        <v>15.409373054826302</v>
      </c>
      <c r="H74" s="270">
        <v>10.989178720845169</v>
      </c>
      <c r="I74" s="269">
        <v>67.520191120723666</v>
      </c>
      <c r="J74" s="269">
        <v>67.520191120723666</v>
      </c>
      <c r="K74" s="269">
        <v>12.979722676183984</v>
      </c>
      <c r="L74" s="271">
        <v>0</v>
      </c>
      <c r="M74" s="272">
        <v>20</v>
      </c>
      <c r="N74" s="272">
        <v>20</v>
      </c>
      <c r="O74" s="272">
        <v>5</v>
      </c>
    </row>
    <row r="75" spans="1:15" ht="13.5" customHeight="1" x14ac:dyDescent="0.35">
      <c r="A75" s="1186"/>
      <c r="B75" s="265">
        <v>2057</v>
      </c>
      <c r="C75" s="25"/>
      <c r="D75" s="266">
        <v>42.25362506445331</v>
      </c>
      <c r="E75" s="267">
        <v>46.199707681603869</v>
      </c>
      <c r="F75" s="274">
        <v>40.676092132083973</v>
      </c>
      <c r="G75" s="269">
        <v>15.409373054826302</v>
      </c>
      <c r="H75" s="270">
        <v>10.989178720845169</v>
      </c>
      <c r="I75" s="269">
        <v>67.982206113729589</v>
      </c>
      <c r="J75" s="269">
        <v>67.982206113729589</v>
      </c>
      <c r="K75" s="269">
        <v>13.068537982863639</v>
      </c>
      <c r="L75" s="271">
        <v>0</v>
      </c>
      <c r="M75" s="272">
        <v>20</v>
      </c>
      <c r="N75" s="272">
        <v>20</v>
      </c>
      <c r="O75" s="272">
        <v>5</v>
      </c>
    </row>
    <row r="76" spans="1:15" ht="13.5" customHeight="1" x14ac:dyDescent="0.35">
      <c r="A76" s="1186"/>
      <c r="B76" s="265">
        <v>2058</v>
      </c>
      <c r="C76" s="25"/>
      <c r="D76" s="266">
        <v>42.25362506445331</v>
      </c>
      <c r="E76" s="267">
        <v>46.199707681603869</v>
      </c>
      <c r="F76" s="274">
        <v>40.676092132083973</v>
      </c>
      <c r="G76" s="269">
        <v>15.409373054826302</v>
      </c>
      <c r="H76" s="270">
        <v>10.989178720845169</v>
      </c>
      <c r="I76" s="269">
        <v>68.447382499649578</v>
      </c>
      <c r="J76" s="269">
        <v>68.447382499649564</v>
      </c>
      <c r="K76" s="269">
        <v>13.157961018914518</v>
      </c>
      <c r="L76" s="271">
        <v>0</v>
      </c>
      <c r="M76" s="272">
        <v>20</v>
      </c>
      <c r="N76" s="272">
        <v>20</v>
      </c>
      <c r="O76" s="272">
        <v>5</v>
      </c>
    </row>
    <row r="77" spans="1:15" ht="13.5" customHeight="1" x14ac:dyDescent="0.35">
      <c r="A77" s="1186"/>
      <c r="B77" s="265">
        <v>2059</v>
      </c>
      <c r="C77" s="25"/>
      <c r="D77" s="266">
        <v>42.25362506445331</v>
      </c>
      <c r="E77" s="267">
        <v>46.199707681603869</v>
      </c>
      <c r="F77" s="274">
        <v>40.676092132083973</v>
      </c>
      <c r="G77" s="269">
        <v>15.409373054826302</v>
      </c>
      <c r="H77" s="270">
        <v>10.989178720845169</v>
      </c>
      <c r="I77" s="269">
        <v>68.915741910693114</v>
      </c>
      <c r="J77" s="269">
        <v>68.915741910693114</v>
      </c>
      <c r="K77" s="269">
        <v>13.247995942797607</v>
      </c>
      <c r="L77" s="271">
        <v>0</v>
      </c>
      <c r="M77" s="272">
        <v>20</v>
      </c>
      <c r="N77" s="272">
        <v>20</v>
      </c>
      <c r="O77" s="272">
        <v>5</v>
      </c>
    </row>
    <row r="78" spans="1:15" ht="13.5" customHeight="1" x14ac:dyDescent="0.35">
      <c r="A78" s="1186"/>
      <c r="B78" s="265">
        <v>2060</v>
      </c>
      <c r="C78" s="25"/>
      <c r="D78" s="266">
        <v>42.25362506445331</v>
      </c>
      <c r="E78" s="267">
        <v>46.199707681603869</v>
      </c>
      <c r="F78" s="274">
        <v>40.676092132083973</v>
      </c>
      <c r="G78" s="269">
        <v>15.409373054826302</v>
      </c>
      <c r="H78" s="270">
        <v>10.989178720845169</v>
      </c>
      <c r="I78" s="269">
        <v>69.387306127090795</v>
      </c>
      <c r="J78" s="269">
        <v>69.387306127090795</v>
      </c>
      <c r="K78" s="269">
        <v>13.338646941428674</v>
      </c>
      <c r="L78" s="271">
        <v>0</v>
      </c>
      <c r="M78" s="272">
        <v>20</v>
      </c>
      <c r="N78" s="272">
        <v>20</v>
      </c>
      <c r="O78" s="272">
        <v>5</v>
      </c>
    </row>
    <row r="79" spans="1:15" ht="13.5" customHeight="1" x14ac:dyDescent="0.35">
      <c r="A79" s="1186"/>
      <c r="B79" s="265">
        <v>2061</v>
      </c>
      <c r="C79" s="25"/>
      <c r="D79" s="266">
        <v>42.25362506445331</v>
      </c>
      <c r="E79" s="267">
        <v>46.199707681603869</v>
      </c>
      <c r="F79" s="274">
        <v>40.676092132083973</v>
      </c>
      <c r="G79" s="269">
        <v>15.409373054826302</v>
      </c>
      <c r="H79" s="270">
        <v>10.989178720845169</v>
      </c>
      <c r="I79" s="269">
        <v>69.862097078107084</v>
      </c>
      <c r="J79" s="269">
        <v>69.862097078107084</v>
      </c>
      <c r="K79" s="269">
        <v>13.429918230372959</v>
      </c>
      <c r="L79" s="271">
        <v>0</v>
      </c>
      <c r="M79" s="272">
        <v>20</v>
      </c>
      <c r="N79" s="272">
        <v>20</v>
      </c>
      <c r="O79" s="272">
        <v>5</v>
      </c>
    </row>
    <row r="80" spans="1:15" ht="13.5" customHeight="1" x14ac:dyDescent="0.35">
      <c r="A80" s="1186"/>
      <c r="B80" s="265">
        <v>2062</v>
      </c>
      <c r="C80" s="25"/>
      <c r="D80" s="266">
        <v>42.25362506445331</v>
      </c>
      <c r="E80" s="267">
        <v>46.199707681603869</v>
      </c>
      <c r="F80" s="274">
        <v>40.676092132083973</v>
      </c>
      <c r="G80" s="269">
        <v>15.409373054826302</v>
      </c>
      <c r="H80" s="270">
        <v>10.989178720845169</v>
      </c>
      <c r="I80" s="269">
        <v>70.340136843059938</v>
      </c>
      <c r="J80" s="269">
        <v>70.340136843059938</v>
      </c>
      <c r="K80" s="269">
        <v>13.521814054041201</v>
      </c>
      <c r="L80" s="271">
        <v>0</v>
      </c>
      <c r="M80" s="272">
        <v>20</v>
      </c>
      <c r="N80" s="272">
        <v>20</v>
      </c>
      <c r="O80" s="272">
        <v>5</v>
      </c>
    </row>
    <row r="81" spans="1:15" ht="13.5" customHeight="1" x14ac:dyDescent="0.35">
      <c r="A81" s="1186"/>
      <c r="B81" s="265">
        <v>2063</v>
      </c>
      <c r="C81" s="25"/>
      <c r="D81" s="266">
        <v>42.25362506445331</v>
      </c>
      <c r="E81" s="267">
        <v>46.199707681603869</v>
      </c>
      <c r="F81" s="274">
        <v>40.676092132083973</v>
      </c>
      <c r="G81" s="269">
        <v>15.409373054826302</v>
      </c>
      <c r="H81" s="270">
        <v>10.989178720845169</v>
      </c>
      <c r="I81" s="269">
        <v>70.821447652347743</v>
      </c>
      <c r="J81" s="269">
        <v>70.821447652347743</v>
      </c>
      <c r="K81" s="269">
        <v>13.61433868588704</v>
      </c>
      <c r="L81" s="271">
        <v>0</v>
      </c>
      <c r="M81" s="272">
        <v>20</v>
      </c>
      <c r="N81" s="272">
        <v>20</v>
      </c>
      <c r="O81" s="272">
        <v>5</v>
      </c>
    </row>
    <row r="82" spans="1:15" ht="13.5" customHeight="1" x14ac:dyDescent="0.35">
      <c r="A82" s="1186"/>
      <c r="B82" s="265">
        <v>2064</v>
      </c>
      <c r="C82" s="25"/>
      <c r="D82" s="266">
        <v>42.25362506445331</v>
      </c>
      <c r="E82" s="267">
        <v>46.199707681603869</v>
      </c>
      <c r="F82" s="274">
        <v>40.676092132083973</v>
      </c>
      <c r="G82" s="269">
        <v>15.409373054826302</v>
      </c>
      <c r="H82" s="270">
        <v>10.989178720845169</v>
      </c>
      <c r="I82" s="269">
        <v>71.306051888483097</v>
      </c>
      <c r="J82" s="269">
        <v>71.306051888483097</v>
      </c>
      <c r="K82" s="269">
        <v>13.707496428605722</v>
      </c>
      <c r="L82" s="271">
        <v>0</v>
      </c>
      <c r="M82" s="272">
        <v>20</v>
      </c>
      <c r="N82" s="272">
        <v>20</v>
      </c>
      <c r="O82" s="272">
        <v>5</v>
      </c>
    </row>
    <row r="83" spans="1:15" ht="13.5" customHeight="1" x14ac:dyDescent="0.35">
      <c r="A83" s="1186"/>
      <c r="B83" s="265">
        <v>2065</v>
      </c>
      <c r="C83" s="25"/>
      <c r="D83" s="266">
        <v>42.25362506445331</v>
      </c>
      <c r="E83" s="267">
        <v>46.199707681603869</v>
      </c>
      <c r="F83" s="274">
        <v>40.676092132083973</v>
      </c>
      <c r="G83" s="269">
        <v>15.409373054826302</v>
      </c>
      <c r="H83" s="270">
        <v>10.989178720845169</v>
      </c>
      <c r="I83" s="269">
        <v>71.793972087133511</v>
      </c>
      <c r="J83" s="269">
        <v>71.793972087133511</v>
      </c>
      <c r="K83" s="269">
        <v>13.801291614334209</v>
      </c>
      <c r="L83" s="271">
        <v>0</v>
      </c>
      <c r="M83" s="272">
        <v>20</v>
      </c>
      <c r="N83" s="272">
        <v>20</v>
      </c>
      <c r="O83" s="272">
        <v>5</v>
      </c>
    </row>
    <row r="84" spans="1:15" ht="13.5" customHeight="1" x14ac:dyDescent="0.35">
      <c r="A84" s="1186"/>
      <c r="B84" s="265">
        <v>2066</v>
      </c>
      <c r="C84" s="25"/>
      <c r="D84" s="266">
        <v>42.25362506445331</v>
      </c>
      <c r="E84" s="267">
        <v>46.199707681603869</v>
      </c>
      <c r="F84" s="274">
        <v>40.676092132083973</v>
      </c>
      <c r="G84" s="269">
        <v>15.409373054826302</v>
      </c>
      <c r="H84" s="270">
        <v>10.989178720845169</v>
      </c>
      <c r="I84" s="269">
        <v>72.285230938169633</v>
      </c>
      <c r="J84" s="269">
        <v>72.285230938169633</v>
      </c>
      <c r="K84" s="269">
        <v>13.895728604852627</v>
      </c>
      <c r="L84" s="271">
        <v>0</v>
      </c>
      <c r="M84" s="272">
        <v>20</v>
      </c>
      <c r="N84" s="272">
        <v>20</v>
      </c>
      <c r="O84" s="272">
        <v>5</v>
      </c>
    </row>
    <row r="85" spans="1:15" ht="13.5" customHeight="1" x14ac:dyDescent="0.35">
      <c r="A85" s="1186"/>
      <c r="B85" s="265">
        <v>2067</v>
      </c>
      <c r="C85" s="25"/>
      <c r="D85" s="266">
        <v>42.25362506445331</v>
      </c>
      <c r="E85" s="267">
        <v>46.199707681603869</v>
      </c>
      <c r="F85" s="274">
        <v>40.676092132083973</v>
      </c>
      <c r="G85" s="269">
        <v>15.409373054826302</v>
      </c>
      <c r="H85" s="270">
        <v>10.989178720845169</v>
      </c>
      <c r="I85" s="269">
        <v>72.779851286720145</v>
      </c>
      <c r="J85" s="269">
        <v>72.779851286720145</v>
      </c>
      <c r="K85" s="269">
        <v>13.990811791787102</v>
      </c>
      <c r="L85" s="271">
        <v>0</v>
      </c>
      <c r="M85" s="272">
        <v>20</v>
      </c>
      <c r="N85" s="272">
        <v>20</v>
      </c>
      <c r="O85" s="272">
        <v>5</v>
      </c>
    </row>
    <row r="86" spans="1:15" ht="13.5" customHeight="1" x14ac:dyDescent="0.35">
      <c r="A86" s="1186"/>
      <c r="B86" s="265">
        <v>2068</v>
      </c>
      <c r="C86" s="25"/>
      <c r="D86" s="266">
        <v>42.25362506445331</v>
      </c>
      <c r="E86" s="267">
        <v>46.199707681603869</v>
      </c>
      <c r="F86" s="274">
        <v>40.676092132083973</v>
      </c>
      <c r="G86" s="269">
        <v>15.409373054826302</v>
      </c>
      <c r="H86" s="270">
        <v>10.989178720845169</v>
      </c>
      <c r="I86" s="269">
        <v>73.277856134234383</v>
      </c>
      <c r="J86" s="269">
        <v>73.277856134234383</v>
      </c>
      <c r="K86" s="269">
        <v>14.086545596813997</v>
      </c>
      <c r="L86" s="271">
        <v>0</v>
      </c>
      <c r="M86" s="272">
        <v>20</v>
      </c>
      <c r="N86" s="272">
        <v>20</v>
      </c>
      <c r="O86" s="272">
        <v>5</v>
      </c>
    </row>
    <row r="87" spans="1:15" ht="13.5" customHeight="1" x14ac:dyDescent="0.35">
      <c r="A87" s="1186"/>
      <c r="B87" s="265">
        <v>2069</v>
      </c>
      <c r="C87" s="25"/>
      <c r="D87" s="266">
        <v>42.25362506445331</v>
      </c>
      <c r="E87" s="267">
        <v>46.199707681603869</v>
      </c>
      <c r="F87" s="274">
        <v>40.676092132083973</v>
      </c>
      <c r="G87" s="269">
        <v>15.409373054826302</v>
      </c>
      <c r="H87" s="270">
        <v>10.989178720845169</v>
      </c>
      <c r="I87" s="269">
        <v>73.779268639551731</v>
      </c>
      <c r="J87" s="269">
        <v>73.779268639551731</v>
      </c>
      <c r="K87" s="269">
        <v>14.182934471865511</v>
      </c>
      <c r="L87" s="271">
        <v>0</v>
      </c>
      <c r="M87" s="272">
        <v>20</v>
      </c>
      <c r="N87" s="272">
        <v>20</v>
      </c>
      <c r="O87" s="272">
        <v>5</v>
      </c>
    </row>
    <row r="88" spans="1:15" ht="13.5" customHeight="1" x14ac:dyDescent="0.35">
      <c r="A88" s="1186"/>
      <c r="B88" s="265">
        <v>2070</v>
      </c>
      <c r="C88" s="25"/>
      <c r="D88" s="266">
        <v>42.25362506445331</v>
      </c>
      <c r="E88" s="267">
        <v>46.199707681603869</v>
      </c>
      <c r="F88" s="274">
        <v>40.676092132083973</v>
      </c>
      <c r="G88" s="269">
        <v>15.409373054826302</v>
      </c>
      <c r="H88" s="270">
        <v>10.989178720845169</v>
      </c>
      <c r="I88" s="269">
        <v>74.284112119978801</v>
      </c>
      <c r="J88" s="269">
        <v>74.284112119978801</v>
      </c>
      <c r="K88" s="269">
        <v>14.279982899336739</v>
      </c>
      <c r="L88" s="271">
        <v>0</v>
      </c>
      <c r="M88" s="272">
        <v>20</v>
      </c>
      <c r="N88" s="272">
        <v>20</v>
      </c>
      <c r="O88" s="272">
        <v>5</v>
      </c>
    </row>
    <row r="89" spans="1:15" ht="13.5" customHeight="1" x14ac:dyDescent="0.35">
      <c r="A89" s="1186"/>
      <c r="B89" s="265">
        <v>2071</v>
      </c>
      <c r="C89" s="25"/>
      <c r="D89" s="266">
        <v>42.25362506445331</v>
      </c>
      <c r="E89" s="267">
        <v>46.199707681603869</v>
      </c>
      <c r="F89" s="274">
        <v>40.676092132083973</v>
      </c>
      <c r="G89" s="269">
        <v>15.409373054826302</v>
      </c>
      <c r="H89" s="270">
        <v>10.989178720845169</v>
      </c>
      <c r="I89" s="269">
        <v>74.792410052373583</v>
      </c>
      <c r="J89" s="269">
        <v>74.792410052373583</v>
      </c>
      <c r="K89" s="269">
        <v>14.377695392294079</v>
      </c>
      <c r="L89" s="271">
        <v>0</v>
      </c>
      <c r="M89" s="272">
        <v>20</v>
      </c>
      <c r="N89" s="272">
        <v>20</v>
      </c>
      <c r="O89" s="272">
        <v>5</v>
      </c>
    </row>
    <row r="90" spans="1:15" ht="13.5" customHeight="1" x14ac:dyDescent="0.35">
      <c r="A90" s="1186"/>
      <c r="B90" s="265">
        <v>2072</v>
      </c>
      <c r="C90" s="25"/>
      <c r="D90" s="266">
        <v>42.25362506445331</v>
      </c>
      <c r="E90" s="267">
        <v>46.199707681603869</v>
      </c>
      <c r="F90" s="274">
        <v>40.676092132083973</v>
      </c>
      <c r="G90" s="269">
        <v>15.409373054826302</v>
      </c>
      <c r="H90" s="270">
        <v>10.989178720845169</v>
      </c>
      <c r="I90" s="269">
        <v>75.304186074237336</v>
      </c>
      <c r="J90" s="269">
        <v>75.304186074237336</v>
      </c>
      <c r="K90" s="269">
        <v>14.476076494685142</v>
      </c>
      <c r="L90" s="271">
        <v>0</v>
      </c>
      <c r="M90" s="272">
        <v>20</v>
      </c>
      <c r="N90" s="272">
        <v>20</v>
      </c>
      <c r="O90" s="272">
        <v>5</v>
      </c>
    </row>
    <row r="91" spans="1:15" ht="13.5" customHeight="1" x14ac:dyDescent="0.35">
      <c r="A91" s="1186"/>
      <c r="B91" s="265">
        <v>2073</v>
      </c>
      <c r="C91" s="25"/>
      <c r="D91" s="266">
        <v>42.25362506445331</v>
      </c>
      <c r="E91" s="267">
        <v>46.199707681603869</v>
      </c>
      <c r="F91" s="274">
        <v>40.676092132083973</v>
      </c>
      <c r="G91" s="269">
        <v>15.409373054826302</v>
      </c>
      <c r="H91" s="270">
        <v>10.989178720845169</v>
      </c>
      <c r="I91" s="269">
        <v>75.819463984813751</v>
      </c>
      <c r="J91" s="269">
        <v>75.819463984813751</v>
      </c>
      <c r="K91" s="269">
        <v>14.575130781550044</v>
      </c>
      <c r="L91" s="270">
        <v>0</v>
      </c>
      <c r="M91" s="272">
        <v>20</v>
      </c>
      <c r="N91" s="272">
        <v>20</v>
      </c>
      <c r="O91" s="272">
        <v>5</v>
      </c>
    </row>
    <row r="92" spans="1:15" ht="13.5" customHeight="1" x14ac:dyDescent="0.35">
      <c r="A92" s="1186"/>
      <c r="B92" s="265">
        <v>2074</v>
      </c>
      <c r="C92" s="25"/>
      <c r="D92" s="266">
        <v>42.25362506445331</v>
      </c>
      <c r="E92" s="267">
        <v>46.199707681603869</v>
      </c>
      <c r="F92" s="274">
        <v>40.676092132083973</v>
      </c>
      <c r="G92" s="269">
        <v>15.409373054826302</v>
      </c>
      <c r="H92" s="270">
        <v>10.989178720845169</v>
      </c>
      <c r="I92" s="269">
        <v>76.338267746195669</v>
      </c>
      <c r="J92" s="269">
        <v>76.338267746195669</v>
      </c>
      <c r="K92" s="269">
        <v>14.674862859234164</v>
      </c>
      <c r="L92" s="270">
        <v>0</v>
      </c>
      <c r="M92" s="272">
        <v>20</v>
      </c>
      <c r="N92" s="272">
        <v>20</v>
      </c>
      <c r="O92" s="272">
        <v>5</v>
      </c>
    </row>
    <row r="93" spans="1:15" ht="13.5" customHeight="1" x14ac:dyDescent="0.35">
      <c r="A93" s="1186"/>
      <c r="B93" s="265">
        <v>2075</v>
      </c>
      <c r="C93" s="25"/>
      <c r="D93" s="266">
        <v>42.25362506445331</v>
      </c>
      <c r="E93" s="267">
        <v>46.199707681603869</v>
      </c>
      <c r="F93" s="274">
        <v>40.676092132083973</v>
      </c>
      <c r="G93" s="269">
        <v>15.409373054826302</v>
      </c>
      <c r="H93" s="270">
        <v>10.989178720845169</v>
      </c>
      <c r="I93" s="269">
        <v>76.860621484439449</v>
      </c>
      <c r="J93" s="269">
        <v>76.860621484439449</v>
      </c>
      <c r="K93" s="269">
        <v>14.775277365602335</v>
      </c>
      <c r="L93" s="270">
        <v>0</v>
      </c>
      <c r="M93" s="272">
        <v>20</v>
      </c>
      <c r="N93" s="272">
        <v>20</v>
      </c>
      <c r="O93" s="272">
        <v>5</v>
      </c>
    </row>
    <row r="94" spans="1:15" ht="13.5" customHeight="1" x14ac:dyDescent="0.35">
      <c r="A94" s="1186"/>
      <c r="B94" s="265">
        <v>2076</v>
      </c>
      <c r="C94" s="25"/>
      <c r="D94" s="266">
        <v>42.25362506445331</v>
      </c>
      <c r="E94" s="267">
        <v>46.199707681603869</v>
      </c>
      <c r="F94" s="274">
        <v>40.676092132083973</v>
      </c>
      <c r="G94" s="269">
        <v>15.409373054826302</v>
      </c>
      <c r="H94" s="270">
        <v>10.989178720845169</v>
      </c>
      <c r="I94" s="269">
        <v>77.386549490686832</v>
      </c>
      <c r="J94" s="269">
        <v>77.386549490686832</v>
      </c>
      <c r="K94" s="269">
        <v>14.876378970254555</v>
      </c>
      <c r="L94" s="270">
        <v>0</v>
      </c>
      <c r="M94" s="272">
        <v>20</v>
      </c>
      <c r="N94" s="272">
        <v>20</v>
      </c>
      <c r="O94" s="272">
        <v>5</v>
      </c>
    </row>
    <row r="95" spans="1:15" ht="13.5" customHeight="1" x14ac:dyDescent="0.35">
      <c r="A95" s="1186"/>
      <c r="B95" s="265">
        <v>2077</v>
      </c>
      <c r="C95" s="25"/>
      <c r="D95" s="266">
        <v>42.25362506445331</v>
      </c>
      <c r="E95" s="267">
        <v>46.199707681603869</v>
      </c>
      <c r="F95" s="274">
        <v>40.676092132083973</v>
      </c>
      <c r="G95" s="269">
        <v>15.409373054826302</v>
      </c>
      <c r="H95" s="270">
        <v>10.989178720845169</v>
      </c>
      <c r="I95" s="269">
        <v>77.916076222294635</v>
      </c>
      <c r="J95" s="269">
        <v>77.916076222294635</v>
      </c>
      <c r="K95" s="269">
        <v>14.978172374743099</v>
      </c>
      <c r="L95" s="270">
        <v>0</v>
      </c>
      <c r="M95" s="272">
        <v>20</v>
      </c>
      <c r="N95" s="272">
        <v>20</v>
      </c>
      <c r="O95" s="272">
        <v>5</v>
      </c>
    </row>
    <row r="96" spans="1:15" ht="13.5" customHeight="1" x14ac:dyDescent="0.35">
      <c r="A96" s="1186"/>
      <c r="B96" s="265">
        <v>2078</v>
      </c>
      <c r="C96" s="25"/>
      <c r="D96" s="266">
        <v>42.25362506445331</v>
      </c>
      <c r="E96" s="267">
        <v>46.199707681603869</v>
      </c>
      <c r="F96" s="274">
        <v>40.676092132083973</v>
      </c>
      <c r="G96" s="269">
        <v>15.409373054826302</v>
      </c>
      <c r="H96" s="270">
        <v>10.989178720845169</v>
      </c>
      <c r="I96" s="269">
        <v>78.449226303972154</v>
      </c>
      <c r="J96" s="269">
        <v>78.449226303972154</v>
      </c>
      <c r="K96" s="269">
        <v>15.080662312791199</v>
      </c>
      <c r="L96" s="270">
        <v>0</v>
      </c>
      <c r="M96" s="272">
        <v>20</v>
      </c>
      <c r="N96" s="272">
        <v>20</v>
      </c>
      <c r="O96" s="272">
        <v>5</v>
      </c>
    </row>
    <row r="97" spans="1:15" ht="13.5" customHeight="1" x14ac:dyDescent="0.35">
      <c r="A97" s="1186"/>
      <c r="B97" s="265">
        <v>2079</v>
      </c>
      <c r="C97" s="25"/>
      <c r="D97" s="266">
        <v>42.25362506445331</v>
      </c>
      <c r="E97" s="267">
        <v>46.199707681603869</v>
      </c>
      <c r="F97" s="274">
        <v>40.676092132083973</v>
      </c>
      <c r="G97" s="269">
        <v>15.409373054826302</v>
      </c>
      <c r="H97" s="270">
        <v>10.989178720845169</v>
      </c>
      <c r="I97" s="269">
        <v>78.986024528926009</v>
      </c>
      <c r="J97" s="269">
        <v>78.986024528926009</v>
      </c>
      <c r="K97" s="269">
        <v>15.183853550513128</v>
      </c>
      <c r="L97" s="270">
        <v>0</v>
      </c>
      <c r="M97" s="272">
        <v>20</v>
      </c>
      <c r="N97" s="272">
        <v>20</v>
      </c>
      <c r="O97" s="272">
        <v>5</v>
      </c>
    </row>
    <row r="98" spans="1:15" ht="13.5" customHeight="1" x14ac:dyDescent="0.35">
      <c r="A98" s="1186"/>
      <c r="B98" s="265">
        <v>2080</v>
      </c>
      <c r="C98" s="25"/>
      <c r="D98" s="266">
        <v>42.25362506445331</v>
      </c>
      <c r="E98" s="267">
        <v>46.199707681603869</v>
      </c>
      <c r="F98" s="274">
        <v>40.676092132083973</v>
      </c>
      <c r="G98" s="269">
        <v>15.409373054826302</v>
      </c>
      <c r="H98" s="270">
        <v>10.989178720845169</v>
      </c>
      <c r="I98" s="269">
        <v>79.526495860013469</v>
      </c>
      <c r="J98" s="269">
        <v>79.526495860013469</v>
      </c>
      <c r="K98" s="269">
        <v>15.2877508866359</v>
      </c>
      <c r="L98" s="270">
        <v>0</v>
      </c>
      <c r="M98" s="272">
        <v>20</v>
      </c>
      <c r="N98" s="272">
        <v>20</v>
      </c>
      <c r="O98" s="272">
        <v>5</v>
      </c>
    </row>
    <row r="99" spans="1:15" ht="13.5" customHeight="1" x14ac:dyDescent="0.35">
      <c r="A99" s="1186"/>
      <c r="B99" s="265">
        <v>2081</v>
      </c>
      <c r="C99" s="25"/>
      <c r="D99" s="266">
        <v>42.25362506445331</v>
      </c>
      <c r="E99" s="267">
        <v>46.199707681603869</v>
      </c>
      <c r="F99" s="274">
        <v>40.676092132083973</v>
      </c>
      <c r="G99" s="269">
        <v>15.409373054826302</v>
      </c>
      <c r="H99" s="270">
        <v>10.989178720845169</v>
      </c>
      <c r="I99" s="269">
        <v>80.070665430903148</v>
      </c>
      <c r="J99" s="269">
        <v>80.070665430903148</v>
      </c>
      <c r="K99" s="269">
        <v>15.392359152722371</v>
      </c>
      <c r="L99" s="270">
        <v>0</v>
      </c>
      <c r="M99" s="272">
        <v>20</v>
      </c>
      <c r="N99" s="272">
        <v>20</v>
      </c>
      <c r="O99" s="272">
        <v>5</v>
      </c>
    </row>
    <row r="100" spans="1:15" ht="13.5" customHeight="1" x14ac:dyDescent="0.35">
      <c r="A100" s="1186"/>
      <c r="B100" s="265">
        <v>2082</v>
      </c>
      <c r="C100" s="25"/>
      <c r="D100" s="266">
        <v>42.25362506445331</v>
      </c>
      <c r="E100" s="267">
        <v>46.199707681603869</v>
      </c>
      <c r="F100" s="274">
        <v>40.676092132083973</v>
      </c>
      <c r="G100" s="269">
        <v>15.409373054826302</v>
      </c>
      <c r="H100" s="270">
        <v>10.989178720845169</v>
      </c>
      <c r="I100" s="269">
        <v>80.618558547243651</v>
      </c>
      <c r="J100" s="269">
        <v>80.618558547243651</v>
      </c>
      <c r="K100" s="269">
        <v>15.497683213395934</v>
      </c>
      <c r="L100" s="270">
        <v>0</v>
      </c>
      <c r="M100" s="272">
        <v>20</v>
      </c>
      <c r="N100" s="272">
        <v>20</v>
      </c>
      <c r="O100" s="272">
        <v>5</v>
      </c>
    </row>
    <row r="101" spans="1:15" ht="13.5" customHeight="1" x14ac:dyDescent="0.35">
      <c r="A101" s="1186"/>
      <c r="B101" s="265">
        <v>2083</v>
      </c>
      <c r="C101" s="25"/>
      <c r="D101" s="266">
        <v>42.25362506445331</v>
      </c>
      <c r="E101" s="267">
        <v>46.199707681603869</v>
      </c>
      <c r="F101" s="274">
        <v>40.676092132083973</v>
      </c>
      <c r="G101" s="269">
        <v>15.409373054826302</v>
      </c>
      <c r="H101" s="270">
        <v>10.989178720845169</v>
      </c>
      <c r="I101" s="269">
        <v>81.170200687840619</v>
      </c>
      <c r="J101" s="269">
        <v>81.170200687840619</v>
      </c>
      <c r="K101" s="269">
        <v>15.603727966566783</v>
      </c>
      <c r="L101" s="270">
        <v>0</v>
      </c>
      <c r="M101" s="272">
        <v>20</v>
      </c>
      <c r="N101" s="272">
        <v>20</v>
      </c>
      <c r="O101" s="272">
        <v>5</v>
      </c>
    </row>
    <row r="102" spans="1:15" ht="13.5" customHeight="1" x14ac:dyDescent="0.35">
      <c r="A102" s="1186"/>
      <c r="B102" s="265">
        <v>2084</v>
      </c>
      <c r="C102" s="25"/>
      <c r="D102" s="266">
        <v>42.25362506445331</v>
      </c>
      <c r="E102" s="267">
        <v>46.199707681603869</v>
      </c>
      <c r="F102" s="274">
        <v>40.676092132083973</v>
      </c>
      <c r="G102" s="269">
        <v>15.409373054826302</v>
      </c>
      <c r="H102" s="270">
        <v>10.989178720845169</v>
      </c>
      <c r="I102" s="269">
        <v>81.725617505841512</v>
      </c>
      <c r="J102" s="269">
        <v>81.725617505841512</v>
      </c>
      <c r="K102" s="269">
        <v>15.710498343659616</v>
      </c>
      <c r="L102" s="270">
        <v>0</v>
      </c>
      <c r="M102" s="272">
        <v>20</v>
      </c>
      <c r="N102" s="272">
        <v>20</v>
      </c>
      <c r="O102" s="272">
        <v>5</v>
      </c>
    </row>
    <row r="103" spans="1:15" ht="13.5" customHeight="1" x14ac:dyDescent="0.35">
      <c r="A103" s="1186"/>
      <c r="B103" s="265">
        <v>2085</v>
      </c>
      <c r="C103" s="25"/>
      <c r="D103" s="266">
        <v>42.25362506445331</v>
      </c>
      <c r="E103" s="267">
        <v>46.199707681603869</v>
      </c>
      <c r="F103" s="274">
        <v>40.676092132083973</v>
      </c>
      <c r="G103" s="269">
        <v>15.409373054826302</v>
      </c>
      <c r="H103" s="270">
        <v>10.989178720845169</v>
      </c>
      <c r="I103" s="269">
        <v>82.284834829928414</v>
      </c>
      <c r="J103" s="269">
        <v>82.284834829928414</v>
      </c>
      <c r="K103" s="269">
        <v>15.817999309843014</v>
      </c>
      <c r="L103" s="270">
        <v>0</v>
      </c>
      <c r="M103" s="272">
        <v>20</v>
      </c>
      <c r="N103" s="272">
        <v>20</v>
      </c>
      <c r="O103" s="272">
        <v>5</v>
      </c>
    </row>
    <row r="104" spans="1:15" ht="13.5" customHeight="1" x14ac:dyDescent="0.35">
      <c r="A104" s="1186"/>
      <c r="B104" s="265">
        <v>2086</v>
      </c>
      <c r="C104" s="25"/>
      <c r="D104" s="266">
        <v>42.25362506445331</v>
      </c>
      <c r="E104" s="267">
        <v>46.199707681603869</v>
      </c>
      <c r="F104" s="274">
        <v>40.676092132083973</v>
      </c>
      <c r="G104" s="269">
        <v>15.409373054826302</v>
      </c>
      <c r="H104" s="270">
        <v>10.989178720845169</v>
      </c>
      <c r="I104" s="269">
        <v>82.847878665519289</v>
      </c>
      <c r="J104" s="269">
        <v>82.847878665519289</v>
      </c>
      <c r="K104" s="269">
        <v>15.926235864260317</v>
      </c>
      <c r="L104" s="270">
        <v>0</v>
      </c>
      <c r="M104" s="272">
        <v>20</v>
      </c>
      <c r="N104" s="272">
        <v>20</v>
      </c>
      <c r="O104" s="272">
        <v>5</v>
      </c>
    </row>
    <row r="105" spans="1:15" ht="13.5" customHeight="1" x14ac:dyDescent="0.35">
      <c r="A105" s="1186"/>
      <c r="B105" s="265">
        <v>2087</v>
      </c>
      <c r="C105" s="25"/>
      <c r="D105" s="266">
        <v>42.25362506445331</v>
      </c>
      <c r="E105" s="267">
        <v>46.199707681603869</v>
      </c>
      <c r="F105" s="274">
        <v>40.676092132083973</v>
      </c>
      <c r="G105" s="269">
        <v>15.409373054826302</v>
      </c>
      <c r="H105" s="270">
        <v>10.989178720845169</v>
      </c>
      <c r="I105" s="269">
        <v>83.414775195977413</v>
      </c>
      <c r="J105" s="269">
        <v>83.414775195977413</v>
      </c>
      <c r="K105" s="269">
        <v>16.035213040262096</v>
      </c>
      <c r="L105" s="270">
        <v>0</v>
      </c>
      <c r="M105" s="272">
        <v>20</v>
      </c>
      <c r="N105" s="272">
        <v>20</v>
      </c>
      <c r="O105" s="272">
        <v>5</v>
      </c>
    </row>
    <row r="106" spans="1:15" ht="13.5" customHeight="1" x14ac:dyDescent="0.35">
      <c r="A106" s="1186"/>
      <c r="B106" s="265">
        <v>2088</v>
      </c>
      <c r="C106" s="25"/>
      <c r="D106" s="266">
        <v>42.25362506445331</v>
      </c>
      <c r="E106" s="267">
        <v>46.199707681603869</v>
      </c>
      <c r="F106" s="274">
        <v>40.676092132083973</v>
      </c>
      <c r="G106" s="269">
        <v>15.409373054826302</v>
      </c>
      <c r="H106" s="270">
        <v>10.989178720845169</v>
      </c>
      <c r="I106" s="269">
        <v>83.985550783828685</v>
      </c>
      <c r="J106" s="269">
        <v>83.985550783828685</v>
      </c>
      <c r="K106" s="269">
        <v>16.144935905640239</v>
      </c>
      <c r="L106" s="270">
        <v>0</v>
      </c>
      <c r="M106" s="272">
        <v>20</v>
      </c>
      <c r="N106" s="272">
        <v>20</v>
      </c>
      <c r="O106" s="272">
        <v>5</v>
      </c>
    </row>
    <row r="107" spans="1:15" ht="13.5" customHeight="1" x14ac:dyDescent="0.35">
      <c r="A107" s="1186"/>
      <c r="B107" s="265">
        <v>2089</v>
      </c>
      <c r="C107" s="25"/>
      <c r="D107" s="266">
        <v>42.25362506445331</v>
      </c>
      <c r="E107" s="267">
        <v>46.199707681603869</v>
      </c>
      <c r="F107" s="274">
        <v>40.676092132083973</v>
      </c>
      <c r="G107" s="269">
        <v>15.409373054826302</v>
      </c>
      <c r="H107" s="270">
        <v>10.989178720845169</v>
      </c>
      <c r="I107" s="269">
        <v>84.560231971987861</v>
      </c>
      <c r="J107" s="269">
        <v>84.560231971987861</v>
      </c>
      <c r="K107" s="269">
        <v>16.255409562863587</v>
      </c>
      <c r="L107" s="270">
        <v>0</v>
      </c>
      <c r="M107" s="272">
        <v>20</v>
      </c>
      <c r="N107" s="272">
        <v>20</v>
      </c>
      <c r="O107" s="272">
        <v>5</v>
      </c>
    </row>
    <row r="108" spans="1:15" ht="13.5" customHeight="1" x14ac:dyDescent="0.35">
      <c r="A108" s="1186"/>
      <c r="B108" s="265">
        <v>2090</v>
      </c>
      <c r="C108" s="25"/>
      <c r="D108" s="266">
        <v>42.25362506445331</v>
      </c>
      <c r="E108" s="267">
        <v>46.199707681603869</v>
      </c>
      <c r="F108" s="274">
        <v>40.676092132083973</v>
      </c>
      <c r="G108" s="269">
        <v>15.409373054826302</v>
      </c>
      <c r="H108" s="270">
        <v>10.989178720845169</v>
      </c>
      <c r="I108" s="269">
        <v>85.138845484992643</v>
      </c>
      <c r="J108" s="269">
        <v>85.138845484992643</v>
      </c>
      <c r="K108" s="269">
        <v>16.366639149315247</v>
      </c>
      <c r="L108" s="270">
        <v>0</v>
      </c>
      <c r="M108" s="272">
        <v>20</v>
      </c>
      <c r="N108" s="272">
        <v>20</v>
      </c>
      <c r="O108" s="272">
        <v>5</v>
      </c>
    </row>
    <row r="109" spans="1:15" ht="13.5" customHeight="1" x14ac:dyDescent="0.35">
      <c r="A109" s="1186"/>
      <c r="B109" s="265">
        <v>2091</v>
      </c>
      <c r="C109" s="25"/>
      <c r="D109" s="266">
        <v>42.25362506445331</v>
      </c>
      <c r="E109" s="267">
        <v>46.199707681603869</v>
      </c>
      <c r="F109" s="274">
        <v>40.676092132083973</v>
      </c>
      <c r="G109" s="269">
        <v>15.409373054826302</v>
      </c>
      <c r="H109" s="270">
        <v>10.989178720845169</v>
      </c>
      <c r="I109" s="269">
        <v>85.721418230246755</v>
      </c>
      <c r="J109" s="269">
        <v>85.721418230246755</v>
      </c>
      <c r="K109" s="269">
        <v>16.478629837531486</v>
      </c>
      <c r="L109" s="270">
        <v>0</v>
      </c>
      <c r="M109" s="272">
        <v>20</v>
      </c>
      <c r="N109" s="272">
        <v>20</v>
      </c>
      <c r="O109" s="272">
        <v>5</v>
      </c>
    </row>
    <row r="110" spans="1:15" ht="13.5" customHeight="1" x14ac:dyDescent="0.35">
      <c r="A110" s="1186"/>
      <c r="B110" s="265">
        <v>2092</v>
      </c>
      <c r="C110" s="25"/>
      <c r="D110" s="266">
        <v>42.25362506445331</v>
      </c>
      <c r="E110" s="267">
        <v>46.199707681603869</v>
      </c>
      <c r="F110" s="274">
        <v>40.676092132083973</v>
      </c>
      <c r="G110" s="269">
        <v>15.409373054826302</v>
      </c>
      <c r="H110" s="270">
        <v>10.989178720845169</v>
      </c>
      <c r="I110" s="269">
        <v>86.307977299270959</v>
      </c>
      <c r="J110" s="269">
        <v>86.307977299270959</v>
      </c>
      <c r="K110" s="269">
        <v>16.591386835442261</v>
      </c>
      <c r="L110" s="270">
        <v>0</v>
      </c>
      <c r="M110" s="272">
        <v>20</v>
      </c>
      <c r="N110" s="272">
        <v>20</v>
      </c>
      <c r="O110" s="272">
        <v>5</v>
      </c>
    </row>
    <row r="111" spans="1:15" ht="13.5" customHeight="1" x14ac:dyDescent="0.35">
      <c r="A111" s="1186"/>
      <c r="B111" s="265">
        <v>2093</v>
      </c>
      <c r="C111" s="25"/>
      <c r="D111" s="266">
        <v>42.25362506445331</v>
      </c>
      <c r="E111" s="267">
        <v>46.199707681603869</v>
      </c>
      <c r="F111" s="274">
        <v>40.676092132083973</v>
      </c>
      <c r="G111" s="269">
        <v>15.409373054826302</v>
      </c>
      <c r="H111" s="270">
        <v>10.989178720845169</v>
      </c>
      <c r="I111" s="269">
        <v>86.898549968962982</v>
      </c>
      <c r="J111" s="269">
        <v>86.898549968962982</v>
      </c>
      <c r="K111" s="269">
        <v>16.704915386613422</v>
      </c>
      <c r="L111" s="270">
        <v>0</v>
      </c>
      <c r="M111" s="272">
        <v>20</v>
      </c>
      <c r="N111" s="272">
        <v>20</v>
      </c>
      <c r="O111" s="272">
        <v>5</v>
      </c>
    </row>
    <row r="112" spans="1:15" ht="13.5" customHeight="1" x14ac:dyDescent="0.35">
      <c r="A112" s="1186"/>
      <c r="B112" s="265">
        <v>2094</v>
      </c>
      <c r="C112" s="25"/>
      <c r="D112" s="266">
        <v>42.25362506445331</v>
      </c>
      <c r="E112" s="267">
        <v>46.199707681603869</v>
      </c>
      <c r="F112" s="274">
        <v>40.676092132083973</v>
      </c>
      <c r="G112" s="269">
        <v>15.409373054826302</v>
      </c>
      <c r="H112" s="270">
        <v>10.989178720845169</v>
      </c>
      <c r="I112" s="269">
        <v>87.493163702865942</v>
      </c>
      <c r="J112" s="269">
        <v>87.493163702865942</v>
      </c>
      <c r="K112" s="269">
        <v>16.819220770490546</v>
      </c>
      <c r="L112" s="270">
        <v>0</v>
      </c>
      <c r="M112" s="272">
        <v>20</v>
      </c>
      <c r="N112" s="272">
        <v>20</v>
      </c>
      <c r="O112" s="272">
        <v>5</v>
      </c>
    </row>
    <row r="113" spans="1:15" ht="13.5" customHeight="1" x14ac:dyDescent="0.35">
      <c r="A113" s="1186"/>
      <c r="B113" s="265">
        <v>2095</v>
      </c>
      <c r="C113" s="25"/>
      <c r="D113" s="266">
        <v>42.25362506445331</v>
      </c>
      <c r="E113" s="267">
        <v>46.199707681603869</v>
      </c>
      <c r="F113" s="274">
        <v>40.676092132083973</v>
      </c>
      <c r="G113" s="269">
        <v>15.409373054826302</v>
      </c>
      <c r="H113" s="270">
        <v>10.989178720845169</v>
      </c>
      <c r="I113" s="269">
        <v>88.091846152445697</v>
      </c>
      <c r="J113" s="269">
        <v>88.091846152445697</v>
      </c>
      <c r="K113" s="269">
        <v>16.934308302644443</v>
      </c>
      <c r="L113" s="270">
        <v>0</v>
      </c>
      <c r="M113" s="272">
        <v>20</v>
      </c>
      <c r="N113" s="272">
        <v>20</v>
      </c>
      <c r="O113" s="272">
        <v>5</v>
      </c>
    </row>
    <row r="114" spans="1:15" ht="13.5" customHeight="1" x14ac:dyDescent="0.35">
      <c r="A114" s="1186"/>
      <c r="B114" s="265">
        <v>2096</v>
      </c>
      <c r="C114" s="25"/>
      <c r="D114" s="266">
        <v>42.25362506445331</v>
      </c>
      <c r="E114" s="267">
        <v>46.199707681603869</v>
      </c>
      <c r="F114" s="274">
        <v>40.676092132083973</v>
      </c>
      <c r="G114" s="269">
        <v>15.409373054826302</v>
      </c>
      <c r="H114" s="270">
        <v>10.989178720845169</v>
      </c>
      <c r="I114" s="269">
        <v>88.694625158376411</v>
      </c>
      <c r="J114" s="269">
        <v>88.694625158376411</v>
      </c>
      <c r="K114" s="269">
        <v>17.050183335018353</v>
      </c>
      <c r="L114" s="270">
        <v>0</v>
      </c>
      <c r="M114" s="272">
        <v>20</v>
      </c>
      <c r="N114" s="272">
        <v>20</v>
      </c>
      <c r="O114" s="272">
        <v>5</v>
      </c>
    </row>
    <row r="115" spans="1:15" ht="13.5" customHeight="1" x14ac:dyDescent="0.35">
      <c r="A115" s="1186"/>
      <c r="B115" s="265">
        <v>2097</v>
      </c>
      <c r="C115" s="25"/>
      <c r="D115" s="266">
        <v>42.25362506445331</v>
      </c>
      <c r="E115" s="267">
        <v>46.199707681603869</v>
      </c>
      <c r="F115" s="274">
        <v>40.676092132083973</v>
      </c>
      <c r="G115" s="269">
        <v>15.409373054826302</v>
      </c>
      <c r="H115" s="270">
        <v>10.989178720845169</v>
      </c>
      <c r="I115" s="269">
        <v>89.301528751835463</v>
      </c>
      <c r="J115" s="269">
        <v>89.301528751835463</v>
      </c>
      <c r="K115" s="269">
        <v>17.166851256176837</v>
      </c>
      <c r="L115" s="270">
        <v>0</v>
      </c>
      <c r="M115" s="272">
        <v>20</v>
      </c>
      <c r="N115" s="272">
        <v>20</v>
      </c>
      <c r="O115" s="272">
        <v>5</v>
      </c>
    </row>
    <row r="116" spans="1:15" ht="13.5" customHeight="1" x14ac:dyDescent="0.35">
      <c r="A116" s="1186"/>
      <c r="B116" s="265">
        <v>2098</v>
      </c>
      <c r="C116" s="25"/>
      <c r="D116" s="266">
        <v>42.25362506445331</v>
      </c>
      <c r="E116" s="267">
        <v>46.199707681603869</v>
      </c>
      <c r="F116" s="274">
        <v>40.676092132083973</v>
      </c>
      <c r="G116" s="269">
        <v>15.409373054826302</v>
      </c>
      <c r="H116" s="270">
        <v>10.989178720845169</v>
      </c>
      <c r="I116" s="269">
        <v>89.912585155806994</v>
      </c>
      <c r="J116" s="269">
        <v>89.912585155806994</v>
      </c>
      <c r="K116" s="269">
        <v>17.284317491556351</v>
      </c>
      <c r="L116" s="271">
        <v>0</v>
      </c>
      <c r="M116" s="272">
        <v>20</v>
      </c>
      <c r="N116" s="272">
        <v>20</v>
      </c>
      <c r="O116" s="272">
        <v>5</v>
      </c>
    </row>
    <row r="117" spans="1:15" ht="13.5" customHeight="1" x14ac:dyDescent="0.35">
      <c r="A117" s="1186"/>
      <c r="B117" s="265">
        <v>2099</v>
      </c>
      <c r="C117" s="25"/>
      <c r="D117" s="266">
        <v>42.25362506445331</v>
      </c>
      <c r="E117" s="267">
        <v>46.199707681603869</v>
      </c>
      <c r="F117" s="274">
        <v>40.676092132083973</v>
      </c>
      <c r="G117" s="269">
        <v>15.409373054826302</v>
      </c>
      <c r="H117" s="270">
        <v>10.989178720845169</v>
      </c>
      <c r="I117" s="269">
        <v>90.527822786394211</v>
      </c>
      <c r="J117" s="269">
        <v>90.527822786394211</v>
      </c>
      <c r="K117" s="269">
        <v>17.402587503717545</v>
      </c>
      <c r="L117" s="271">
        <v>0</v>
      </c>
      <c r="M117" s="272">
        <v>20</v>
      </c>
      <c r="N117" s="272">
        <v>20</v>
      </c>
      <c r="O117" s="272">
        <v>5</v>
      </c>
    </row>
    <row r="118" spans="1:15" ht="13.5" customHeight="1" x14ac:dyDescent="0.35">
      <c r="A118" s="1186"/>
      <c r="B118" s="265">
        <v>2100</v>
      </c>
      <c r="C118" s="25"/>
      <c r="D118" s="266">
        <v>42.25362506445331</v>
      </c>
      <c r="E118" s="267">
        <v>46.199707681603869</v>
      </c>
      <c r="F118" s="274">
        <v>40.676092132083973</v>
      </c>
      <c r="G118" s="269">
        <v>15.409373054826302</v>
      </c>
      <c r="H118" s="270">
        <v>10.989178720845169</v>
      </c>
      <c r="I118" s="269">
        <v>91.147270254140778</v>
      </c>
      <c r="J118" s="269">
        <v>91.147270254140778</v>
      </c>
      <c r="K118" s="269">
        <v>17.521666792599287</v>
      </c>
      <c r="L118" s="271">
        <v>0</v>
      </c>
      <c r="M118" s="272">
        <v>20</v>
      </c>
      <c r="N118" s="272">
        <v>20</v>
      </c>
      <c r="O118" s="272">
        <v>5</v>
      </c>
    </row>
    <row r="119" spans="1:15" ht="13.5" customHeight="1" thickBot="1" x14ac:dyDescent="0.4">
      <c r="A119" s="64"/>
      <c r="B119" s="275"/>
      <c r="C119" s="127"/>
      <c r="D119" s="276"/>
      <c r="E119" s="277"/>
      <c r="F119" s="278"/>
      <c r="G119" s="279"/>
      <c r="H119" s="280"/>
      <c r="I119" s="281"/>
      <c r="J119" s="278"/>
      <c r="K119" s="278"/>
      <c r="L119" s="282"/>
      <c r="M119" s="277"/>
      <c r="N119" s="278"/>
      <c r="O119" s="282"/>
    </row>
    <row r="120" spans="1:15" ht="13.5" customHeight="1" thickTop="1" thickBot="1" x14ac:dyDescent="0.4">
      <c r="A120" s="1186"/>
      <c r="B120" s="1188"/>
      <c r="C120" s="1188"/>
      <c r="D120" s="1188"/>
      <c r="E120" s="1188"/>
      <c r="F120" s="1188"/>
      <c r="G120" s="1188"/>
      <c r="H120" s="1188"/>
      <c r="I120" s="1188"/>
      <c r="J120" s="1188"/>
      <c r="K120" s="1188"/>
      <c r="L120" s="1188"/>
      <c r="M120" s="1188"/>
      <c r="N120" s="1188"/>
      <c r="O120" s="1186"/>
    </row>
    <row r="121" spans="1:15" ht="13.5" customHeight="1" thickBot="1" x14ac:dyDescent="0.4">
      <c r="A121" s="1186"/>
      <c r="B121" s="1066"/>
      <c r="C121" s="1186"/>
      <c r="D121" s="227" t="s">
        <v>474</v>
      </c>
      <c r="E121" s="1186"/>
      <c r="F121" s="1186"/>
      <c r="G121" s="1186"/>
      <c r="H121" s="1186"/>
      <c r="I121" s="1186"/>
      <c r="J121" s="1186"/>
      <c r="K121" s="1186"/>
      <c r="L121" s="1186"/>
      <c r="M121" s="1186"/>
      <c r="N121" s="1186"/>
      <c r="O121" s="1186"/>
    </row>
  </sheetData>
  <mergeCells count="7">
    <mergeCell ref="B24:B27"/>
    <mergeCell ref="A7:B7"/>
    <mergeCell ref="A8:B8"/>
    <mergeCell ref="A10:B10"/>
    <mergeCell ref="A11:B11"/>
    <mergeCell ref="A12:B12"/>
    <mergeCell ref="A18:B18"/>
  </mergeCells>
  <hyperlinks>
    <hyperlink ref="A11" location="Contents!A1" display="Contents" xr:uid="{00000000-0004-0000-1500-000000000000}"/>
    <hyperlink ref="A11:B11" r:id="rId1" display="WebTAG Unit 3.5.6" xr:uid="{00000000-0004-0000-1500-000001000000}"/>
    <hyperlink ref="A10" location="Contents!A1" display="Contents" xr:uid="{00000000-0004-0000-1500-000002000000}"/>
    <hyperlink ref="A10:B10" location="Contents!A1" tooltip="Contents page" display="Contents" xr:uid="{00000000-0004-0000-1500-000003000000}"/>
    <hyperlink ref="A12:B12" r:id="rId2" tooltip="Unit A1.3 User &amp; Provider Impacts" display="WebTAG Unit A 1.3" xr:uid="{00000000-0004-0000-1500-000004000000}"/>
    <hyperlink ref="D121" location="A1.3.7!D28" tooltip="Top of this page" display="Top" xr:uid="{00000000-0004-0000-1500-000005000000}"/>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sheetPr>
  <dimension ref="A1:Z73"/>
  <sheetViews>
    <sheetView zoomScale="70" zoomScaleNormal="70" workbookViewId="0">
      <selection activeCell="D5" sqref="D5:H5"/>
    </sheetView>
  </sheetViews>
  <sheetFormatPr defaultColWidth="12.81640625" defaultRowHeight="13.5" customHeight="1" x14ac:dyDescent="0.35"/>
  <cols>
    <col min="1" max="16384" width="12.81640625" style="1060"/>
  </cols>
  <sheetData>
    <row r="1" spans="1:20" ht="55" customHeight="1" x14ac:dyDescent="0.35">
      <c r="A1" s="4"/>
      <c r="B1" s="4"/>
      <c r="C1" s="1186"/>
      <c r="D1" s="1186"/>
      <c r="E1" s="1186"/>
      <c r="F1" s="1186"/>
      <c r="G1" s="1186"/>
      <c r="H1" s="1186"/>
      <c r="I1" s="1186"/>
      <c r="J1" s="1186"/>
      <c r="K1" s="1186"/>
      <c r="L1" s="1186"/>
      <c r="M1" s="1186"/>
      <c r="N1" s="1186"/>
      <c r="O1" s="1186"/>
      <c r="P1" s="1186"/>
      <c r="Q1" s="1186"/>
      <c r="R1" s="1186"/>
      <c r="S1" s="1186"/>
      <c r="T1" s="1186"/>
    </row>
    <row r="2" spans="1:20" s="7" customFormat="1" ht="5.15" customHeight="1" x14ac:dyDescent="0.35"/>
    <row r="3" spans="1:20" s="7" customFormat="1" ht="20.149999999999999" customHeight="1" x14ac:dyDescent="0.35">
      <c r="A3" s="7" t="s">
        <v>631</v>
      </c>
      <c r="D3" s="11"/>
      <c r="E3" s="8"/>
      <c r="F3" s="12"/>
      <c r="P3" s="10"/>
    </row>
    <row r="4" spans="1:20" s="1061" customFormat="1" ht="20.149999999999999" customHeight="1" thickBot="1" x14ac:dyDescent="0.4">
      <c r="A4" s="68" t="s">
        <v>191</v>
      </c>
      <c r="B4" s="70"/>
      <c r="C4" s="16"/>
      <c r="D4" s="16"/>
      <c r="E4" s="16"/>
      <c r="F4" s="70"/>
      <c r="G4" s="16"/>
      <c r="H4" s="16"/>
      <c r="I4" s="16"/>
      <c r="J4" s="16"/>
      <c r="K4" s="16"/>
      <c r="L4" s="16"/>
      <c r="M4" s="16"/>
      <c r="N4" s="16"/>
      <c r="O4" s="16"/>
      <c r="P4" s="16"/>
      <c r="Q4" s="16"/>
      <c r="R4" s="16"/>
      <c r="S4" s="16"/>
      <c r="T4" s="16"/>
    </row>
    <row r="5" spans="1:20" s="1061" customFormat="1" ht="10" customHeight="1" thickTop="1" thickBot="1" x14ac:dyDescent="0.4">
      <c r="A5" s="72"/>
      <c r="B5" s="72"/>
      <c r="C5" s="1188"/>
      <c r="D5" s="1188"/>
      <c r="E5" s="1188"/>
      <c r="F5" s="72"/>
      <c r="G5" s="1188"/>
      <c r="H5" s="1188"/>
      <c r="I5" s="1188"/>
      <c r="J5" s="1188"/>
      <c r="K5" s="1188"/>
      <c r="L5" s="1188"/>
      <c r="M5" s="1188"/>
      <c r="N5" s="1188"/>
      <c r="O5" s="1188"/>
      <c r="P5" s="1188"/>
      <c r="Q5" s="1188"/>
      <c r="R5" s="1188"/>
      <c r="S5" s="1188"/>
      <c r="T5" s="1188"/>
    </row>
    <row r="6" spans="1:20" ht="13.5" customHeight="1" thickTop="1" x14ac:dyDescent="0.35">
      <c r="A6" s="22" t="s">
        <v>425</v>
      </c>
      <c r="B6" s="22"/>
      <c r="C6" s="1186"/>
      <c r="D6" s="1186"/>
      <c r="E6" s="1248" t="s">
        <v>140</v>
      </c>
      <c r="F6" s="1262"/>
      <c r="G6" s="1262"/>
      <c r="H6" s="1262"/>
      <c r="I6" s="1262"/>
      <c r="J6" s="1262"/>
      <c r="K6" s="1262"/>
      <c r="L6" s="1262"/>
      <c r="M6" s="1262"/>
      <c r="N6" s="1262"/>
      <c r="O6" s="1262"/>
      <c r="P6" s="1262"/>
      <c r="Q6" s="1262"/>
      <c r="R6" s="1262"/>
      <c r="S6" s="1262"/>
      <c r="T6" s="1263"/>
    </row>
    <row r="7" spans="1:20" ht="13.5" customHeight="1" x14ac:dyDescent="0.35">
      <c r="A7" s="1264" t="s">
        <v>426</v>
      </c>
      <c r="B7" s="1265"/>
      <c r="C7" s="1186"/>
      <c r="D7" s="25"/>
      <c r="E7" s="4" t="s">
        <v>632</v>
      </c>
      <c r="F7" s="1188" t="s">
        <v>633</v>
      </c>
      <c r="G7" s="1188"/>
      <c r="H7" s="1186"/>
      <c r="I7" s="1186"/>
      <c r="J7" s="30"/>
      <c r="K7" s="1188"/>
      <c r="L7" s="1188"/>
      <c r="M7" s="1188"/>
      <c r="N7" s="1188"/>
      <c r="O7" s="1188"/>
      <c r="P7" s="1188"/>
      <c r="Q7" s="1188"/>
      <c r="R7" s="1188"/>
      <c r="S7" s="1188"/>
      <c r="T7" s="25"/>
    </row>
    <row r="8" spans="1:20" ht="13.5" customHeight="1" x14ac:dyDescent="0.35">
      <c r="A8" s="1268">
        <v>43983</v>
      </c>
      <c r="B8" s="1269"/>
      <c r="C8" s="20"/>
      <c r="D8" s="41"/>
      <c r="E8" s="26"/>
      <c r="F8" s="27"/>
      <c r="G8" s="1188"/>
      <c r="H8" s="1188"/>
      <c r="I8" s="1188"/>
      <c r="J8" s="1188"/>
      <c r="K8" s="1188"/>
      <c r="L8" s="1188"/>
      <c r="M8" s="1188"/>
      <c r="N8" s="1188"/>
      <c r="O8" s="1188"/>
      <c r="P8" s="1188"/>
      <c r="Q8" s="1188"/>
      <c r="R8" s="1188"/>
      <c r="S8" s="1188"/>
      <c r="T8" s="25"/>
    </row>
    <row r="9" spans="1:20" ht="13.5" customHeight="1" thickBot="1" x14ac:dyDescent="0.4">
      <c r="A9" s="28" t="s">
        <v>430</v>
      </c>
      <c r="B9" s="29"/>
      <c r="C9" s="1186"/>
      <c r="D9" s="41"/>
      <c r="E9" s="349" t="s">
        <v>611</v>
      </c>
      <c r="F9" s="1186" t="s">
        <v>634</v>
      </c>
      <c r="G9" s="1186"/>
      <c r="H9" s="1186"/>
      <c r="I9" s="1186"/>
      <c r="J9" s="1186"/>
      <c r="K9" s="1186"/>
      <c r="L9" s="1186"/>
      <c r="M9" s="1186"/>
      <c r="N9" s="1186"/>
      <c r="O9" s="1186"/>
      <c r="P9" s="1186"/>
      <c r="Q9" s="1186"/>
      <c r="R9" s="30"/>
      <c r="S9" s="25"/>
      <c r="T9" s="25"/>
    </row>
    <row r="10" spans="1:20" ht="13.5" customHeight="1" thickBot="1" x14ac:dyDescent="0.4">
      <c r="A10" s="1257" t="s">
        <v>432</v>
      </c>
      <c r="B10" s="1266"/>
      <c r="C10" s="1186"/>
      <c r="D10" s="41"/>
      <c r="E10" s="26"/>
      <c r="F10" s="1188" t="s">
        <v>635</v>
      </c>
      <c r="G10" s="30"/>
      <c r="H10" s="30"/>
      <c r="I10" s="30"/>
      <c r="J10" s="30"/>
      <c r="K10" s="30"/>
      <c r="L10" s="30"/>
      <c r="M10" s="30"/>
      <c r="N10" s="30"/>
      <c r="O10" s="30"/>
      <c r="P10" s="1075" t="s">
        <v>636</v>
      </c>
      <c r="Q10" s="30"/>
      <c r="R10" s="1188"/>
      <c r="S10" s="25"/>
      <c r="T10" s="25"/>
    </row>
    <row r="11" spans="1:20" ht="13.5" customHeight="1" thickBot="1" x14ac:dyDescent="0.4">
      <c r="A11" s="1257" t="s">
        <v>434</v>
      </c>
      <c r="B11" s="1267"/>
      <c r="C11" s="1186"/>
      <c r="D11" s="41"/>
      <c r="E11" s="73"/>
      <c r="F11" s="1188" t="s">
        <v>637</v>
      </c>
      <c r="G11" s="1188"/>
      <c r="H11" s="502"/>
      <c r="I11" s="502"/>
      <c r="J11" s="1188"/>
      <c r="K11" s="1188"/>
      <c r="L11" s="1188"/>
      <c r="M11" s="1188"/>
      <c r="N11" s="1188"/>
      <c r="O11" s="1188"/>
      <c r="P11" s="1188"/>
      <c r="Q11" s="1188"/>
      <c r="R11" s="1188"/>
      <c r="S11" s="31"/>
      <c r="T11" s="31"/>
    </row>
    <row r="12" spans="1:20" ht="13.5" customHeight="1" thickBot="1" x14ac:dyDescent="0.4">
      <c r="A12" s="1257" t="s">
        <v>437</v>
      </c>
      <c r="B12" s="1267"/>
      <c r="C12" s="1186"/>
      <c r="D12" s="41"/>
      <c r="E12" s="26"/>
      <c r="F12" s="1188" t="s">
        <v>638</v>
      </c>
      <c r="G12" s="1188"/>
      <c r="H12" s="503"/>
      <c r="I12" s="503"/>
      <c r="J12" s="1188"/>
      <c r="K12" s="1188"/>
      <c r="L12" s="1188"/>
      <c r="M12" s="1188"/>
      <c r="N12" s="1188"/>
      <c r="O12" s="1188"/>
      <c r="P12" s="1188"/>
      <c r="Q12" s="1188"/>
      <c r="R12" s="1188"/>
      <c r="S12" s="25"/>
      <c r="T12" s="25"/>
    </row>
    <row r="13" spans="1:20" ht="13.5" customHeight="1" x14ac:dyDescent="0.35">
      <c r="A13" s="28" t="s">
        <v>439</v>
      </c>
      <c r="B13" s="32"/>
      <c r="C13" s="20"/>
      <c r="D13" s="41"/>
      <c r="E13" s="26"/>
      <c r="F13" s="1186" t="s">
        <v>639</v>
      </c>
      <c r="G13" s="1186"/>
      <c r="H13" s="1186"/>
      <c r="I13" s="1186"/>
      <c r="J13" s="1186"/>
      <c r="K13" s="1188"/>
      <c r="L13" s="1188"/>
      <c r="M13" s="1188"/>
      <c r="N13" s="1188"/>
      <c r="O13" s="1188"/>
      <c r="P13" s="1188"/>
      <c r="Q13" s="1188"/>
      <c r="R13" s="1188"/>
      <c r="S13" s="25"/>
      <c r="T13" s="25"/>
    </row>
    <row r="14" spans="1:20" ht="13.5" customHeight="1" x14ac:dyDescent="0.35">
      <c r="A14" s="33"/>
      <c r="B14" s="34"/>
      <c r="C14" s="20"/>
      <c r="D14" s="41"/>
      <c r="E14" s="26"/>
      <c r="F14" s="1188" t="s">
        <v>640</v>
      </c>
      <c r="G14" s="1186"/>
      <c r="H14" s="1186"/>
      <c r="I14" s="1186"/>
      <c r="J14" s="1186"/>
      <c r="K14" s="1188"/>
      <c r="L14" s="1188"/>
      <c r="M14" s="1188"/>
      <c r="N14" s="1188"/>
      <c r="O14" s="1188"/>
      <c r="P14" s="1188"/>
      <c r="Q14" s="1188"/>
      <c r="R14" s="1188"/>
      <c r="S14" s="25"/>
      <c r="T14" s="25"/>
    </row>
    <row r="15" spans="1:20" ht="13.5" customHeight="1" x14ac:dyDescent="0.35">
      <c r="A15" s="35"/>
      <c r="B15" s="36"/>
      <c r="C15" s="20"/>
      <c r="D15" s="41"/>
      <c r="E15" s="40"/>
      <c r="F15" s="503" t="s">
        <v>641</v>
      </c>
      <c r="G15" s="1186"/>
      <c r="H15" s="1186"/>
      <c r="I15" s="1186"/>
      <c r="J15" s="1186"/>
      <c r="K15" s="1188"/>
      <c r="L15" s="1188"/>
      <c r="M15" s="1188"/>
      <c r="N15" s="1188"/>
      <c r="O15" s="1188"/>
      <c r="P15" s="1188"/>
      <c r="Q15" s="1188"/>
      <c r="R15" s="1188"/>
      <c r="S15" s="25"/>
      <c r="T15" s="25"/>
    </row>
    <row r="16" spans="1:20" ht="13.5" customHeight="1" x14ac:dyDescent="0.35">
      <c r="A16" s="37" t="s">
        <v>542</v>
      </c>
      <c r="B16" s="75">
        <v>2010</v>
      </c>
      <c r="C16" s="20"/>
      <c r="D16" s="41"/>
      <c r="E16" s="26"/>
      <c r="F16" s="503"/>
      <c r="G16" s="1186"/>
      <c r="H16" s="1186"/>
      <c r="I16" s="1186"/>
      <c r="J16" s="1186"/>
      <c r="K16" s="1188"/>
      <c r="L16" s="1188"/>
      <c r="M16" s="1188"/>
      <c r="N16" s="1188"/>
      <c r="O16" s="1188"/>
      <c r="P16" s="1188"/>
      <c r="Q16" s="1188"/>
      <c r="R16" s="1188"/>
      <c r="S16" s="25"/>
      <c r="T16" s="25"/>
    </row>
    <row r="17" spans="1:26" ht="13.5" customHeight="1" x14ac:dyDescent="0.35">
      <c r="A17" s="22" t="s">
        <v>446</v>
      </c>
      <c r="B17" s="39"/>
      <c r="C17" s="20"/>
      <c r="D17" s="41"/>
      <c r="E17" s="26"/>
      <c r="F17" s="1186"/>
      <c r="G17" s="503"/>
      <c r="H17" s="503"/>
      <c r="I17" s="503"/>
      <c r="J17" s="1188"/>
      <c r="K17" s="1188"/>
      <c r="L17" s="1188"/>
      <c r="M17" s="1188"/>
      <c r="N17" s="1188"/>
      <c r="O17" s="1188"/>
      <c r="P17" s="1188"/>
      <c r="Q17" s="1075" t="s">
        <v>642</v>
      </c>
      <c r="R17" s="1186"/>
      <c r="S17" s="25"/>
      <c r="T17" s="25"/>
      <c r="U17" s="1186"/>
      <c r="V17" s="1186"/>
      <c r="W17" s="1186"/>
      <c r="X17" s="1186"/>
      <c r="Y17" s="1186"/>
      <c r="Z17" s="1186"/>
    </row>
    <row r="18" spans="1:26" ht="13.5" customHeight="1" x14ac:dyDescent="0.35">
      <c r="A18" s="1289"/>
      <c r="B18" s="1289"/>
      <c r="C18" s="20"/>
      <c r="D18" s="41"/>
      <c r="E18" s="1186"/>
      <c r="F18" s="1186"/>
      <c r="G18" s="1186"/>
      <c r="H18" s="1186"/>
      <c r="I18" s="1186"/>
      <c r="J18" s="1186"/>
      <c r="K18" s="1186"/>
      <c r="L18" s="1186"/>
      <c r="M18" s="1186"/>
      <c r="N18" s="1186"/>
      <c r="O18" s="1186"/>
      <c r="P18" s="1186"/>
      <c r="Q18" s="1186"/>
      <c r="R18" s="1186"/>
      <c r="S18" s="25"/>
      <c r="T18" s="25"/>
      <c r="U18" s="1186"/>
      <c r="V18" s="1186"/>
      <c r="W18" s="1186"/>
      <c r="X18" s="1186"/>
      <c r="Y18" s="1186"/>
      <c r="Z18" s="1186"/>
    </row>
    <row r="19" spans="1:26" ht="13.5" customHeight="1" x14ac:dyDescent="0.35">
      <c r="A19" s="1259"/>
      <c r="B19" s="1259"/>
      <c r="C19" s="20"/>
      <c r="D19" s="41"/>
      <c r="E19" s="503" t="s">
        <v>643</v>
      </c>
      <c r="F19" s="503"/>
      <c r="G19" s="503"/>
      <c r="H19" s="503"/>
      <c r="I19" s="503"/>
      <c r="J19" s="1188"/>
      <c r="K19" s="1188"/>
      <c r="L19" s="1188"/>
      <c r="M19" s="1188"/>
      <c r="N19" s="1188"/>
      <c r="O19" s="1188"/>
      <c r="P19" s="1188"/>
      <c r="Q19" s="1188"/>
      <c r="R19" s="1188"/>
      <c r="S19" s="1188"/>
      <c r="T19" s="25"/>
      <c r="U19" s="1186"/>
      <c r="V19" s="1186"/>
      <c r="W19" s="1186"/>
      <c r="X19" s="1186"/>
      <c r="Y19" s="1186"/>
      <c r="Z19" s="1186"/>
    </row>
    <row r="20" spans="1:26" ht="13.5" customHeight="1" thickBot="1" x14ac:dyDescent="0.4">
      <c r="A20" s="1259"/>
      <c r="B20" s="1259"/>
      <c r="C20" s="20"/>
      <c r="D20" s="41"/>
      <c r="E20" s="42" t="s">
        <v>644</v>
      </c>
      <c r="F20" s="43"/>
      <c r="G20" s="43"/>
      <c r="H20" s="43"/>
      <c r="I20" s="43"/>
      <c r="J20" s="43"/>
      <c r="K20" s="43"/>
      <c r="L20" s="43"/>
      <c r="M20" s="43"/>
      <c r="N20" s="43"/>
      <c r="O20" s="43"/>
      <c r="P20" s="43"/>
      <c r="Q20" s="43"/>
      <c r="R20" s="43"/>
      <c r="S20" s="43"/>
      <c r="T20" s="44"/>
      <c r="U20" s="1186"/>
      <c r="V20" s="1186"/>
      <c r="W20" s="1186"/>
      <c r="X20" s="1186"/>
      <c r="Y20" s="1186"/>
      <c r="Z20" s="1186"/>
    </row>
    <row r="21" spans="1:26" s="1061" customFormat="1" ht="13.5" customHeight="1" thickTop="1" x14ac:dyDescent="0.35">
      <c r="A21" s="504"/>
      <c r="B21" s="505"/>
      <c r="C21" s="1188"/>
      <c r="D21" s="1188"/>
      <c r="E21" s="1188"/>
      <c r="F21" s="72"/>
      <c r="G21" s="1188"/>
      <c r="H21" s="1188"/>
      <c r="I21" s="1188"/>
      <c r="J21" s="1188"/>
      <c r="K21" s="1188"/>
      <c r="L21" s="1188"/>
      <c r="M21" s="1188"/>
      <c r="N21" s="1188"/>
      <c r="O21" s="1188"/>
      <c r="P21" s="1188"/>
      <c r="Q21" s="1188"/>
      <c r="R21" s="1188"/>
      <c r="S21" s="1188"/>
      <c r="T21" s="1188"/>
      <c r="U21" s="1188"/>
      <c r="V21" s="1188"/>
      <c r="W21" s="1188"/>
      <c r="X21" s="1188"/>
      <c r="Y21" s="1188"/>
      <c r="Z21" s="1188"/>
    </row>
    <row r="22" spans="1:26" ht="13.5" customHeight="1" thickBot="1" x14ac:dyDescent="0.4">
      <c r="A22" s="233"/>
      <c r="B22" s="1188"/>
      <c r="C22" s="1188"/>
      <c r="D22" s="1188"/>
      <c r="E22" s="1186"/>
      <c r="F22" s="1066"/>
      <c r="G22" s="48"/>
      <c r="H22" s="48"/>
      <c r="I22" s="48"/>
      <c r="J22" s="48"/>
      <c r="K22" s="169"/>
      <c r="L22" s="169"/>
      <c r="M22" s="169"/>
      <c r="N22" s="169"/>
      <c r="O22" s="169"/>
      <c r="P22" s="1186"/>
      <c r="Q22" s="1186"/>
      <c r="R22" s="1186"/>
      <c r="S22" s="1186"/>
      <c r="T22" s="1186"/>
      <c r="U22" s="1186"/>
      <c r="V22" s="1186"/>
      <c r="W22" s="1186"/>
      <c r="X22" s="1186"/>
      <c r="Y22" s="1186"/>
      <c r="Z22" s="1186"/>
    </row>
    <row r="23" spans="1:26" ht="13.5" customHeight="1" thickTop="1" thickBot="1" x14ac:dyDescent="0.4">
      <c r="A23" s="1193" t="s">
        <v>645</v>
      </c>
      <c r="B23" s="51"/>
      <c r="C23" s="236"/>
      <c r="D23" s="235" t="s">
        <v>646</v>
      </c>
      <c r="E23" s="51"/>
      <c r="F23" s="51"/>
      <c r="G23" s="236"/>
      <c r="H23" s="236"/>
      <c r="I23" s="506"/>
      <c r="J23" s="507"/>
      <c r="K23" s="51"/>
      <c r="L23" s="51"/>
      <c r="M23" s="51"/>
      <c r="N23" s="51"/>
      <c r="O23" s="236"/>
      <c r="P23" s="1186"/>
      <c r="Q23" s="1186"/>
      <c r="R23" s="1186"/>
      <c r="S23" s="1186"/>
      <c r="T23" s="1186"/>
      <c r="U23" s="1186"/>
      <c r="V23" s="1186"/>
      <c r="W23" s="1186"/>
      <c r="X23" s="1186"/>
      <c r="Y23" s="1186"/>
      <c r="Z23" s="1186"/>
    </row>
    <row r="24" spans="1:26" ht="13.5" customHeight="1" thickTop="1" thickBot="1" x14ac:dyDescent="0.4">
      <c r="A24" s="328"/>
      <c r="B24" s="508"/>
      <c r="C24" s="82"/>
      <c r="D24" s="53" t="s">
        <v>84</v>
      </c>
      <c r="E24" s="83"/>
      <c r="F24" s="84"/>
      <c r="G24" s="53" t="s">
        <v>86</v>
      </c>
      <c r="H24" s="84"/>
      <c r="I24" s="84"/>
      <c r="J24" s="509" t="s">
        <v>566</v>
      </c>
      <c r="K24" s="53"/>
      <c r="L24" s="509" t="s">
        <v>567</v>
      </c>
      <c r="M24" s="509"/>
      <c r="N24" s="104" t="s">
        <v>90</v>
      </c>
      <c r="O24" s="510"/>
      <c r="P24" s="1186"/>
      <c r="Q24" s="1186"/>
      <c r="R24" s="1186"/>
      <c r="S24" s="1186"/>
      <c r="T24" s="1186"/>
      <c r="U24" s="1186"/>
      <c r="V24" s="1186"/>
      <c r="W24" s="1186"/>
      <c r="X24" s="1186"/>
      <c r="Y24" s="1186"/>
      <c r="Z24" s="1186"/>
    </row>
    <row r="25" spans="1:26" ht="13.5" customHeight="1" thickTop="1" thickBot="1" x14ac:dyDescent="0.4">
      <c r="A25" s="425"/>
      <c r="B25" s="511" t="s">
        <v>469</v>
      </c>
      <c r="C25" s="100"/>
      <c r="D25" s="512" t="s">
        <v>623</v>
      </c>
      <c r="E25" s="513" t="s">
        <v>624</v>
      </c>
      <c r="F25" s="514" t="s">
        <v>647</v>
      </c>
      <c r="G25" s="512" t="s">
        <v>623</v>
      </c>
      <c r="H25" s="513" t="s">
        <v>624</v>
      </c>
      <c r="I25" s="1190" t="s">
        <v>647</v>
      </c>
      <c r="J25" s="515" t="s">
        <v>624</v>
      </c>
      <c r="K25" s="1189" t="s">
        <v>647</v>
      </c>
      <c r="L25" s="516" t="s">
        <v>624</v>
      </c>
      <c r="M25" s="517" t="s">
        <v>647</v>
      </c>
      <c r="N25" s="515" t="s">
        <v>624</v>
      </c>
      <c r="O25" s="514" t="s">
        <v>647</v>
      </c>
      <c r="P25" s="1186"/>
      <c r="Q25" s="1186"/>
      <c r="R25" s="1186"/>
      <c r="S25" s="1186"/>
      <c r="T25" s="1186"/>
      <c r="U25" s="1186"/>
      <c r="V25" s="1186"/>
      <c r="W25" s="1186"/>
      <c r="X25" s="1186"/>
      <c r="Y25" s="1186"/>
      <c r="Z25" s="1186"/>
    </row>
    <row r="26" spans="1:26" ht="13.5" customHeight="1" thickTop="1" thickBot="1" x14ac:dyDescent="0.4">
      <c r="A26" s="518"/>
      <c r="B26" s="519">
        <v>2004</v>
      </c>
      <c r="C26" s="520"/>
      <c r="D26" s="521">
        <v>0.73096546129768614</v>
      </c>
      <c r="E26" s="521">
        <v>0.26903453870231386</v>
      </c>
      <c r="F26" s="522">
        <v>0</v>
      </c>
      <c r="G26" s="523">
        <v>8.4988666082737419E-2</v>
      </c>
      <c r="H26" s="524">
        <v>0.91501133391726241</v>
      </c>
      <c r="I26" s="525">
        <v>0</v>
      </c>
      <c r="J26" s="523">
        <v>1</v>
      </c>
      <c r="K26" s="525">
        <v>0</v>
      </c>
      <c r="L26" s="523">
        <v>1</v>
      </c>
      <c r="M26" s="525">
        <v>0</v>
      </c>
      <c r="N26" s="523">
        <v>1</v>
      </c>
      <c r="O26" s="525">
        <v>0</v>
      </c>
      <c r="P26" s="1186"/>
      <c r="Q26" s="1186"/>
      <c r="R26" s="1186"/>
      <c r="S26" s="1186"/>
      <c r="T26" s="1186"/>
      <c r="U26" s="1188"/>
      <c r="V26" s="1188"/>
      <c r="W26" s="1186"/>
      <c r="X26" s="1186"/>
      <c r="Y26" s="1186"/>
      <c r="Z26" s="1186"/>
    </row>
    <row r="27" spans="1:26" ht="13.5" customHeight="1" x14ac:dyDescent="0.35">
      <c r="A27" s="26"/>
      <c r="B27" s="220">
        <v>2005</v>
      </c>
      <c r="C27" s="25"/>
      <c r="D27" s="526">
        <v>0.70694498130668793</v>
      </c>
      <c r="E27" s="526">
        <v>0.29305501869331202</v>
      </c>
      <c r="F27" s="527">
        <v>0</v>
      </c>
      <c r="G27" s="528">
        <v>7.0801953624932676E-2</v>
      </c>
      <c r="H27" s="526">
        <v>0.92919804637506731</v>
      </c>
      <c r="I27" s="529">
        <v>0</v>
      </c>
      <c r="J27" s="528">
        <v>1</v>
      </c>
      <c r="K27" s="529">
        <v>0</v>
      </c>
      <c r="L27" s="528">
        <v>1</v>
      </c>
      <c r="M27" s="529">
        <v>0</v>
      </c>
      <c r="N27" s="528">
        <v>1</v>
      </c>
      <c r="O27" s="529">
        <v>0</v>
      </c>
      <c r="P27" s="1186"/>
      <c r="Q27" s="1186"/>
      <c r="R27" s="1186"/>
      <c r="S27" s="1186"/>
      <c r="T27" s="1186"/>
      <c r="U27" s="530"/>
      <c r="V27" s="530"/>
      <c r="W27" s="530"/>
      <c r="X27" s="530"/>
      <c r="Y27" s="530"/>
      <c r="Z27" s="530"/>
    </row>
    <row r="28" spans="1:26" ht="13.5" customHeight="1" x14ac:dyDescent="0.35">
      <c r="A28" s="26"/>
      <c r="B28" s="220">
        <v>2006</v>
      </c>
      <c r="C28" s="25"/>
      <c r="D28" s="526">
        <v>0.68453761226370635</v>
      </c>
      <c r="E28" s="526">
        <v>0.31546238773629365</v>
      </c>
      <c r="F28" s="527">
        <v>0</v>
      </c>
      <c r="G28" s="528">
        <v>5.8576783757745242E-2</v>
      </c>
      <c r="H28" s="526">
        <v>0.94142321624225478</v>
      </c>
      <c r="I28" s="529">
        <v>0</v>
      </c>
      <c r="J28" s="528">
        <v>1</v>
      </c>
      <c r="K28" s="529">
        <v>0</v>
      </c>
      <c r="L28" s="528">
        <v>1</v>
      </c>
      <c r="M28" s="529">
        <v>0</v>
      </c>
      <c r="N28" s="528">
        <v>1</v>
      </c>
      <c r="O28" s="529">
        <v>0</v>
      </c>
      <c r="P28" s="1186"/>
      <c r="Q28" s="1186"/>
      <c r="R28" s="1186"/>
      <c r="S28" s="1186"/>
      <c r="T28" s="1186"/>
      <c r="U28" s="530"/>
      <c r="V28" s="530"/>
      <c r="W28" s="530"/>
      <c r="X28" s="530"/>
      <c r="Y28" s="530"/>
      <c r="Z28" s="530"/>
    </row>
    <row r="29" spans="1:26" ht="13.5" customHeight="1" x14ac:dyDescent="0.35">
      <c r="A29" s="26"/>
      <c r="B29" s="220">
        <v>2007</v>
      </c>
      <c r="C29" s="25"/>
      <c r="D29" s="526">
        <v>0.66167389847504865</v>
      </c>
      <c r="E29" s="526">
        <v>0.33832610152495135</v>
      </c>
      <c r="F29" s="527">
        <v>0</v>
      </c>
      <c r="G29" s="528">
        <v>4.9875016158847395E-2</v>
      </c>
      <c r="H29" s="526">
        <v>0.95012498384115274</v>
      </c>
      <c r="I29" s="529">
        <v>0</v>
      </c>
      <c r="J29" s="528">
        <v>1</v>
      </c>
      <c r="K29" s="529">
        <v>0</v>
      </c>
      <c r="L29" s="528">
        <v>1</v>
      </c>
      <c r="M29" s="529">
        <v>0</v>
      </c>
      <c r="N29" s="528">
        <v>1</v>
      </c>
      <c r="O29" s="529">
        <v>0</v>
      </c>
      <c r="P29" s="1186"/>
      <c r="Q29" s="1186"/>
      <c r="R29" s="1186"/>
      <c r="S29" s="1186"/>
      <c r="T29" s="1186"/>
      <c r="U29" s="503"/>
      <c r="V29" s="503"/>
      <c r="W29" s="1186"/>
      <c r="X29" s="1186"/>
      <c r="Y29" s="1186"/>
      <c r="Z29" s="1186"/>
    </row>
    <row r="30" spans="1:26" ht="13.5" customHeight="1" x14ac:dyDescent="0.35">
      <c r="A30" s="26"/>
      <c r="B30" s="220">
        <v>2008</v>
      </c>
      <c r="C30" s="25"/>
      <c r="D30" s="526">
        <v>0.6446253425002415</v>
      </c>
      <c r="E30" s="526">
        <v>0.3553746574997585</v>
      </c>
      <c r="F30" s="527">
        <v>0</v>
      </c>
      <c r="G30" s="528">
        <v>4.4103164716038319E-2</v>
      </c>
      <c r="H30" s="526">
        <v>0.95589683528396174</v>
      </c>
      <c r="I30" s="529">
        <v>0</v>
      </c>
      <c r="J30" s="528">
        <v>1</v>
      </c>
      <c r="K30" s="529">
        <v>0</v>
      </c>
      <c r="L30" s="528">
        <v>1</v>
      </c>
      <c r="M30" s="529">
        <v>0</v>
      </c>
      <c r="N30" s="528">
        <v>1</v>
      </c>
      <c r="O30" s="529">
        <v>0</v>
      </c>
      <c r="P30" s="1186"/>
      <c r="Q30" s="1186"/>
      <c r="R30" s="1186"/>
      <c r="S30" s="1186"/>
      <c r="T30" s="1186"/>
      <c r="U30" s="503"/>
      <c r="V30" s="503"/>
      <c r="W30" s="1186"/>
      <c r="X30" s="1186"/>
      <c r="Y30" s="1186"/>
      <c r="Z30" s="1186"/>
    </row>
    <row r="31" spans="1:26" ht="13.5" customHeight="1" x14ac:dyDescent="0.35">
      <c r="A31" s="26"/>
      <c r="B31" s="220">
        <v>2009</v>
      </c>
      <c r="C31" s="25"/>
      <c r="D31" s="526">
        <v>0.62316896920058529</v>
      </c>
      <c r="E31" s="526">
        <v>0.37683103079941471</v>
      </c>
      <c r="F31" s="527">
        <v>0</v>
      </c>
      <c r="G31" s="528">
        <v>4.066322943728562E-2</v>
      </c>
      <c r="H31" s="526">
        <v>0.95933677056271438</v>
      </c>
      <c r="I31" s="529">
        <v>0</v>
      </c>
      <c r="J31" s="528">
        <v>1</v>
      </c>
      <c r="K31" s="529">
        <v>0</v>
      </c>
      <c r="L31" s="528">
        <v>1</v>
      </c>
      <c r="M31" s="529">
        <v>0</v>
      </c>
      <c r="N31" s="528">
        <v>1</v>
      </c>
      <c r="O31" s="529">
        <v>0</v>
      </c>
      <c r="P31" s="1186"/>
      <c r="Q31" s="1186"/>
      <c r="R31" s="1186"/>
      <c r="S31" s="1186"/>
      <c r="T31" s="1186"/>
      <c r="U31" s="503"/>
      <c r="V31" s="503"/>
      <c r="W31" s="1186"/>
      <c r="X31" s="1186"/>
      <c r="Y31" s="1186"/>
      <c r="Z31" s="1186"/>
    </row>
    <row r="32" spans="1:26" ht="13.5" customHeight="1" x14ac:dyDescent="0.35">
      <c r="A32" s="26"/>
      <c r="B32" s="220">
        <v>2010</v>
      </c>
      <c r="C32" s="25"/>
      <c r="D32" s="526">
        <v>0.59996870780342015</v>
      </c>
      <c r="E32" s="526">
        <v>0.4000312921965799</v>
      </c>
      <c r="F32" s="527">
        <v>0</v>
      </c>
      <c r="G32" s="528">
        <v>3.6786274718767845E-2</v>
      </c>
      <c r="H32" s="526">
        <v>0.96321372528123206</v>
      </c>
      <c r="I32" s="529">
        <v>0</v>
      </c>
      <c r="J32" s="528">
        <v>1</v>
      </c>
      <c r="K32" s="529">
        <v>0</v>
      </c>
      <c r="L32" s="528">
        <v>1</v>
      </c>
      <c r="M32" s="529">
        <v>0</v>
      </c>
      <c r="N32" s="528">
        <v>1</v>
      </c>
      <c r="O32" s="529">
        <v>0</v>
      </c>
      <c r="P32" s="1186"/>
      <c r="Q32" s="1186"/>
      <c r="R32" s="1186"/>
      <c r="S32" s="1186"/>
      <c r="T32" s="1186"/>
      <c r="U32" s="503"/>
      <c r="V32" s="503"/>
      <c r="W32" s="1186"/>
      <c r="X32" s="1186"/>
      <c r="Y32" s="1186"/>
      <c r="Z32" s="1186"/>
    </row>
    <row r="33" spans="1:22" ht="13.5" customHeight="1" x14ac:dyDescent="0.35">
      <c r="A33" s="26"/>
      <c r="B33" s="220">
        <v>2011</v>
      </c>
      <c r="C33" s="25"/>
      <c r="D33" s="526">
        <v>0.57744725287049692</v>
      </c>
      <c r="E33" s="526">
        <v>0.42250341055916901</v>
      </c>
      <c r="F33" s="527">
        <v>4.9336570334137397E-5</v>
      </c>
      <c r="G33" s="528">
        <v>3.2704074641087225E-2</v>
      </c>
      <c r="H33" s="526">
        <v>0.96729592535891273</v>
      </c>
      <c r="I33" s="529">
        <v>0</v>
      </c>
      <c r="J33" s="528">
        <v>1</v>
      </c>
      <c r="K33" s="529">
        <v>0</v>
      </c>
      <c r="L33" s="528">
        <v>1</v>
      </c>
      <c r="M33" s="529">
        <v>0</v>
      </c>
      <c r="N33" s="528">
        <v>1</v>
      </c>
      <c r="O33" s="529">
        <v>0</v>
      </c>
      <c r="P33" s="1186"/>
      <c r="Q33" s="1186"/>
      <c r="R33" s="1186"/>
      <c r="S33" s="1186"/>
      <c r="T33" s="1186"/>
      <c r="U33" s="503"/>
      <c r="V33" s="503"/>
    </row>
    <row r="34" spans="1:22" ht="13.5" customHeight="1" x14ac:dyDescent="0.35">
      <c r="A34" s="26"/>
      <c r="B34" s="220">
        <v>2012</v>
      </c>
      <c r="C34" s="25"/>
      <c r="D34" s="526">
        <v>0.55570098816237845</v>
      </c>
      <c r="E34" s="526">
        <v>0.44416253097371039</v>
      </c>
      <c r="F34" s="527">
        <v>1.3648086391110991E-4</v>
      </c>
      <c r="G34" s="528">
        <v>2.9626783836866386E-2</v>
      </c>
      <c r="H34" s="526">
        <v>0.97037321616313366</v>
      </c>
      <c r="I34" s="529">
        <v>2.3946656956506899E-4</v>
      </c>
      <c r="J34" s="528">
        <v>1</v>
      </c>
      <c r="K34" s="529">
        <v>0</v>
      </c>
      <c r="L34" s="528">
        <v>1</v>
      </c>
      <c r="M34" s="529">
        <v>0</v>
      </c>
      <c r="N34" s="528">
        <v>1</v>
      </c>
      <c r="O34" s="529">
        <v>0</v>
      </c>
      <c r="P34" s="531"/>
      <c r="Q34" s="503"/>
      <c r="R34" s="503"/>
      <c r="S34" s="503"/>
      <c r="T34" s="503"/>
      <c r="U34" s="503"/>
      <c r="V34" s="503"/>
    </row>
    <row r="35" spans="1:22" ht="13.5" customHeight="1" x14ac:dyDescent="0.35">
      <c r="A35" s="26"/>
      <c r="B35" s="220">
        <v>2013</v>
      </c>
      <c r="C35" s="25"/>
      <c r="D35" s="526">
        <v>0.53363948347565759</v>
      </c>
      <c r="E35" s="526">
        <v>0.46610890095884061</v>
      </c>
      <c r="F35" s="527">
        <v>2.5161556550174359E-4</v>
      </c>
      <c r="G35" s="528">
        <v>2.5987750242353214E-2</v>
      </c>
      <c r="H35" s="526">
        <v>0.97366924268155919</v>
      </c>
      <c r="I35" s="529">
        <v>3.4300707608761347E-4</v>
      </c>
      <c r="J35" s="528">
        <v>1</v>
      </c>
      <c r="K35" s="529">
        <v>0</v>
      </c>
      <c r="L35" s="528">
        <v>1</v>
      </c>
      <c r="M35" s="529">
        <v>0</v>
      </c>
      <c r="N35" s="528">
        <v>1</v>
      </c>
      <c r="O35" s="529">
        <v>0</v>
      </c>
      <c r="P35" s="531"/>
      <c r="Q35" s="503"/>
      <c r="R35" s="503"/>
      <c r="S35" s="503"/>
      <c r="T35" s="503"/>
      <c r="U35" s="503"/>
      <c r="V35" s="503"/>
    </row>
    <row r="36" spans="1:22" ht="13.5" customHeight="1" x14ac:dyDescent="0.35">
      <c r="A36" s="26"/>
      <c r="B36" s="220">
        <v>2014</v>
      </c>
      <c r="C36" s="25"/>
      <c r="D36" s="526">
        <v>0.51402287811195646</v>
      </c>
      <c r="E36" s="526">
        <v>0.4852950903151601</v>
      </c>
      <c r="F36" s="527">
        <v>6.8203157288345459E-4</v>
      </c>
      <c r="G36" s="528">
        <v>2.3422655919244268E-2</v>
      </c>
      <c r="H36" s="526">
        <v>0.97589890921149092</v>
      </c>
      <c r="I36" s="529">
        <v>6.7843486926486441E-4</v>
      </c>
      <c r="J36" s="528">
        <v>1</v>
      </c>
      <c r="K36" s="529">
        <v>0</v>
      </c>
      <c r="L36" s="528">
        <v>1</v>
      </c>
      <c r="M36" s="529">
        <v>0</v>
      </c>
      <c r="N36" s="528">
        <v>1</v>
      </c>
      <c r="O36" s="529">
        <v>0</v>
      </c>
      <c r="P36" s="531"/>
      <c r="Q36" s="503"/>
      <c r="R36" s="503"/>
      <c r="S36" s="503"/>
      <c r="T36" s="503"/>
      <c r="U36" s="503"/>
      <c r="V36" s="503"/>
    </row>
    <row r="37" spans="1:22" ht="13.5" customHeight="1" x14ac:dyDescent="0.35">
      <c r="A37" s="26"/>
      <c r="B37" s="220">
        <v>2015</v>
      </c>
      <c r="C37" s="25"/>
      <c r="D37" s="526">
        <v>0.49721481105540766</v>
      </c>
      <c r="E37" s="526">
        <v>0.50133227244196654</v>
      </c>
      <c r="F37" s="527">
        <v>1.4529165026258249E-3</v>
      </c>
      <c r="G37" s="528">
        <v>2.1594467465044932E-2</v>
      </c>
      <c r="H37" s="526">
        <v>0.97738263705018646</v>
      </c>
      <c r="I37" s="529">
        <v>1.0228954847687022E-3</v>
      </c>
      <c r="J37" s="528">
        <v>1</v>
      </c>
      <c r="K37" s="529">
        <v>0</v>
      </c>
      <c r="L37" s="528">
        <v>1</v>
      </c>
      <c r="M37" s="529">
        <v>0</v>
      </c>
      <c r="N37" s="528">
        <v>1</v>
      </c>
      <c r="O37" s="529">
        <v>0</v>
      </c>
      <c r="P37" s="531"/>
      <c r="Q37" s="503"/>
      <c r="R37" s="503"/>
      <c r="S37" s="503"/>
      <c r="T37" s="503"/>
      <c r="U37" s="503"/>
      <c r="V37" s="503"/>
    </row>
    <row r="38" spans="1:22" ht="13.5" customHeight="1" x14ac:dyDescent="0.35">
      <c r="A38" s="26"/>
      <c r="B38" s="220">
        <v>2016</v>
      </c>
      <c r="C38" s="25"/>
      <c r="D38" s="526">
        <v>0.47926411865683594</v>
      </c>
      <c r="E38" s="526">
        <v>0.51853125080258944</v>
      </c>
      <c r="F38" s="527">
        <v>2.2046305405746228E-3</v>
      </c>
      <c r="G38" s="528">
        <v>1.9108036244729808E-2</v>
      </c>
      <c r="H38" s="526">
        <v>0.97919562987811237</v>
      </c>
      <c r="I38" s="529">
        <v>1.6963338771578912E-3</v>
      </c>
      <c r="J38" s="528">
        <v>1</v>
      </c>
      <c r="K38" s="529">
        <v>0</v>
      </c>
      <c r="L38" s="528">
        <v>1</v>
      </c>
      <c r="M38" s="529">
        <v>0</v>
      </c>
      <c r="N38" s="528">
        <v>1</v>
      </c>
      <c r="O38" s="529">
        <v>0</v>
      </c>
      <c r="P38" s="531"/>
      <c r="Q38" s="503"/>
      <c r="R38" s="503"/>
      <c r="S38" s="503"/>
      <c r="T38" s="503"/>
      <c r="U38" s="503"/>
      <c r="V38" s="503"/>
    </row>
    <row r="39" spans="1:22" ht="13.5" customHeight="1" x14ac:dyDescent="0.35">
      <c r="A39" s="26"/>
      <c r="B39" s="220">
        <v>2017</v>
      </c>
      <c r="C39" s="25"/>
      <c r="D39" s="526">
        <v>0.46509229543232039</v>
      </c>
      <c r="E39" s="526">
        <v>0.53146164011853869</v>
      </c>
      <c r="F39" s="527">
        <v>3.4460644491408994E-3</v>
      </c>
      <c r="G39" s="528">
        <v>1.7149091512505991E-2</v>
      </c>
      <c r="H39" s="526">
        <v>0.98018562810929089</v>
      </c>
      <c r="I39" s="529">
        <v>2.6652803782029975E-3</v>
      </c>
      <c r="J39" s="528">
        <v>1</v>
      </c>
      <c r="K39" s="529">
        <v>0</v>
      </c>
      <c r="L39" s="528">
        <v>1</v>
      </c>
      <c r="M39" s="529">
        <v>0</v>
      </c>
      <c r="N39" s="528">
        <v>1</v>
      </c>
      <c r="O39" s="529">
        <v>0</v>
      </c>
      <c r="P39" s="531"/>
      <c r="Q39" s="503"/>
      <c r="R39" s="503"/>
      <c r="S39" s="503"/>
      <c r="T39" s="503"/>
      <c r="U39" s="503"/>
      <c r="V39" s="503"/>
    </row>
    <row r="40" spans="1:22" ht="13.5" customHeight="1" x14ac:dyDescent="0.35">
      <c r="A40" s="26"/>
      <c r="B40" s="220">
        <v>2018</v>
      </c>
      <c r="C40" s="25"/>
      <c r="D40" s="526">
        <v>0.48097976813788373</v>
      </c>
      <c r="E40" s="526">
        <v>0.51203704939777628</v>
      </c>
      <c r="F40" s="527">
        <v>6.9831824643400023E-3</v>
      </c>
      <c r="G40" s="528">
        <v>1.5555726914266033E-2</v>
      </c>
      <c r="H40" s="526">
        <v>0.98212320118532326</v>
      </c>
      <c r="I40" s="529">
        <v>2.3210719004105973E-3</v>
      </c>
      <c r="J40" s="528">
        <v>1</v>
      </c>
      <c r="K40" s="529">
        <v>0</v>
      </c>
      <c r="L40" s="528">
        <v>1</v>
      </c>
      <c r="M40" s="529">
        <v>0</v>
      </c>
      <c r="N40" s="528">
        <v>1</v>
      </c>
      <c r="O40" s="529">
        <v>0</v>
      </c>
      <c r="P40" s="531"/>
      <c r="Q40" s="503"/>
      <c r="R40" s="503"/>
      <c r="S40" s="503"/>
      <c r="T40" s="503"/>
      <c r="U40" s="503"/>
      <c r="V40" s="503"/>
    </row>
    <row r="41" spans="1:22" ht="13.5" customHeight="1" x14ac:dyDescent="0.35">
      <c r="A41" s="26"/>
      <c r="B41" s="220">
        <v>2019</v>
      </c>
      <c r="C41" s="25"/>
      <c r="D41" s="526">
        <v>0.48343746344030947</v>
      </c>
      <c r="E41" s="526">
        <v>0.5072141194664348</v>
      </c>
      <c r="F41" s="527">
        <v>9.3484170932556579E-3</v>
      </c>
      <c r="G41" s="528">
        <v>1.4319017536158012E-2</v>
      </c>
      <c r="H41" s="526">
        <v>0.98347996514780422</v>
      </c>
      <c r="I41" s="529">
        <v>2.201017316037827E-3</v>
      </c>
      <c r="J41" s="528">
        <v>1</v>
      </c>
      <c r="K41" s="529">
        <v>0</v>
      </c>
      <c r="L41" s="528">
        <v>1</v>
      </c>
      <c r="M41" s="529">
        <v>0</v>
      </c>
      <c r="N41" s="528">
        <v>1</v>
      </c>
      <c r="O41" s="529">
        <v>0</v>
      </c>
      <c r="P41" s="531"/>
      <c r="Q41" s="503"/>
      <c r="R41" s="503"/>
      <c r="S41" s="503"/>
      <c r="T41" s="503"/>
      <c r="U41" s="503"/>
      <c r="V41" s="503"/>
    </row>
    <row r="42" spans="1:22" ht="13.5" customHeight="1" x14ac:dyDescent="0.35">
      <c r="A42" s="26"/>
      <c r="B42" s="220">
        <v>2020</v>
      </c>
      <c r="C42" s="25"/>
      <c r="D42" s="526">
        <v>0.48693312479193873</v>
      </c>
      <c r="E42" s="526">
        <v>0.50113542703078306</v>
      </c>
      <c r="F42" s="527">
        <v>1.1931448177278299E-2</v>
      </c>
      <c r="G42" s="528">
        <v>1.3385109223233967E-2</v>
      </c>
      <c r="H42" s="526">
        <v>0.98431732997622856</v>
      </c>
      <c r="I42" s="529">
        <v>2.2975608005374919E-3</v>
      </c>
      <c r="J42" s="528">
        <v>1</v>
      </c>
      <c r="K42" s="529">
        <v>0</v>
      </c>
      <c r="L42" s="528">
        <v>1</v>
      </c>
      <c r="M42" s="529">
        <v>0</v>
      </c>
      <c r="N42" s="528">
        <v>1</v>
      </c>
      <c r="O42" s="529">
        <v>0</v>
      </c>
      <c r="P42" s="532"/>
      <c r="Q42" s="503"/>
      <c r="R42" s="533"/>
      <c r="S42" s="533"/>
      <c r="T42" s="533"/>
      <c r="U42" s="503"/>
      <c r="V42" s="503"/>
    </row>
    <row r="43" spans="1:22" ht="13.5" customHeight="1" x14ac:dyDescent="0.35">
      <c r="A43" s="26"/>
      <c r="B43" s="220">
        <v>2021</v>
      </c>
      <c r="C43" s="25"/>
      <c r="D43" s="526">
        <v>0.48969706423683668</v>
      </c>
      <c r="E43" s="526">
        <v>0.49321351227543986</v>
      </c>
      <c r="F43" s="527">
        <v>1.7089423487723444E-2</v>
      </c>
      <c r="G43" s="528">
        <v>1.2677449470963479E-2</v>
      </c>
      <c r="H43" s="526">
        <v>0.98455412867241476</v>
      </c>
      <c r="I43" s="529">
        <v>2.7684218566219041E-3</v>
      </c>
      <c r="J43" s="528">
        <v>1</v>
      </c>
      <c r="K43" s="529">
        <v>0</v>
      </c>
      <c r="L43" s="528">
        <v>1</v>
      </c>
      <c r="M43" s="529">
        <v>0</v>
      </c>
      <c r="N43" s="528">
        <v>1</v>
      </c>
      <c r="O43" s="529">
        <v>0</v>
      </c>
      <c r="P43" s="531"/>
      <c r="Q43" s="503"/>
      <c r="R43" s="533"/>
      <c r="S43" s="533"/>
      <c r="T43" s="533"/>
      <c r="U43" s="503"/>
      <c r="V43" s="503"/>
    </row>
    <row r="44" spans="1:22" ht="13.5" customHeight="1" x14ac:dyDescent="0.35">
      <c r="A44" s="26"/>
      <c r="B44" s="220">
        <v>2022</v>
      </c>
      <c r="C44" s="25"/>
      <c r="D44" s="526">
        <v>0.49253317460263502</v>
      </c>
      <c r="E44" s="526">
        <v>0.48399829848158232</v>
      </c>
      <c r="F44" s="527">
        <v>2.3468526915782717E-2</v>
      </c>
      <c r="G44" s="528">
        <v>1.2167230997415891E-2</v>
      </c>
      <c r="H44" s="526">
        <v>0.98371721336548579</v>
      </c>
      <c r="I44" s="529">
        <v>4.1155556370981563E-3</v>
      </c>
      <c r="J44" s="528">
        <v>1</v>
      </c>
      <c r="K44" s="529">
        <v>0</v>
      </c>
      <c r="L44" s="528">
        <v>1</v>
      </c>
      <c r="M44" s="529">
        <v>0</v>
      </c>
      <c r="N44" s="528">
        <v>1</v>
      </c>
      <c r="O44" s="529">
        <v>0</v>
      </c>
      <c r="P44" s="531"/>
      <c r="Q44" s="503"/>
      <c r="R44" s="503"/>
      <c r="S44" s="503"/>
      <c r="T44" s="503"/>
      <c r="U44" s="503"/>
      <c r="V44" s="503"/>
    </row>
    <row r="45" spans="1:22" ht="13.5" customHeight="1" x14ac:dyDescent="0.35">
      <c r="A45" s="26"/>
      <c r="B45" s="220">
        <v>2023</v>
      </c>
      <c r="C45" s="25"/>
      <c r="D45" s="526">
        <v>0.49533138049391573</v>
      </c>
      <c r="E45" s="526">
        <v>0.47333288627388231</v>
      </c>
      <c r="F45" s="527">
        <v>3.1335733232201811E-2</v>
      </c>
      <c r="G45" s="528">
        <v>1.1691616843630093E-2</v>
      </c>
      <c r="H45" s="526">
        <v>0.98180455515526277</v>
      </c>
      <c r="I45" s="529">
        <v>6.5038280011073153E-3</v>
      </c>
      <c r="J45" s="528">
        <v>1</v>
      </c>
      <c r="K45" s="529">
        <v>0</v>
      </c>
      <c r="L45" s="528">
        <v>1</v>
      </c>
      <c r="M45" s="529">
        <v>0</v>
      </c>
      <c r="N45" s="528">
        <v>1</v>
      </c>
      <c r="O45" s="529">
        <v>0</v>
      </c>
      <c r="P45" s="531"/>
      <c r="Q45" s="503"/>
      <c r="R45" s="503"/>
      <c r="S45" s="503"/>
      <c r="T45" s="503"/>
      <c r="U45" s="503"/>
      <c r="V45" s="503"/>
    </row>
    <row r="46" spans="1:22" ht="13.5" customHeight="1" x14ac:dyDescent="0.35">
      <c r="A46" s="26"/>
      <c r="B46" s="220">
        <v>2024</v>
      </c>
      <c r="C46" s="25"/>
      <c r="D46" s="526">
        <v>0.49796319635355407</v>
      </c>
      <c r="E46" s="526">
        <v>0.46125524828884246</v>
      </c>
      <c r="F46" s="527">
        <v>4.0781555357603506E-2</v>
      </c>
      <c r="G46" s="528">
        <v>1.1331921790605064E-2</v>
      </c>
      <c r="H46" s="526">
        <v>0.97811633547475085</v>
      </c>
      <c r="I46" s="529">
        <v>1.0551742734644135E-2</v>
      </c>
      <c r="J46" s="528">
        <v>1</v>
      </c>
      <c r="K46" s="529">
        <v>0</v>
      </c>
      <c r="L46" s="528">
        <v>1</v>
      </c>
      <c r="M46" s="529">
        <v>0</v>
      </c>
      <c r="N46" s="528">
        <v>1</v>
      </c>
      <c r="O46" s="529">
        <v>0</v>
      </c>
      <c r="P46" s="531"/>
      <c r="Q46" s="503"/>
      <c r="R46" s="503"/>
      <c r="S46" s="503"/>
      <c r="T46" s="503"/>
      <c r="U46" s="503"/>
      <c r="V46" s="503"/>
    </row>
    <row r="47" spans="1:22" ht="13.5" customHeight="1" x14ac:dyDescent="0.35">
      <c r="A47" s="26"/>
      <c r="B47" s="220">
        <v>2025</v>
      </c>
      <c r="C47" s="25"/>
      <c r="D47" s="526">
        <v>0.49972708207517902</v>
      </c>
      <c r="E47" s="526">
        <v>0.44743901650925766</v>
      </c>
      <c r="F47" s="527">
        <v>5.2833901415563378E-2</v>
      </c>
      <c r="G47" s="528">
        <v>1.0940352764042538E-2</v>
      </c>
      <c r="H47" s="526">
        <v>0.97160513218336098</v>
      </c>
      <c r="I47" s="529">
        <v>1.7454515052596643E-2</v>
      </c>
      <c r="J47" s="528">
        <v>1</v>
      </c>
      <c r="K47" s="529">
        <v>0</v>
      </c>
      <c r="L47" s="528">
        <v>1</v>
      </c>
      <c r="M47" s="529">
        <v>0</v>
      </c>
      <c r="N47" s="528">
        <v>1</v>
      </c>
      <c r="O47" s="529">
        <v>0</v>
      </c>
      <c r="P47" s="531"/>
      <c r="Q47" s="503"/>
      <c r="R47" s="503"/>
      <c r="S47" s="503"/>
      <c r="T47" s="503"/>
      <c r="U47" s="503"/>
      <c r="V47" s="503"/>
    </row>
    <row r="48" spans="1:22" ht="13.5" customHeight="1" x14ac:dyDescent="0.35">
      <c r="A48" s="26"/>
      <c r="B48" s="220">
        <v>2026</v>
      </c>
      <c r="C48" s="25"/>
      <c r="D48" s="526">
        <v>0.50003615078409192</v>
      </c>
      <c r="E48" s="526">
        <v>0.43233645185565878</v>
      </c>
      <c r="F48" s="527">
        <v>6.7627397360249406E-2</v>
      </c>
      <c r="G48" s="528">
        <v>1.0563487295180177E-2</v>
      </c>
      <c r="H48" s="526">
        <v>0.9653966936884194</v>
      </c>
      <c r="I48" s="529">
        <v>2.4039819016400343E-2</v>
      </c>
      <c r="J48" s="528">
        <v>1</v>
      </c>
      <c r="K48" s="529">
        <v>0</v>
      </c>
      <c r="L48" s="528">
        <v>1</v>
      </c>
      <c r="M48" s="529">
        <v>0</v>
      </c>
      <c r="N48" s="528">
        <v>1</v>
      </c>
      <c r="O48" s="529">
        <v>0</v>
      </c>
      <c r="P48" s="531"/>
      <c r="Q48" s="503"/>
      <c r="R48" s="503"/>
      <c r="S48" s="503"/>
      <c r="T48" s="503"/>
      <c r="U48" s="503"/>
      <c r="V48" s="503"/>
    </row>
    <row r="49" spans="1:23" ht="13.5" customHeight="1" x14ac:dyDescent="0.35">
      <c r="A49" s="26"/>
      <c r="B49" s="220">
        <v>2027</v>
      </c>
      <c r="C49" s="25"/>
      <c r="D49" s="526">
        <v>0.49887340710663064</v>
      </c>
      <c r="E49" s="526">
        <v>0.41644307501854788</v>
      </c>
      <c r="F49" s="527">
        <v>8.468351787482141E-2</v>
      </c>
      <c r="G49" s="528">
        <v>8.4435433038914064E-3</v>
      </c>
      <c r="H49" s="526">
        <v>0.96006850951797129</v>
      </c>
      <c r="I49" s="529">
        <v>3.1487947178137327E-2</v>
      </c>
      <c r="J49" s="528">
        <v>1</v>
      </c>
      <c r="K49" s="529">
        <v>0</v>
      </c>
      <c r="L49" s="528">
        <v>1</v>
      </c>
      <c r="M49" s="529">
        <v>0</v>
      </c>
      <c r="N49" s="528">
        <v>1</v>
      </c>
      <c r="O49" s="529">
        <v>0</v>
      </c>
      <c r="P49" s="531"/>
      <c r="Q49" s="503"/>
      <c r="R49" s="503"/>
      <c r="S49" s="503"/>
      <c r="T49" s="503"/>
      <c r="U49" s="503"/>
      <c r="V49" s="503"/>
      <c r="W49" s="1186"/>
    </row>
    <row r="50" spans="1:23" ht="13.5" customHeight="1" x14ac:dyDescent="0.35">
      <c r="A50" s="26"/>
      <c r="B50" s="220">
        <v>2028</v>
      </c>
      <c r="C50" s="25"/>
      <c r="D50" s="526">
        <v>0.4967429696906358</v>
      </c>
      <c r="E50" s="526">
        <v>0.40047373942250236</v>
      </c>
      <c r="F50" s="527">
        <v>0.10278329088686181</v>
      </c>
      <c r="G50" s="528">
        <v>8.3674124225933677E-3</v>
      </c>
      <c r="H50" s="526">
        <v>0.95221940689494078</v>
      </c>
      <c r="I50" s="529">
        <v>3.9413180682465798E-2</v>
      </c>
      <c r="J50" s="528">
        <v>1</v>
      </c>
      <c r="K50" s="529">
        <v>0</v>
      </c>
      <c r="L50" s="528">
        <v>1</v>
      </c>
      <c r="M50" s="529">
        <v>0</v>
      </c>
      <c r="N50" s="528">
        <v>1</v>
      </c>
      <c r="O50" s="529">
        <v>0</v>
      </c>
      <c r="P50" s="531"/>
      <c r="Q50" s="503"/>
      <c r="R50" s="503"/>
      <c r="S50" s="503"/>
      <c r="T50" s="503"/>
      <c r="U50" s="503"/>
      <c r="V50" s="503"/>
      <c r="W50" s="1186"/>
    </row>
    <row r="51" spans="1:23" ht="13.5" customHeight="1" x14ac:dyDescent="0.35">
      <c r="A51" s="26"/>
      <c r="B51" s="220">
        <v>2029</v>
      </c>
      <c r="C51" s="25"/>
      <c r="D51" s="526">
        <v>0.49330466938387318</v>
      </c>
      <c r="E51" s="526">
        <v>0.38476132242533539</v>
      </c>
      <c r="F51" s="527">
        <v>0.12193400819079145</v>
      </c>
      <c r="G51" s="528">
        <v>8.279231830281163E-3</v>
      </c>
      <c r="H51" s="526">
        <v>0.94333576852754519</v>
      </c>
      <c r="I51" s="529">
        <v>4.8384999642173611E-2</v>
      </c>
      <c r="J51" s="528">
        <v>1</v>
      </c>
      <c r="K51" s="529">
        <v>0</v>
      </c>
      <c r="L51" s="528">
        <v>1</v>
      </c>
      <c r="M51" s="529">
        <v>0</v>
      </c>
      <c r="N51" s="528">
        <v>1</v>
      </c>
      <c r="O51" s="529">
        <v>0</v>
      </c>
      <c r="P51" s="531"/>
      <c r="Q51" s="503"/>
      <c r="R51" s="503"/>
      <c r="S51" s="503"/>
      <c r="T51" s="503"/>
      <c r="U51" s="503"/>
      <c r="V51" s="503"/>
      <c r="W51" s="1186"/>
    </row>
    <row r="52" spans="1:23" ht="13.5" customHeight="1" x14ac:dyDescent="0.35">
      <c r="A52" s="26"/>
      <c r="B52" s="220">
        <v>2030</v>
      </c>
      <c r="C52" s="25"/>
      <c r="D52" s="526">
        <v>0.48797750999942691</v>
      </c>
      <c r="E52" s="526">
        <v>0.36907735648300882</v>
      </c>
      <c r="F52" s="527">
        <v>0.14294513351756422</v>
      </c>
      <c r="G52" s="528">
        <v>8.167099472900478E-3</v>
      </c>
      <c r="H52" s="526">
        <v>0.93321827610460983</v>
      </c>
      <c r="I52" s="529">
        <v>5.8614624422489575E-2</v>
      </c>
      <c r="J52" s="528">
        <v>1</v>
      </c>
      <c r="K52" s="529">
        <v>0</v>
      </c>
      <c r="L52" s="528">
        <v>1</v>
      </c>
      <c r="M52" s="529">
        <v>0</v>
      </c>
      <c r="N52" s="528">
        <v>1</v>
      </c>
      <c r="O52" s="529">
        <v>0</v>
      </c>
      <c r="P52" s="503"/>
      <c r="Q52" s="503"/>
      <c r="R52" s="503"/>
      <c r="S52" s="503"/>
      <c r="T52" s="503"/>
      <c r="U52" s="503"/>
      <c r="V52" s="503"/>
      <c r="W52" s="1186"/>
    </row>
    <row r="53" spans="1:23" ht="13.5" customHeight="1" x14ac:dyDescent="0.35">
      <c r="A53" s="26"/>
      <c r="B53" s="220">
        <v>2031</v>
      </c>
      <c r="C53" s="25"/>
      <c r="D53" s="526">
        <v>0.4816980330081731</v>
      </c>
      <c r="E53" s="526">
        <v>0.35467526944315475</v>
      </c>
      <c r="F53" s="527">
        <v>0.16362669754867226</v>
      </c>
      <c r="G53" s="528">
        <v>8.0530588753909785E-3</v>
      </c>
      <c r="H53" s="526">
        <v>0.92334702446724903</v>
      </c>
      <c r="I53" s="529">
        <v>6.8599916657359927E-2</v>
      </c>
      <c r="J53" s="528">
        <v>1</v>
      </c>
      <c r="K53" s="529">
        <v>0</v>
      </c>
      <c r="L53" s="528">
        <v>1</v>
      </c>
      <c r="M53" s="529">
        <v>0</v>
      </c>
      <c r="N53" s="528">
        <v>1</v>
      </c>
      <c r="O53" s="529">
        <v>0</v>
      </c>
      <c r="P53" s="1186"/>
      <c r="Q53" s="1186"/>
      <c r="R53" s="1186"/>
      <c r="S53" s="1186"/>
      <c r="T53" s="1186"/>
      <c r="U53" s="534"/>
      <c r="V53" s="534"/>
      <c r="W53" s="502"/>
    </row>
    <row r="54" spans="1:23" ht="13.5" customHeight="1" x14ac:dyDescent="0.35">
      <c r="A54" s="26"/>
      <c r="B54" s="220">
        <v>2032</v>
      </c>
      <c r="C54" s="25"/>
      <c r="D54" s="526">
        <v>0.47449829047505143</v>
      </c>
      <c r="E54" s="526">
        <v>0.34156803015441239</v>
      </c>
      <c r="F54" s="527">
        <v>0.1839336793705362</v>
      </c>
      <c r="G54" s="528">
        <v>7.9357301873778131E-3</v>
      </c>
      <c r="H54" s="526">
        <v>0.91339254387952484</v>
      </c>
      <c r="I54" s="529">
        <v>7.8671725933097209E-2</v>
      </c>
      <c r="J54" s="528">
        <v>1</v>
      </c>
      <c r="K54" s="529">
        <v>0</v>
      </c>
      <c r="L54" s="528">
        <v>1</v>
      </c>
      <c r="M54" s="529">
        <v>0</v>
      </c>
      <c r="N54" s="528">
        <v>1</v>
      </c>
      <c r="O54" s="529">
        <v>0</v>
      </c>
      <c r="P54" s="1186"/>
      <c r="Q54" s="1186"/>
      <c r="R54" s="1186"/>
      <c r="S54" s="1186"/>
      <c r="T54" s="1186"/>
      <c r="U54" s="503"/>
      <c r="V54" s="503"/>
      <c r="W54" s="1186"/>
    </row>
    <row r="55" spans="1:23" ht="13.5" customHeight="1" x14ac:dyDescent="0.35">
      <c r="A55" s="26"/>
      <c r="B55" s="220">
        <v>2033</v>
      </c>
      <c r="C55" s="25"/>
      <c r="D55" s="526">
        <v>0.46650986775426367</v>
      </c>
      <c r="E55" s="526">
        <v>0.32967495039338462</v>
      </c>
      <c r="F55" s="527">
        <v>0.20381518185235159</v>
      </c>
      <c r="G55" s="528">
        <v>7.8160742822889467E-3</v>
      </c>
      <c r="H55" s="526">
        <v>0.90341310763865312</v>
      </c>
      <c r="I55" s="529">
        <v>8.8770818079058011E-2</v>
      </c>
      <c r="J55" s="528">
        <v>1</v>
      </c>
      <c r="K55" s="529">
        <v>0</v>
      </c>
      <c r="L55" s="528">
        <v>1</v>
      </c>
      <c r="M55" s="529">
        <v>0</v>
      </c>
      <c r="N55" s="528">
        <v>1</v>
      </c>
      <c r="O55" s="529">
        <v>0</v>
      </c>
      <c r="P55" s="503"/>
      <c r="Q55" s="503"/>
      <c r="R55" s="503"/>
      <c r="S55" s="503"/>
      <c r="T55" s="503"/>
      <c r="U55" s="503"/>
      <c r="V55" s="503"/>
      <c r="W55" s="1186"/>
    </row>
    <row r="56" spans="1:23" ht="13.5" customHeight="1" x14ac:dyDescent="0.35">
      <c r="A56" s="26"/>
      <c r="B56" s="220">
        <v>2034</v>
      </c>
      <c r="C56" s="25"/>
      <c r="D56" s="526">
        <v>0.45792372676017823</v>
      </c>
      <c r="E56" s="526">
        <v>0.3186445399649705</v>
      </c>
      <c r="F56" s="527">
        <v>0.22343173327485119</v>
      </c>
      <c r="G56" s="528">
        <v>7.6968812884720761E-3</v>
      </c>
      <c r="H56" s="526">
        <v>0.89320038112169975</v>
      </c>
      <c r="I56" s="529">
        <v>9.9102737589827947E-2</v>
      </c>
      <c r="J56" s="528">
        <v>1</v>
      </c>
      <c r="K56" s="529">
        <v>0</v>
      </c>
      <c r="L56" s="528">
        <v>1</v>
      </c>
      <c r="M56" s="529">
        <v>0</v>
      </c>
      <c r="N56" s="528">
        <v>1</v>
      </c>
      <c r="O56" s="529">
        <v>0</v>
      </c>
      <c r="P56" s="503"/>
      <c r="Q56" s="503"/>
      <c r="R56" s="503"/>
      <c r="S56" s="503"/>
      <c r="T56" s="503"/>
      <c r="U56" s="503"/>
      <c r="V56" s="503"/>
      <c r="W56" s="1186"/>
    </row>
    <row r="57" spans="1:23" ht="13.5" customHeight="1" x14ac:dyDescent="0.35">
      <c r="A57" s="26"/>
      <c r="B57" s="220">
        <v>2035</v>
      </c>
      <c r="C57" s="25"/>
      <c r="D57" s="526">
        <v>0.44899280760845878</v>
      </c>
      <c r="E57" s="526">
        <v>0.30857174712024082</v>
      </c>
      <c r="F57" s="527">
        <v>0.24243544527130034</v>
      </c>
      <c r="G57" s="528">
        <v>7.5813673465207135E-3</v>
      </c>
      <c r="H57" s="526">
        <v>0.88299738387871451</v>
      </c>
      <c r="I57" s="529">
        <v>0.10942124877476486</v>
      </c>
      <c r="J57" s="528">
        <v>1</v>
      </c>
      <c r="K57" s="529">
        <v>0</v>
      </c>
      <c r="L57" s="528">
        <v>1</v>
      </c>
      <c r="M57" s="529">
        <v>0</v>
      </c>
      <c r="N57" s="528">
        <v>1</v>
      </c>
      <c r="O57" s="529">
        <v>0</v>
      </c>
      <c r="P57" s="503"/>
      <c r="Q57" s="503"/>
      <c r="R57" s="503"/>
      <c r="S57" s="503"/>
      <c r="T57" s="503"/>
      <c r="U57" s="503"/>
      <c r="V57" s="503"/>
      <c r="W57" s="1186"/>
    </row>
    <row r="58" spans="1:23" ht="13.5" customHeight="1" x14ac:dyDescent="0.35">
      <c r="A58" s="26"/>
      <c r="B58" s="220">
        <v>2036</v>
      </c>
      <c r="C58" s="25"/>
      <c r="D58" s="526">
        <v>0.43990080406986071</v>
      </c>
      <c r="E58" s="526">
        <v>0.29929341669468074</v>
      </c>
      <c r="F58" s="527">
        <v>0.26080577923545861</v>
      </c>
      <c r="G58" s="528">
        <v>7.4679362389327795E-3</v>
      </c>
      <c r="H58" s="526">
        <v>0.87323909499783392</v>
      </c>
      <c r="I58" s="529">
        <v>0.1192929687632333</v>
      </c>
      <c r="J58" s="528">
        <v>1</v>
      </c>
      <c r="K58" s="529">
        <v>0</v>
      </c>
      <c r="L58" s="528">
        <v>1</v>
      </c>
      <c r="M58" s="529">
        <v>0</v>
      </c>
      <c r="N58" s="528">
        <v>1</v>
      </c>
      <c r="O58" s="529">
        <v>0</v>
      </c>
      <c r="P58" s="1186"/>
      <c r="Q58" s="1186"/>
      <c r="R58" s="1186"/>
      <c r="S58" s="1186"/>
      <c r="T58" s="1186"/>
      <c r="U58" s="1186"/>
      <c r="V58" s="1186"/>
      <c r="W58" s="1186"/>
    </row>
    <row r="59" spans="1:23" ht="13.5" customHeight="1" x14ac:dyDescent="0.35">
      <c r="A59" s="26"/>
      <c r="B59" s="220">
        <v>2037</v>
      </c>
      <c r="C59" s="25"/>
      <c r="D59" s="526">
        <v>0.43056713578605027</v>
      </c>
      <c r="E59" s="526">
        <v>0.29069532730378789</v>
      </c>
      <c r="F59" s="527">
        <v>0.27873753691016184</v>
      </c>
      <c r="G59" s="528">
        <v>7.3568988269759805E-3</v>
      </c>
      <c r="H59" s="526">
        <v>0.86360790113200736</v>
      </c>
      <c r="I59" s="529">
        <v>0.12903520004101665</v>
      </c>
      <c r="J59" s="528">
        <v>1</v>
      </c>
      <c r="K59" s="529">
        <v>0</v>
      </c>
      <c r="L59" s="528">
        <v>1</v>
      </c>
      <c r="M59" s="529">
        <v>0</v>
      </c>
      <c r="N59" s="528">
        <v>1</v>
      </c>
      <c r="O59" s="529">
        <v>0</v>
      </c>
      <c r="P59" s="1186"/>
      <c r="Q59" s="1186"/>
      <c r="R59" s="1186"/>
      <c r="S59" s="1186"/>
      <c r="T59" s="1186"/>
      <c r="U59" s="1186"/>
      <c r="V59" s="1186"/>
      <c r="W59" s="1186"/>
    </row>
    <row r="60" spans="1:23" ht="13.5" customHeight="1" x14ac:dyDescent="0.35">
      <c r="A60" s="26"/>
      <c r="B60" s="220">
        <v>2038</v>
      </c>
      <c r="C60" s="25"/>
      <c r="D60" s="526">
        <v>0.42127889654082867</v>
      </c>
      <c r="E60" s="526">
        <v>0.28282772326670452</v>
      </c>
      <c r="F60" s="527">
        <v>0.29589338019246691</v>
      </c>
      <c r="G60" s="528">
        <v>7.2489392213255918E-3</v>
      </c>
      <c r="H60" s="526">
        <v>0.85418264470064764</v>
      </c>
      <c r="I60" s="529">
        <v>0.13856841607802692</v>
      </c>
      <c r="J60" s="528">
        <v>1</v>
      </c>
      <c r="K60" s="529">
        <v>0</v>
      </c>
      <c r="L60" s="528">
        <v>1</v>
      </c>
      <c r="M60" s="529">
        <v>0</v>
      </c>
      <c r="N60" s="528">
        <v>1</v>
      </c>
      <c r="O60" s="529">
        <v>0</v>
      </c>
      <c r="P60" s="1186"/>
      <c r="Q60" s="1186"/>
      <c r="R60" s="1186"/>
      <c r="S60" s="1186"/>
      <c r="T60" s="1186"/>
      <c r="U60" s="1186"/>
      <c r="V60" s="1186"/>
      <c r="W60" s="1186"/>
    </row>
    <row r="61" spans="1:23" ht="13.5" customHeight="1" x14ac:dyDescent="0.35">
      <c r="A61" s="26"/>
      <c r="B61" s="220">
        <v>2039</v>
      </c>
      <c r="C61" s="25"/>
      <c r="D61" s="526">
        <v>0.41227514533268816</v>
      </c>
      <c r="E61" s="526">
        <v>0.275486517066312</v>
      </c>
      <c r="F61" s="527">
        <v>0.31223833760099995</v>
      </c>
      <c r="G61" s="528">
        <v>7.1453552927500776E-3</v>
      </c>
      <c r="H61" s="526">
        <v>0.84497438268660108</v>
      </c>
      <c r="I61" s="529">
        <v>0.14788026202064902</v>
      </c>
      <c r="J61" s="528">
        <v>1</v>
      </c>
      <c r="K61" s="529">
        <v>0</v>
      </c>
      <c r="L61" s="528">
        <v>1</v>
      </c>
      <c r="M61" s="529">
        <v>0</v>
      </c>
      <c r="N61" s="528">
        <v>1</v>
      </c>
      <c r="O61" s="529">
        <v>0</v>
      </c>
      <c r="P61" s="1186"/>
      <c r="Q61" s="1186"/>
      <c r="R61" s="1186"/>
      <c r="S61" s="1186"/>
      <c r="T61" s="1186"/>
      <c r="U61" s="1186"/>
      <c r="V61" s="1186"/>
      <c r="W61" s="1186"/>
    </row>
    <row r="62" spans="1:23" ht="13.5" customHeight="1" x14ac:dyDescent="0.35">
      <c r="A62" s="26"/>
      <c r="B62" s="220">
        <v>2040</v>
      </c>
      <c r="C62" s="25"/>
      <c r="D62" s="526">
        <v>0.40351495149274025</v>
      </c>
      <c r="E62" s="526">
        <v>0.26853954368687544</v>
      </c>
      <c r="F62" s="527">
        <v>0.32794550482038431</v>
      </c>
      <c r="G62" s="528">
        <v>7.0476895956185504E-3</v>
      </c>
      <c r="H62" s="526">
        <v>0.83604447572922491</v>
      </c>
      <c r="I62" s="529">
        <v>0.15690783467515654</v>
      </c>
      <c r="J62" s="528">
        <v>1</v>
      </c>
      <c r="K62" s="529">
        <v>0</v>
      </c>
      <c r="L62" s="528">
        <v>1</v>
      </c>
      <c r="M62" s="529">
        <v>0</v>
      </c>
      <c r="N62" s="528">
        <v>1</v>
      </c>
      <c r="O62" s="529">
        <v>0</v>
      </c>
      <c r="P62" s="1186"/>
      <c r="Q62" s="1186"/>
      <c r="R62" s="1186"/>
      <c r="S62" s="1186"/>
      <c r="T62" s="1186"/>
      <c r="U62" s="1186"/>
      <c r="V62" s="1186"/>
      <c r="W62" s="1186"/>
    </row>
    <row r="63" spans="1:23" ht="13.5" customHeight="1" x14ac:dyDescent="0.35">
      <c r="A63" s="26"/>
      <c r="B63" s="220">
        <v>2041</v>
      </c>
      <c r="C63" s="25"/>
      <c r="D63" s="526">
        <v>0.39432990115997196</v>
      </c>
      <c r="E63" s="526">
        <v>0.26146264988284945</v>
      </c>
      <c r="F63" s="527">
        <v>0.34420744895717864</v>
      </c>
      <c r="G63" s="528">
        <v>6.9485363084110172E-3</v>
      </c>
      <c r="H63" s="526">
        <v>0.82693866037979269</v>
      </c>
      <c r="I63" s="529">
        <v>0.1661128033117964</v>
      </c>
      <c r="J63" s="528">
        <v>1</v>
      </c>
      <c r="K63" s="529">
        <v>0</v>
      </c>
      <c r="L63" s="528">
        <v>1</v>
      </c>
      <c r="M63" s="529">
        <v>0</v>
      </c>
      <c r="N63" s="528">
        <v>1</v>
      </c>
      <c r="O63" s="529">
        <v>0</v>
      </c>
      <c r="P63" s="1186"/>
      <c r="Q63" s="1186"/>
      <c r="R63" s="1186"/>
      <c r="S63" s="1186"/>
      <c r="T63" s="1186"/>
      <c r="U63" s="1186"/>
      <c r="V63" s="1186"/>
      <c r="W63" s="1186"/>
    </row>
    <row r="64" spans="1:23" ht="13.5" customHeight="1" x14ac:dyDescent="0.35">
      <c r="A64" s="26"/>
      <c r="B64" s="220">
        <v>2042</v>
      </c>
      <c r="C64" s="25"/>
      <c r="D64" s="526">
        <v>0.38557777807449889</v>
      </c>
      <c r="E64" s="526">
        <v>0.25485829756625661</v>
      </c>
      <c r="F64" s="527">
        <v>0.35956392435924445</v>
      </c>
      <c r="G64" s="528">
        <v>6.8477672834560974E-3</v>
      </c>
      <c r="H64" s="526">
        <v>0.81763000526223251</v>
      </c>
      <c r="I64" s="529">
        <v>0.17552222745431145</v>
      </c>
      <c r="J64" s="528">
        <v>1</v>
      </c>
      <c r="K64" s="529">
        <v>0</v>
      </c>
      <c r="L64" s="528">
        <v>1</v>
      </c>
      <c r="M64" s="529">
        <v>0</v>
      </c>
      <c r="N64" s="528">
        <v>1</v>
      </c>
      <c r="O64" s="529">
        <v>0</v>
      </c>
      <c r="P64" s="1186"/>
      <c r="Q64" s="1186"/>
      <c r="R64" s="1186"/>
      <c r="S64" s="1186"/>
      <c r="T64" s="1186"/>
      <c r="U64" s="1186"/>
      <c r="V64" s="1186"/>
      <c r="W64" s="1186"/>
    </row>
    <row r="65" spans="1:15" ht="13.5" customHeight="1" x14ac:dyDescent="0.35">
      <c r="A65" s="26"/>
      <c r="B65" s="220">
        <v>2043</v>
      </c>
      <c r="C65" s="25"/>
      <c r="D65" s="526">
        <v>0.37721641511369847</v>
      </c>
      <c r="E65" s="526">
        <v>0.24868546543106471</v>
      </c>
      <c r="F65" s="527">
        <v>0.37409811945523697</v>
      </c>
      <c r="G65" s="528">
        <v>6.7472068863792143E-3</v>
      </c>
      <c r="H65" s="526">
        <v>0.80828634651263731</v>
      </c>
      <c r="I65" s="529">
        <v>0.18496644660098349</v>
      </c>
      <c r="J65" s="528">
        <v>1</v>
      </c>
      <c r="K65" s="529">
        <v>0</v>
      </c>
      <c r="L65" s="528">
        <v>1</v>
      </c>
      <c r="M65" s="529">
        <v>0</v>
      </c>
      <c r="N65" s="528">
        <v>1</v>
      </c>
      <c r="O65" s="529">
        <v>0</v>
      </c>
    </row>
    <row r="66" spans="1:15" ht="13.5" customHeight="1" x14ac:dyDescent="0.35">
      <c r="A66" s="26"/>
      <c r="B66" s="220">
        <v>2044</v>
      </c>
      <c r="C66" s="25"/>
      <c r="D66" s="526">
        <v>0.36901758308024768</v>
      </c>
      <c r="E66" s="526">
        <v>0.24277389226242768</v>
      </c>
      <c r="F66" s="527">
        <v>0.38820852465732464</v>
      </c>
      <c r="G66" s="528">
        <v>6.6479986469474813E-3</v>
      </c>
      <c r="H66" s="526">
        <v>0.79893215247336347</v>
      </c>
      <c r="I66" s="529">
        <v>0.19441984887968899</v>
      </c>
      <c r="J66" s="528">
        <v>1</v>
      </c>
      <c r="K66" s="529">
        <v>0</v>
      </c>
      <c r="L66" s="528">
        <v>1</v>
      </c>
      <c r="M66" s="529">
        <v>0</v>
      </c>
      <c r="N66" s="528">
        <v>1</v>
      </c>
      <c r="O66" s="529">
        <v>0</v>
      </c>
    </row>
    <row r="67" spans="1:15" ht="13.5" customHeight="1" x14ac:dyDescent="0.35">
      <c r="A67" s="26"/>
      <c r="B67" s="220">
        <v>2045</v>
      </c>
      <c r="C67" s="25"/>
      <c r="D67" s="526">
        <v>0.36135885818438346</v>
      </c>
      <c r="E67" s="526">
        <v>0.23743088332750559</v>
      </c>
      <c r="F67" s="527">
        <v>0.40121025848811093</v>
      </c>
      <c r="G67" s="528">
        <v>6.5502488365779508E-3</v>
      </c>
      <c r="H67" s="526">
        <v>0.78957680146839515</v>
      </c>
      <c r="I67" s="529">
        <v>0.20387294969502698</v>
      </c>
      <c r="J67" s="528">
        <v>1</v>
      </c>
      <c r="K67" s="529">
        <v>0</v>
      </c>
      <c r="L67" s="528">
        <v>1</v>
      </c>
      <c r="M67" s="529">
        <v>0</v>
      </c>
      <c r="N67" s="528">
        <v>1</v>
      </c>
      <c r="O67" s="529">
        <v>0</v>
      </c>
    </row>
    <row r="68" spans="1:15" ht="13.5" customHeight="1" x14ac:dyDescent="0.35">
      <c r="A68" s="26"/>
      <c r="B68" s="220">
        <v>2046</v>
      </c>
      <c r="C68" s="25"/>
      <c r="D68" s="526">
        <v>0.35400838259016887</v>
      </c>
      <c r="E68" s="526">
        <v>0.23236083911652969</v>
      </c>
      <c r="F68" s="527">
        <v>0.41363077829330158</v>
      </c>
      <c r="G68" s="528">
        <v>6.4528605171747157E-3</v>
      </c>
      <c r="H68" s="526">
        <v>0.78022280985199122</v>
      </c>
      <c r="I68" s="529">
        <v>0.21332432963083392</v>
      </c>
      <c r="J68" s="528">
        <v>1</v>
      </c>
      <c r="K68" s="529">
        <v>0</v>
      </c>
      <c r="L68" s="528">
        <v>1</v>
      </c>
      <c r="M68" s="529">
        <v>0</v>
      </c>
      <c r="N68" s="528">
        <v>1</v>
      </c>
      <c r="O68" s="529">
        <v>0</v>
      </c>
    </row>
    <row r="69" spans="1:15" ht="13.5" customHeight="1" x14ac:dyDescent="0.35">
      <c r="A69" s="26"/>
      <c r="B69" s="220">
        <v>2047</v>
      </c>
      <c r="C69" s="25"/>
      <c r="D69" s="526">
        <v>0.34678169642598944</v>
      </c>
      <c r="E69" s="526">
        <v>0.22744542898295331</v>
      </c>
      <c r="F69" s="527">
        <v>0.42577287459105717</v>
      </c>
      <c r="G69" s="528">
        <v>6.3558495781344884E-3</v>
      </c>
      <c r="H69" s="526">
        <v>0.77087296900648461</v>
      </c>
      <c r="I69" s="529">
        <v>0.22277118141538085</v>
      </c>
      <c r="J69" s="528">
        <v>1</v>
      </c>
      <c r="K69" s="529">
        <v>0</v>
      </c>
      <c r="L69" s="528">
        <v>1</v>
      </c>
      <c r="M69" s="529">
        <v>0</v>
      </c>
      <c r="N69" s="528">
        <v>1</v>
      </c>
      <c r="O69" s="529">
        <v>0</v>
      </c>
    </row>
    <row r="70" spans="1:15" ht="13.5" customHeight="1" x14ac:dyDescent="0.35">
      <c r="A70" s="26"/>
      <c r="B70" s="220">
        <v>2048</v>
      </c>
      <c r="C70" s="25"/>
      <c r="D70" s="526">
        <v>0.33963585033438143</v>
      </c>
      <c r="E70" s="526">
        <v>0.22263278734656272</v>
      </c>
      <c r="F70" s="527">
        <v>0.43773136231905579</v>
      </c>
      <c r="G70" s="528">
        <v>6.2609866360668611E-3</v>
      </c>
      <c r="H70" s="526">
        <v>0.7616847392550723</v>
      </c>
      <c r="I70" s="529">
        <v>0.23205427410886084</v>
      </c>
      <c r="J70" s="528">
        <v>1</v>
      </c>
      <c r="K70" s="529">
        <v>0</v>
      </c>
      <c r="L70" s="528">
        <v>1</v>
      </c>
      <c r="M70" s="529">
        <v>0</v>
      </c>
      <c r="N70" s="528">
        <v>1</v>
      </c>
      <c r="O70" s="529">
        <v>0</v>
      </c>
    </row>
    <row r="71" spans="1:15" ht="13.5" customHeight="1" x14ac:dyDescent="0.35">
      <c r="A71" s="26"/>
      <c r="B71" s="220">
        <v>2049</v>
      </c>
      <c r="C71" s="25"/>
      <c r="D71" s="526">
        <v>0.33279654244894563</v>
      </c>
      <c r="E71" s="526">
        <v>0.21807598061650554</v>
      </c>
      <c r="F71" s="527">
        <v>0.44912747693454891</v>
      </c>
      <c r="G71" s="528">
        <v>6.1672832504168443E-3</v>
      </c>
      <c r="H71" s="526">
        <v>0.75260575814044417</v>
      </c>
      <c r="I71" s="529">
        <v>0.24122695860913895</v>
      </c>
      <c r="J71" s="528">
        <v>1</v>
      </c>
      <c r="K71" s="529">
        <v>0</v>
      </c>
      <c r="L71" s="528">
        <v>1</v>
      </c>
      <c r="M71" s="529">
        <v>0</v>
      </c>
      <c r="N71" s="528">
        <v>1</v>
      </c>
      <c r="O71" s="529">
        <v>0</v>
      </c>
    </row>
    <row r="72" spans="1:15" ht="13.5" customHeight="1" thickBot="1" x14ac:dyDescent="0.4">
      <c r="A72" s="42"/>
      <c r="B72" s="224">
        <v>2050</v>
      </c>
      <c r="C72" s="127"/>
      <c r="D72" s="535">
        <v>0.32613086684001974</v>
      </c>
      <c r="E72" s="535">
        <v>0.213637365371944</v>
      </c>
      <c r="F72" s="536">
        <v>0.46023176778803621</v>
      </c>
      <c r="G72" s="537">
        <v>6.0738678877635495E-3</v>
      </c>
      <c r="H72" s="535">
        <v>0.74366794784180978</v>
      </c>
      <c r="I72" s="538">
        <v>0.25025818427042673</v>
      </c>
      <c r="J72" s="537">
        <v>1</v>
      </c>
      <c r="K72" s="538">
        <v>0</v>
      </c>
      <c r="L72" s="537">
        <v>1</v>
      </c>
      <c r="M72" s="538">
        <v>0</v>
      </c>
      <c r="N72" s="537">
        <v>1</v>
      </c>
      <c r="O72" s="538">
        <v>0</v>
      </c>
    </row>
    <row r="73" spans="1:15" ht="13.5" customHeight="1" thickTop="1" x14ac:dyDescent="0.35">
      <c r="A73" s="1186"/>
      <c r="B73" s="1186"/>
      <c r="C73" s="1186"/>
      <c r="D73" s="1186"/>
      <c r="E73" s="1186"/>
      <c r="F73" s="1186"/>
      <c r="G73" s="1186"/>
      <c r="H73" s="1186"/>
      <c r="I73" s="1186"/>
      <c r="J73" s="1186"/>
      <c r="K73" s="1186"/>
      <c r="L73" s="1186"/>
      <c r="M73" s="1186"/>
      <c r="N73" s="1186"/>
      <c r="O73" s="1186"/>
    </row>
  </sheetData>
  <mergeCells count="9">
    <mergeCell ref="A18:B18"/>
    <mergeCell ref="A19:B19"/>
    <mergeCell ref="A20:B20"/>
    <mergeCell ref="E6:T6"/>
    <mergeCell ref="A7:B7"/>
    <mergeCell ref="A8:B8"/>
    <mergeCell ref="A10:B10"/>
    <mergeCell ref="A11:B11"/>
    <mergeCell ref="A12:B12"/>
  </mergeCells>
  <hyperlinks>
    <hyperlink ref="A11" location="Contents!A1" display="Contents" xr:uid="{00000000-0004-0000-1600-000000000000}"/>
    <hyperlink ref="A11:B11" r:id="rId1" display="WebTAG Unit 3.5.6" xr:uid="{00000000-0004-0000-1600-000001000000}"/>
    <hyperlink ref="A10" location="Contents!A1" display="Contents" xr:uid="{00000000-0004-0000-1600-000002000000}"/>
    <hyperlink ref="A10:B10" location="Contents!A1" tooltip="Contents page" display="Contents" xr:uid="{00000000-0004-0000-1600-000003000000}"/>
    <hyperlink ref="A12:B12" r:id="rId2" tooltip="Unit A1.3 User &amp; Provider Impacts" display="WebTAG Unit A 1.3" xr:uid="{00000000-0004-0000-1600-000004000000}"/>
    <hyperlink ref="P10" r:id="rId3" xr:uid="{00000000-0004-0000-1600-000005000000}"/>
    <hyperlink ref="Q17" r:id="rId4" xr:uid="{00000000-0004-0000-1600-000006000000}"/>
  </hyperlinks>
  <pageMargins left="0.7" right="0.7" top="0.75" bottom="0.75" header="0.3" footer="0.3"/>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sheetPr>
  <dimension ref="A1:AM109"/>
  <sheetViews>
    <sheetView topLeftCell="B3" zoomScale="70" zoomScaleNormal="70" workbookViewId="0">
      <selection activeCell="D5" sqref="D5:H5"/>
    </sheetView>
  </sheetViews>
  <sheetFormatPr defaultColWidth="12.81640625" defaultRowHeight="13.5" customHeight="1" x14ac:dyDescent="0.25"/>
  <cols>
    <col min="1" max="4" width="12.81640625" style="6" customWidth="1"/>
    <col min="5" max="6" width="12.81640625" style="458" customWidth="1"/>
    <col min="7" max="9" width="12.81640625" style="6" customWidth="1"/>
    <col min="10" max="10" width="12.81640625" style="458" customWidth="1"/>
    <col min="11" max="11" width="14" style="6" customWidth="1"/>
    <col min="12" max="16" width="12.81640625" style="6" customWidth="1"/>
    <col min="17" max="18" width="12.81640625" style="458" customWidth="1"/>
    <col min="19" max="256" width="12.81640625" style="6"/>
    <col min="257" max="266" width="12.81640625" style="6" customWidth="1"/>
    <col min="267" max="267" width="14" style="6" customWidth="1"/>
    <col min="268" max="274" width="12.81640625" style="6" customWidth="1"/>
    <col min="275" max="512" width="12.81640625" style="6"/>
    <col min="513" max="522" width="12.81640625" style="6" customWidth="1"/>
    <col min="523" max="523" width="14" style="6" customWidth="1"/>
    <col min="524" max="530" width="12.81640625" style="6" customWidth="1"/>
    <col min="531" max="768" width="12.81640625" style="6"/>
    <col min="769" max="778" width="12.81640625" style="6" customWidth="1"/>
    <col min="779" max="779" width="14" style="6" customWidth="1"/>
    <col min="780" max="786" width="12.81640625" style="6" customWidth="1"/>
    <col min="787" max="1024" width="12.81640625" style="6"/>
    <col min="1025" max="1034" width="12.81640625" style="6" customWidth="1"/>
    <col min="1035" max="1035" width="14" style="6" customWidth="1"/>
    <col min="1036" max="1042" width="12.81640625" style="6" customWidth="1"/>
    <col min="1043" max="1280" width="12.81640625" style="6"/>
    <col min="1281" max="1290" width="12.81640625" style="6" customWidth="1"/>
    <col min="1291" max="1291" width="14" style="6" customWidth="1"/>
    <col min="1292" max="1298" width="12.81640625" style="6" customWidth="1"/>
    <col min="1299" max="1536" width="12.81640625" style="6"/>
    <col min="1537" max="1546" width="12.81640625" style="6" customWidth="1"/>
    <col min="1547" max="1547" width="14" style="6" customWidth="1"/>
    <col min="1548" max="1554" width="12.81640625" style="6" customWidth="1"/>
    <col min="1555" max="1792" width="12.81640625" style="6"/>
    <col min="1793" max="1802" width="12.81640625" style="6" customWidth="1"/>
    <col min="1803" max="1803" width="14" style="6" customWidth="1"/>
    <col min="1804" max="1810" width="12.81640625" style="6" customWidth="1"/>
    <col min="1811" max="2048" width="12.81640625" style="6"/>
    <col min="2049" max="2058" width="12.81640625" style="6" customWidth="1"/>
    <col min="2059" max="2059" width="14" style="6" customWidth="1"/>
    <col min="2060" max="2066" width="12.81640625" style="6" customWidth="1"/>
    <col min="2067" max="2304" width="12.81640625" style="6"/>
    <col min="2305" max="2314" width="12.81640625" style="6" customWidth="1"/>
    <col min="2315" max="2315" width="14" style="6" customWidth="1"/>
    <col min="2316" max="2322" width="12.81640625" style="6" customWidth="1"/>
    <col min="2323" max="2560" width="12.81640625" style="6"/>
    <col min="2561" max="2570" width="12.81640625" style="6" customWidth="1"/>
    <col min="2571" max="2571" width="14" style="6" customWidth="1"/>
    <col min="2572" max="2578" width="12.81640625" style="6" customWidth="1"/>
    <col min="2579" max="2816" width="12.81640625" style="6"/>
    <col min="2817" max="2826" width="12.81640625" style="6" customWidth="1"/>
    <col min="2827" max="2827" width="14" style="6" customWidth="1"/>
    <col min="2828" max="2834" width="12.81640625" style="6" customWidth="1"/>
    <col min="2835" max="3072" width="12.81640625" style="6"/>
    <col min="3073" max="3082" width="12.81640625" style="6" customWidth="1"/>
    <col min="3083" max="3083" width="14" style="6" customWidth="1"/>
    <col min="3084" max="3090" width="12.81640625" style="6" customWidth="1"/>
    <col min="3091" max="3328" width="12.81640625" style="6"/>
    <col min="3329" max="3338" width="12.81640625" style="6" customWidth="1"/>
    <col min="3339" max="3339" width="14" style="6" customWidth="1"/>
    <col min="3340" max="3346" width="12.81640625" style="6" customWidth="1"/>
    <col min="3347" max="3584" width="12.81640625" style="6"/>
    <col min="3585" max="3594" width="12.81640625" style="6" customWidth="1"/>
    <col min="3595" max="3595" width="14" style="6" customWidth="1"/>
    <col min="3596" max="3602" width="12.81640625" style="6" customWidth="1"/>
    <col min="3603" max="3840" width="12.81640625" style="6"/>
    <col min="3841" max="3850" width="12.81640625" style="6" customWidth="1"/>
    <col min="3851" max="3851" width="14" style="6" customWidth="1"/>
    <col min="3852" max="3858" width="12.81640625" style="6" customWidth="1"/>
    <col min="3859" max="4096" width="12.81640625" style="6"/>
    <col min="4097" max="4106" width="12.81640625" style="6" customWidth="1"/>
    <col min="4107" max="4107" width="14" style="6" customWidth="1"/>
    <col min="4108" max="4114" width="12.81640625" style="6" customWidth="1"/>
    <col min="4115" max="4352" width="12.81640625" style="6"/>
    <col min="4353" max="4362" width="12.81640625" style="6" customWidth="1"/>
    <col min="4363" max="4363" width="14" style="6" customWidth="1"/>
    <col min="4364" max="4370" width="12.81640625" style="6" customWidth="1"/>
    <col min="4371" max="4608" width="12.81640625" style="6"/>
    <col min="4609" max="4618" width="12.81640625" style="6" customWidth="1"/>
    <col min="4619" max="4619" width="14" style="6" customWidth="1"/>
    <col min="4620" max="4626" width="12.81640625" style="6" customWidth="1"/>
    <col min="4627" max="4864" width="12.81640625" style="6"/>
    <col min="4865" max="4874" width="12.81640625" style="6" customWidth="1"/>
    <col min="4875" max="4875" width="14" style="6" customWidth="1"/>
    <col min="4876" max="4882" width="12.81640625" style="6" customWidth="1"/>
    <col min="4883" max="5120" width="12.81640625" style="6"/>
    <col min="5121" max="5130" width="12.81640625" style="6" customWidth="1"/>
    <col min="5131" max="5131" width="14" style="6" customWidth="1"/>
    <col min="5132" max="5138" width="12.81640625" style="6" customWidth="1"/>
    <col min="5139" max="5376" width="12.81640625" style="6"/>
    <col min="5377" max="5386" width="12.81640625" style="6" customWidth="1"/>
    <col min="5387" max="5387" width="14" style="6" customWidth="1"/>
    <col min="5388" max="5394" width="12.81640625" style="6" customWidth="1"/>
    <col min="5395" max="5632" width="12.81640625" style="6"/>
    <col min="5633" max="5642" width="12.81640625" style="6" customWidth="1"/>
    <col min="5643" max="5643" width="14" style="6" customWidth="1"/>
    <col min="5644" max="5650" width="12.81640625" style="6" customWidth="1"/>
    <col min="5651" max="5888" width="12.81640625" style="6"/>
    <col min="5889" max="5898" width="12.81640625" style="6" customWidth="1"/>
    <col min="5899" max="5899" width="14" style="6" customWidth="1"/>
    <col min="5900" max="5906" width="12.81640625" style="6" customWidth="1"/>
    <col min="5907" max="6144" width="12.81640625" style="6"/>
    <col min="6145" max="6154" width="12.81640625" style="6" customWidth="1"/>
    <col min="6155" max="6155" width="14" style="6" customWidth="1"/>
    <col min="6156" max="6162" width="12.81640625" style="6" customWidth="1"/>
    <col min="6163" max="6400" width="12.81640625" style="6"/>
    <col min="6401" max="6410" width="12.81640625" style="6" customWidth="1"/>
    <col min="6411" max="6411" width="14" style="6" customWidth="1"/>
    <col min="6412" max="6418" width="12.81640625" style="6" customWidth="1"/>
    <col min="6419" max="6656" width="12.81640625" style="6"/>
    <col min="6657" max="6666" width="12.81640625" style="6" customWidth="1"/>
    <col min="6667" max="6667" width="14" style="6" customWidth="1"/>
    <col min="6668" max="6674" width="12.81640625" style="6" customWidth="1"/>
    <col min="6675" max="6912" width="12.81640625" style="6"/>
    <col min="6913" max="6922" width="12.81640625" style="6" customWidth="1"/>
    <col min="6923" max="6923" width="14" style="6" customWidth="1"/>
    <col min="6924" max="6930" width="12.81640625" style="6" customWidth="1"/>
    <col min="6931" max="7168" width="12.81640625" style="6"/>
    <col min="7169" max="7178" width="12.81640625" style="6" customWidth="1"/>
    <col min="7179" max="7179" width="14" style="6" customWidth="1"/>
    <col min="7180" max="7186" width="12.81640625" style="6" customWidth="1"/>
    <col min="7187" max="7424" width="12.81640625" style="6"/>
    <col min="7425" max="7434" width="12.81640625" style="6" customWidth="1"/>
    <col min="7435" max="7435" width="14" style="6" customWidth="1"/>
    <col min="7436" max="7442" width="12.81640625" style="6" customWidth="1"/>
    <col min="7443" max="7680" width="12.81640625" style="6"/>
    <col min="7681" max="7690" width="12.81640625" style="6" customWidth="1"/>
    <col min="7691" max="7691" width="14" style="6" customWidth="1"/>
    <col min="7692" max="7698" width="12.81640625" style="6" customWidth="1"/>
    <col min="7699" max="7936" width="12.81640625" style="6"/>
    <col min="7937" max="7946" width="12.81640625" style="6" customWidth="1"/>
    <col min="7947" max="7947" width="14" style="6" customWidth="1"/>
    <col min="7948" max="7954" width="12.81640625" style="6" customWidth="1"/>
    <col min="7955" max="8192" width="12.81640625" style="6"/>
    <col min="8193" max="8202" width="12.81640625" style="6" customWidth="1"/>
    <col min="8203" max="8203" width="14" style="6" customWidth="1"/>
    <col min="8204" max="8210" width="12.81640625" style="6" customWidth="1"/>
    <col min="8211" max="8448" width="12.81640625" style="6"/>
    <col min="8449" max="8458" width="12.81640625" style="6" customWidth="1"/>
    <col min="8459" max="8459" width="14" style="6" customWidth="1"/>
    <col min="8460" max="8466" width="12.81640625" style="6" customWidth="1"/>
    <col min="8467" max="8704" width="12.81640625" style="6"/>
    <col min="8705" max="8714" width="12.81640625" style="6" customWidth="1"/>
    <col min="8715" max="8715" width="14" style="6" customWidth="1"/>
    <col min="8716" max="8722" width="12.81640625" style="6" customWidth="1"/>
    <col min="8723" max="8960" width="12.81640625" style="6"/>
    <col min="8961" max="8970" width="12.81640625" style="6" customWidth="1"/>
    <col min="8971" max="8971" width="14" style="6" customWidth="1"/>
    <col min="8972" max="8978" width="12.81640625" style="6" customWidth="1"/>
    <col min="8979" max="9216" width="12.81640625" style="6"/>
    <col min="9217" max="9226" width="12.81640625" style="6" customWidth="1"/>
    <col min="9227" max="9227" width="14" style="6" customWidth="1"/>
    <col min="9228" max="9234" width="12.81640625" style="6" customWidth="1"/>
    <col min="9235" max="9472" width="12.81640625" style="6"/>
    <col min="9473" max="9482" width="12.81640625" style="6" customWidth="1"/>
    <col min="9483" max="9483" width="14" style="6" customWidth="1"/>
    <col min="9484" max="9490" width="12.81640625" style="6" customWidth="1"/>
    <col min="9491" max="9728" width="12.81640625" style="6"/>
    <col min="9729" max="9738" width="12.81640625" style="6" customWidth="1"/>
    <col min="9739" max="9739" width="14" style="6" customWidth="1"/>
    <col min="9740" max="9746" width="12.81640625" style="6" customWidth="1"/>
    <col min="9747" max="9984" width="12.81640625" style="6"/>
    <col min="9985" max="9994" width="12.81640625" style="6" customWidth="1"/>
    <col min="9995" max="9995" width="14" style="6" customWidth="1"/>
    <col min="9996" max="10002" width="12.81640625" style="6" customWidth="1"/>
    <col min="10003" max="10240" width="12.81640625" style="6"/>
    <col min="10241" max="10250" width="12.81640625" style="6" customWidth="1"/>
    <col min="10251" max="10251" width="14" style="6" customWidth="1"/>
    <col min="10252" max="10258" width="12.81640625" style="6" customWidth="1"/>
    <col min="10259" max="10496" width="12.81640625" style="6"/>
    <col min="10497" max="10506" width="12.81640625" style="6" customWidth="1"/>
    <col min="10507" max="10507" width="14" style="6" customWidth="1"/>
    <col min="10508" max="10514" width="12.81640625" style="6" customWidth="1"/>
    <col min="10515" max="10752" width="12.81640625" style="6"/>
    <col min="10753" max="10762" width="12.81640625" style="6" customWidth="1"/>
    <col min="10763" max="10763" width="14" style="6" customWidth="1"/>
    <col min="10764" max="10770" width="12.81640625" style="6" customWidth="1"/>
    <col min="10771" max="11008" width="12.81640625" style="6"/>
    <col min="11009" max="11018" width="12.81640625" style="6" customWidth="1"/>
    <col min="11019" max="11019" width="14" style="6" customWidth="1"/>
    <col min="11020" max="11026" width="12.81640625" style="6" customWidth="1"/>
    <col min="11027" max="11264" width="12.81640625" style="6"/>
    <col min="11265" max="11274" width="12.81640625" style="6" customWidth="1"/>
    <col min="11275" max="11275" width="14" style="6" customWidth="1"/>
    <col min="11276" max="11282" width="12.81640625" style="6" customWidth="1"/>
    <col min="11283" max="11520" width="12.81640625" style="6"/>
    <col min="11521" max="11530" width="12.81640625" style="6" customWidth="1"/>
    <col min="11531" max="11531" width="14" style="6" customWidth="1"/>
    <col min="11532" max="11538" width="12.81640625" style="6" customWidth="1"/>
    <col min="11539" max="11776" width="12.81640625" style="6"/>
    <col min="11777" max="11786" width="12.81640625" style="6" customWidth="1"/>
    <col min="11787" max="11787" width="14" style="6" customWidth="1"/>
    <col min="11788" max="11794" width="12.81640625" style="6" customWidth="1"/>
    <col min="11795" max="12032" width="12.81640625" style="6"/>
    <col min="12033" max="12042" width="12.81640625" style="6" customWidth="1"/>
    <col min="12043" max="12043" width="14" style="6" customWidth="1"/>
    <col min="12044" max="12050" width="12.81640625" style="6" customWidth="1"/>
    <col min="12051" max="12288" width="12.81640625" style="6"/>
    <col min="12289" max="12298" width="12.81640625" style="6" customWidth="1"/>
    <col min="12299" max="12299" width="14" style="6" customWidth="1"/>
    <col min="12300" max="12306" width="12.81640625" style="6" customWidth="1"/>
    <col min="12307" max="12544" width="12.81640625" style="6"/>
    <col min="12545" max="12554" width="12.81640625" style="6" customWidth="1"/>
    <col min="12555" max="12555" width="14" style="6" customWidth="1"/>
    <col min="12556" max="12562" width="12.81640625" style="6" customWidth="1"/>
    <col min="12563" max="12800" width="12.81640625" style="6"/>
    <col min="12801" max="12810" width="12.81640625" style="6" customWidth="1"/>
    <col min="12811" max="12811" width="14" style="6" customWidth="1"/>
    <col min="12812" max="12818" width="12.81640625" style="6" customWidth="1"/>
    <col min="12819" max="13056" width="12.81640625" style="6"/>
    <col min="13057" max="13066" width="12.81640625" style="6" customWidth="1"/>
    <col min="13067" max="13067" width="14" style="6" customWidth="1"/>
    <col min="13068" max="13074" width="12.81640625" style="6" customWidth="1"/>
    <col min="13075" max="13312" width="12.81640625" style="6"/>
    <col min="13313" max="13322" width="12.81640625" style="6" customWidth="1"/>
    <col min="13323" max="13323" width="14" style="6" customWidth="1"/>
    <col min="13324" max="13330" width="12.81640625" style="6" customWidth="1"/>
    <col min="13331" max="13568" width="12.81640625" style="6"/>
    <col min="13569" max="13578" width="12.81640625" style="6" customWidth="1"/>
    <col min="13579" max="13579" width="14" style="6" customWidth="1"/>
    <col min="13580" max="13586" width="12.81640625" style="6" customWidth="1"/>
    <col min="13587" max="13824" width="12.81640625" style="6"/>
    <col min="13825" max="13834" width="12.81640625" style="6" customWidth="1"/>
    <col min="13835" max="13835" width="14" style="6" customWidth="1"/>
    <col min="13836" max="13842" width="12.81640625" style="6" customWidth="1"/>
    <col min="13843" max="14080" width="12.81640625" style="6"/>
    <col min="14081" max="14090" width="12.81640625" style="6" customWidth="1"/>
    <col min="14091" max="14091" width="14" style="6" customWidth="1"/>
    <col min="14092" max="14098" width="12.81640625" style="6" customWidth="1"/>
    <col min="14099" max="14336" width="12.81640625" style="6"/>
    <col min="14337" max="14346" width="12.81640625" style="6" customWidth="1"/>
    <col min="14347" max="14347" width="14" style="6" customWidth="1"/>
    <col min="14348" max="14354" width="12.81640625" style="6" customWidth="1"/>
    <col min="14355" max="14592" width="12.81640625" style="6"/>
    <col min="14593" max="14602" width="12.81640625" style="6" customWidth="1"/>
    <col min="14603" max="14603" width="14" style="6" customWidth="1"/>
    <col min="14604" max="14610" width="12.81640625" style="6" customWidth="1"/>
    <col min="14611" max="14848" width="12.81640625" style="6"/>
    <col min="14849" max="14858" width="12.81640625" style="6" customWidth="1"/>
    <col min="14859" max="14859" width="14" style="6" customWidth="1"/>
    <col min="14860" max="14866" width="12.81640625" style="6" customWidth="1"/>
    <col min="14867" max="15104" width="12.81640625" style="6"/>
    <col min="15105" max="15114" width="12.81640625" style="6" customWidth="1"/>
    <col min="15115" max="15115" width="14" style="6" customWidth="1"/>
    <col min="15116" max="15122" width="12.81640625" style="6" customWidth="1"/>
    <col min="15123" max="15360" width="12.81640625" style="6"/>
    <col min="15361" max="15370" width="12.81640625" style="6" customWidth="1"/>
    <col min="15371" max="15371" width="14" style="6" customWidth="1"/>
    <col min="15372" max="15378" width="12.81640625" style="6" customWidth="1"/>
    <col min="15379" max="15616" width="12.81640625" style="6"/>
    <col min="15617" max="15626" width="12.81640625" style="6" customWidth="1"/>
    <col min="15627" max="15627" width="14" style="6" customWidth="1"/>
    <col min="15628" max="15634" width="12.81640625" style="6" customWidth="1"/>
    <col min="15635" max="15872" width="12.81640625" style="6"/>
    <col min="15873" max="15882" width="12.81640625" style="6" customWidth="1"/>
    <col min="15883" max="15883" width="14" style="6" customWidth="1"/>
    <col min="15884" max="15890" width="12.81640625" style="6" customWidth="1"/>
    <col min="15891" max="16128" width="12.81640625" style="6"/>
    <col min="16129" max="16138" width="12.81640625" style="6" customWidth="1"/>
    <col min="16139" max="16139" width="14" style="6" customWidth="1"/>
    <col min="16140" max="16146" width="12.81640625" style="6" customWidth="1"/>
    <col min="16147" max="16384" width="12.81640625" style="6"/>
  </cols>
  <sheetData>
    <row r="1" spans="1:39" ht="55" customHeight="1" x14ac:dyDescent="0.35">
      <c r="A1" s="4"/>
      <c r="B1" s="1186"/>
      <c r="C1" s="4"/>
      <c r="D1" s="1277"/>
      <c r="E1" s="1277"/>
      <c r="F1" s="1277"/>
      <c r="G1" s="1277"/>
      <c r="H1" s="1277"/>
      <c r="I1" s="1277"/>
      <c r="J1" s="1277"/>
      <c r="K1" s="1277"/>
      <c r="L1" s="1277"/>
      <c r="M1" s="1277"/>
      <c r="N1" s="1277"/>
      <c r="O1" s="1277"/>
      <c r="P1" s="1290"/>
      <c r="Q1" s="1290"/>
      <c r="R1" s="1290"/>
      <c r="S1" s="1290"/>
      <c r="T1" s="1290"/>
      <c r="U1" s="1290"/>
      <c r="V1" s="1290"/>
      <c r="W1" s="1290"/>
      <c r="X1" s="1062"/>
      <c r="Y1" s="1062"/>
      <c r="Z1" s="1062"/>
      <c r="AA1" s="1062"/>
      <c r="AB1" s="1290"/>
      <c r="AC1" s="1290"/>
      <c r="AD1" s="1290"/>
      <c r="AE1" s="1290"/>
      <c r="AF1" s="1290"/>
      <c r="AG1" s="1290"/>
      <c r="AH1" s="1290"/>
      <c r="AI1" s="1290"/>
      <c r="AJ1" s="1290"/>
      <c r="AK1" s="1290"/>
      <c r="AL1" s="1290"/>
      <c r="AM1" s="1290"/>
    </row>
    <row r="2" spans="1:39" s="9" customFormat="1" ht="5.15" customHeight="1" x14ac:dyDescent="0.4">
      <c r="A2" s="7"/>
      <c r="B2" s="7"/>
      <c r="C2" s="7"/>
      <c r="D2" s="8"/>
      <c r="E2" s="451"/>
      <c r="F2" s="12"/>
      <c r="G2" s="7"/>
      <c r="H2" s="7"/>
      <c r="I2" s="8"/>
      <c r="J2" s="452"/>
      <c r="Q2" s="452"/>
      <c r="R2" s="452"/>
      <c r="T2" s="453"/>
      <c r="AB2" s="1290"/>
      <c r="AC2" s="1290"/>
      <c r="AD2" s="1290"/>
      <c r="AE2" s="1290"/>
      <c r="AF2" s="1290"/>
      <c r="AG2" s="1290"/>
      <c r="AH2" s="1290"/>
      <c r="AI2" s="1290"/>
    </row>
    <row r="3" spans="1:39" s="9" customFormat="1" ht="20.149999999999999" customHeight="1" x14ac:dyDescent="0.4">
      <c r="A3" s="7" t="s">
        <v>648</v>
      </c>
      <c r="B3" s="154"/>
      <c r="C3" s="154"/>
      <c r="D3" s="11"/>
      <c r="E3" s="12"/>
      <c r="F3" s="12"/>
      <c r="G3" s="7"/>
      <c r="H3" s="7"/>
      <c r="J3" s="371"/>
      <c r="K3" s="3"/>
      <c r="L3" s="3"/>
      <c r="Q3" s="452"/>
      <c r="R3" s="452"/>
      <c r="T3" s="454"/>
      <c r="AL3" s="454"/>
    </row>
    <row r="4" spans="1:39" s="18" customFormat="1" ht="20.149999999999999" customHeight="1" thickBot="1" x14ac:dyDescent="0.35">
      <c r="A4" s="13" t="s">
        <v>45</v>
      </c>
      <c r="B4" s="14"/>
      <c r="C4" s="14"/>
      <c r="D4" s="15"/>
      <c r="E4" s="283"/>
      <c r="F4" s="283"/>
      <c r="G4" s="70"/>
      <c r="H4" s="70"/>
      <c r="I4" s="17"/>
      <c r="J4" s="455"/>
      <c r="K4" s="17"/>
      <c r="L4" s="17"/>
      <c r="M4" s="17"/>
      <c r="N4" s="17"/>
      <c r="O4" s="17"/>
      <c r="P4" s="17"/>
      <c r="Q4" s="455"/>
      <c r="R4" s="455"/>
      <c r="S4" s="17"/>
      <c r="T4" s="456"/>
      <c r="U4" s="17"/>
      <c r="V4" s="17"/>
      <c r="W4" s="17"/>
      <c r="X4" s="17"/>
      <c r="Y4" s="17"/>
      <c r="Z4" s="17"/>
      <c r="AA4" s="17"/>
      <c r="AB4" s="17"/>
      <c r="AC4" s="17"/>
      <c r="AD4" s="17"/>
      <c r="AE4" s="17"/>
      <c r="AF4" s="17"/>
      <c r="AG4" s="17"/>
      <c r="AH4" s="17"/>
      <c r="AI4" s="17"/>
      <c r="AJ4" s="17"/>
      <c r="AK4" s="17"/>
      <c r="AL4" s="456"/>
      <c r="AM4" s="17"/>
    </row>
    <row r="5" spans="1:39" ht="10" customHeight="1" thickTop="1" thickBot="1" x14ac:dyDescent="0.35">
      <c r="E5" s="457"/>
      <c r="F5" s="47"/>
      <c r="G5" s="4"/>
      <c r="H5" s="4"/>
      <c r="T5" s="459"/>
    </row>
    <row r="6" spans="1:39" s="1060" customFormat="1" ht="13.5" customHeight="1" thickTop="1" x14ac:dyDescent="0.35">
      <c r="A6" s="22" t="s">
        <v>425</v>
      </c>
      <c r="B6" s="22"/>
      <c r="C6" s="1186"/>
      <c r="D6" s="1186"/>
      <c r="E6" s="1248" t="s">
        <v>140</v>
      </c>
      <c r="F6" s="1291"/>
      <c r="G6" s="1291"/>
      <c r="H6" s="1291"/>
      <c r="I6" s="1291"/>
      <c r="J6" s="1291"/>
      <c r="K6" s="1291"/>
      <c r="L6" s="1291"/>
      <c r="M6" s="1291"/>
      <c r="N6" s="1291"/>
      <c r="O6" s="1291"/>
      <c r="P6" s="1291"/>
      <c r="Q6" s="1291"/>
      <c r="R6" s="1291"/>
      <c r="S6" s="1292"/>
      <c r="T6" s="1186"/>
      <c r="U6" s="1186"/>
      <c r="V6" s="1186"/>
      <c r="W6" s="1186"/>
      <c r="X6" s="1186"/>
      <c r="Y6" s="1186"/>
      <c r="Z6" s="1186"/>
      <c r="AA6" s="1186"/>
      <c r="AB6" s="1186"/>
      <c r="AC6" s="1186"/>
      <c r="AD6" s="1186"/>
      <c r="AE6" s="1186"/>
      <c r="AF6" s="1186"/>
      <c r="AG6" s="1186"/>
      <c r="AH6" s="1186"/>
      <c r="AI6" s="1186"/>
      <c r="AJ6" s="1186"/>
      <c r="AK6" s="1186"/>
      <c r="AL6" s="1186"/>
      <c r="AM6" s="1186"/>
    </row>
    <row r="7" spans="1:39" s="1060" customFormat="1" ht="13.5" customHeight="1" x14ac:dyDescent="0.35">
      <c r="A7" s="1264" t="s">
        <v>426</v>
      </c>
      <c r="B7" s="1265"/>
      <c r="C7" s="1186"/>
      <c r="D7" s="25"/>
      <c r="E7" s="286" t="s">
        <v>649</v>
      </c>
      <c r="F7" s="72"/>
      <c r="G7" s="1188"/>
      <c r="H7" s="1188"/>
      <c r="I7" s="1188"/>
      <c r="J7" s="1188"/>
      <c r="K7" s="1188"/>
      <c r="L7" s="1188"/>
      <c r="M7" s="1188"/>
      <c r="N7" s="1188"/>
      <c r="O7" s="1188"/>
      <c r="P7" s="1188"/>
      <c r="Q7" s="1188"/>
      <c r="R7" s="1188"/>
      <c r="S7" s="25"/>
      <c r="T7" s="1186"/>
      <c r="U7" s="1186"/>
      <c r="V7" s="1186"/>
      <c r="W7" s="1186"/>
      <c r="X7" s="1186"/>
      <c r="Y7" s="1186"/>
      <c r="Z7" s="1186"/>
      <c r="AA7" s="1186"/>
      <c r="AB7" s="1186"/>
      <c r="AC7" s="1186"/>
      <c r="AD7" s="1186"/>
      <c r="AE7" s="1186"/>
      <c r="AF7" s="1186"/>
      <c r="AG7" s="1186"/>
      <c r="AH7" s="1186"/>
      <c r="AI7" s="1186"/>
      <c r="AJ7" s="1186"/>
      <c r="AK7" s="1186"/>
      <c r="AL7" s="1186"/>
      <c r="AM7" s="1186"/>
    </row>
    <row r="8" spans="1:39" s="1060" customFormat="1" ht="13.5" customHeight="1" x14ac:dyDescent="0.35">
      <c r="A8" s="1268">
        <v>43983</v>
      </c>
      <c r="B8" s="1269"/>
      <c r="C8" s="20"/>
      <c r="D8" s="41"/>
      <c r="E8" s="1186" t="s">
        <v>650</v>
      </c>
      <c r="F8" s="27"/>
      <c r="G8" s="1188"/>
      <c r="H8" s="1188"/>
      <c r="I8" s="1186" t="s">
        <v>651</v>
      </c>
      <c r="J8" s="1188"/>
      <c r="K8" s="1188"/>
      <c r="L8" s="1188"/>
      <c r="M8" s="1188"/>
      <c r="N8" s="1188"/>
      <c r="O8" s="1188"/>
      <c r="P8" s="1188"/>
      <c r="Q8" s="1188"/>
      <c r="R8" s="1188"/>
      <c r="S8" s="25"/>
      <c r="T8" s="1186"/>
      <c r="U8" s="1186"/>
      <c r="V8" s="1186"/>
      <c r="W8" s="1186"/>
      <c r="X8" s="1186"/>
      <c r="Y8" s="1186"/>
      <c r="Z8" s="1186"/>
      <c r="AA8" s="1186"/>
      <c r="AB8" s="1186"/>
      <c r="AC8" s="1186"/>
      <c r="AD8" s="1186"/>
      <c r="AE8" s="1186"/>
      <c r="AF8" s="1186"/>
      <c r="AG8" s="1186"/>
      <c r="AH8" s="1186"/>
      <c r="AI8" s="1186"/>
      <c r="AJ8" s="1186"/>
      <c r="AK8" s="1186"/>
      <c r="AL8" s="1186"/>
      <c r="AM8" s="1186"/>
    </row>
    <row r="9" spans="1:39" s="1060" customFormat="1" ht="13.5" customHeight="1" thickBot="1" x14ac:dyDescent="0.4">
      <c r="A9" s="28" t="s">
        <v>430</v>
      </c>
      <c r="B9" s="29"/>
      <c r="C9" s="1186"/>
      <c r="D9" s="41"/>
      <c r="E9" s="1186" t="s">
        <v>652</v>
      </c>
      <c r="F9" s="1188"/>
      <c r="G9" s="1188"/>
      <c r="H9" s="1188"/>
      <c r="I9" s="1188"/>
      <c r="J9" s="1188"/>
      <c r="K9" s="1188"/>
      <c r="L9" s="1188"/>
      <c r="M9" s="1188"/>
      <c r="N9" s="1188"/>
      <c r="O9" s="1188"/>
      <c r="P9" s="1188"/>
      <c r="Q9" s="1188"/>
      <c r="R9" s="1188"/>
      <c r="S9" s="25"/>
      <c r="T9" s="1186"/>
      <c r="U9" s="1186"/>
      <c r="V9" s="1186"/>
      <c r="W9" s="1186"/>
      <c r="X9" s="1186"/>
      <c r="Y9" s="1186"/>
      <c r="Z9" s="1186"/>
      <c r="AA9" s="1186"/>
      <c r="AB9" s="1186"/>
      <c r="AC9" s="1186"/>
      <c r="AD9" s="1186"/>
      <c r="AE9" s="1186"/>
      <c r="AF9" s="1186"/>
      <c r="AG9" s="1186"/>
      <c r="AH9" s="1186"/>
      <c r="AI9" s="1186"/>
      <c r="AJ9" s="1186"/>
      <c r="AK9" s="1186"/>
      <c r="AL9" s="1186"/>
      <c r="AM9" s="1186"/>
    </row>
    <row r="10" spans="1:39" s="1060" customFormat="1" ht="13.5" customHeight="1" thickBot="1" x14ac:dyDescent="0.4">
      <c r="A10" s="1257" t="s">
        <v>432</v>
      </c>
      <c r="B10" s="1267"/>
      <c r="C10" s="1186"/>
      <c r="D10" s="41"/>
      <c r="E10" s="1186" t="s">
        <v>653</v>
      </c>
      <c r="F10" s="1188"/>
      <c r="G10" s="1188"/>
      <c r="H10" s="1188"/>
      <c r="I10" s="1188"/>
      <c r="J10" s="1188"/>
      <c r="K10" s="1188"/>
      <c r="L10" s="1188"/>
      <c r="M10" s="1188"/>
      <c r="N10" s="1188"/>
      <c r="O10" s="1188"/>
      <c r="P10" s="1188"/>
      <c r="Q10" s="1188"/>
      <c r="R10" s="1188"/>
      <c r="S10" s="25"/>
      <c r="T10" s="1186"/>
      <c r="U10" s="1186"/>
      <c r="V10" s="1186"/>
      <c r="W10" s="1186"/>
      <c r="X10" s="1186"/>
      <c r="Y10" s="1186"/>
      <c r="Z10" s="1186"/>
      <c r="AA10" s="1186"/>
      <c r="AB10" s="1186"/>
      <c r="AC10" s="1186"/>
      <c r="AD10" s="1186"/>
      <c r="AE10" s="1186"/>
      <c r="AF10" s="1186"/>
      <c r="AG10" s="1186"/>
      <c r="AH10" s="1186"/>
      <c r="AI10" s="1186"/>
      <c r="AJ10" s="1186"/>
      <c r="AK10" s="1186"/>
      <c r="AL10" s="1186"/>
      <c r="AM10" s="1186"/>
    </row>
    <row r="11" spans="1:39" s="1060" customFormat="1" ht="13.5" customHeight="1" thickBot="1" x14ac:dyDescent="0.4">
      <c r="A11" s="1257" t="s">
        <v>434</v>
      </c>
      <c r="B11" s="1267"/>
      <c r="C11" s="1186"/>
      <c r="D11" s="41"/>
      <c r="E11" s="1186" t="s">
        <v>654</v>
      </c>
      <c r="F11" s="30"/>
      <c r="G11" s="30"/>
      <c r="H11" s="30"/>
      <c r="I11" s="30"/>
      <c r="J11" s="30"/>
      <c r="K11" s="30"/>
      <c r="L11" s="30"/>
      <c r="M11" s="30"/>
      <c r="N11" s="30"/>
      <c r="O11" s="30"/>
      <c r="P11" s="30"/>
      <c r="Q11" s="30"/>
      <c r="R11" s="30"/>
      <c r="S11" s="31"/>
      <c r="T11" s="1186"/>
      <c r="U11" s="1186"/>
      <c r="V11" s="1186"/>
      <c r="W11" s="1186"/>
      <c r="X11" s="1186"/>
      <c r="Y11" s="1186"/>
      <c r="Z11" s="1186"/>
      <c r="AA11" s="1186"/>
      <c r="AB11" s="1186"/>
      <c r="AC11" s="1186"/>
      <c r="AD11" s="1186"/>
      <c r="AE11" s="1186"/>
      <c r="AF11" s="1186"/>
      <c r="AG11" s="1186"/>
      <c r="AH11" s="1186"/>
      <c r="AI11" s="1186"/>
      <c r="AJ11" s="1186"/>
      <c r="AK11" s="1186"/>
      <c r="AL11" s="1186"/>
      <c r="AM11" s="1186"/>
    </row>
    <row r="12" spans="1:39" s="1060" customFormat="1" ht="13.5" customHeight="1" thickBot="1" x14ac:dyDescent="0.4">
      <c r="A12" s="1257" t="s">
        <v>437</v>
      </c>
      <c r="B12" s="1267"/>
      <c r="C12" s="1186"/>
      <c r="D12" s="41"/>
      <c r="E12" s="1186" t="s">
        <v>655</v>
      </c>
      <c r="F12" s="1188"/>
      <c r="G12" s="1188"/>
      <c r="H12" s="1188"/>
      <c r="I12" s="1188"/>
      <c r="J12" s="1188"/>
      <c r="K12" s="1188"/>
      <c r="L12" s="1188"/>
      <c r="M12" s="1188"/>
      <c r="N12" s="1188"/>
      <c r="O12" s="1188"/>
      <c r="P12" s="1188"/>
      <c r="Q12" s="1188"/>
      <c r="R12" s="1188"/>
      <c r="S12" s="25"/>
      <c r="T12" s="1186"/>
      <c r="U12" s="1186"/>
      <c r="V12" s="1186"/>
      <c r="W12" s="1186"/>
      <c r="X12" s="1186"/>
      <c r="Y12" s="1186"/>
      <c r="Z12" s="1186"/>
      <c r="AA12" s="1186"/>
      <c r="AB12" s="1186"/>
      <c r="AC12" s="1186"/>
      <c r="AD12" s="1186"/>
      <c r="AE12" s="1186"/>
      <c r="AF12" s="1186"/>
      <c r="AG12" s="1186"/>
      <c r="AH12" s="1186"/>
      <c r="AI12" s="1186"/>
      <c r="AJ12" s="1186"/>
      <c r="AK12" s="1186"/>
      <c r="AL12" s="1186"/>
      <c r="AM12" s="1186"/>
    </row>
    <row r="13" spans="1:39" s="1060" customFormat="1" ht="13.5" customHeight="1" x14ac:dyDescent="0.35">
      <c r="A13" s="28" t="s">
        <v>439</v>
      </c>
      <c r="B13" s="32"/>
      <c r="C13" s="20"/>
      <c r="D13" s="41"/>
      <c r="E13" s="1186"/>
      <c r="F13" s="1188"/>
      <c r="G13" s="1188"/>
      <c r="H13" s="1188"/>
      <c r="I13" s="1188"/>
      <c r="J13" s="1188"/>
      <c r="K13" s="1188"/>
      <c r="L13" s="1188"/>
      <c r="M13" s="1188"/>
      <c r="N13" s="1188"/>
      <c r="O13" s="1188"/>
      <c r="P13" s="1188"/>
      <c r="Q13" s="1188"/>
      <c r="R13" s="1188"/>
      <c r="S13" s="25"/>
      <c r="T13" s="1186"/>
      <c r="U13" s="1186"/>
      <c r="V13" s="1186"/>
      <c r="W13" s="1186"/>
      <c r="X13" s="1186"/>
      <c r="Y13" s="1186"/>
      <c r="Z13" s="1186"/>
      <c r="AA13" s="1186"/>
      <c r="AB13" s="1186"/>
      <c r="AC13" s="1186"/>
      <c r="AD13" s="1186"/>
      <c r="AE13" s="1186"/>
      <c r="AF13" s="1186"/>
      <c r="AG13" s="1186"/>
      <c r="AH13" s="1186"/>
      <c r="AI13" s="1186"/>
      <c r="AJ13" s="1186"/>
      <c r="AK13" s="1186"/>
      <c r="AL13" s="1186"/>
      <c r="AM13" s="1186"/>
    </row>
    <row r="14" spans="1:39" s="1060" customFormat="1" ht="13.5" customHeight="1" x14ac:dyDescent="0.25">
      <c r="A14" s="33"/>
      <c r="B14" s="34"/>
      <c r="C14" s="20"/>
      <c r="D14" s="20"/>
      <c r="E14" s="61" t="s">
        <v>656</v>
      </c>
      <c r="F14" s="1188"/>
      <c r="G14" s="1188"/>
      <c r="H14" s="1188"/>
      <c r="I14" s="1188"/>
      <c r="J14" s="1188"/>
      <c r="K14" s="1188"/>
      <c r="L14" s="1188"/>
      <c r="M14" s="1188"/>
      <c r="N14" s="1188"/>
      <c r="O14" s="1188"/>
      <c r="P14" s="1188"/>
      <c r="Q14" s="1188"/>
      <c r="R14" s="1188"/>
      <c r="S14" s="25"/>
      <c r="T14" s="1186"/>
      <c r="U14" s="1186"/>
      <c r="V14" s="1186"/>
      <c r="W14" s="1186"/>
      <c r="X14" s="1186"/>
      <c r="Y14" s="1186"/>
      <c r="Z14" s="1186"/>
      <c r="AA14" s="1186"/>
      <c r="AB14" s="1186"/>
      <c r="AC14" s="1186"/>
      <c r="AD14" s="1186"/>
      <c r="AE14" s="1186"/>
      <c r="AF14" s="1186"/>
      <c r="AG14" s="1186"/>
      <c r="AH14" s="1186"/>
      <c r="AI14" s="1186"/>
      <c r="AJ14" s="1186"/>
      <c r="AK14" s="1186"/>
      <c r="AL14" s="1186"/>
      <c r="AM14" s="1186"/>
    </row>
    <row r="15" spans="1:39" s="1060" customFormat="1" ht="13.5" customHeight="1" x14ac:dyDescent="0.35">
      <c r="A15" s="33" t="s">
        <v>582</v>
      </c>
      <c r="B15" s="165">
        <v>2010</v>
      </c>
      <c r="C15" s="1186"/>
      <c r="D15" s="20"/>
      <c r="E15" s="26"/>
      <c r="F15" s="1188"/>
      <c r="G15" s="1188"/>
      <c r="H15" s="1188"/>
      <c r="I15" s="1188"/>
      <c r="J15" s="1188"/>
      <c r="K15" s="1188"/>
      <c r="L15" s="1188"/>
      <c r="M15" s="1188"/>
      <c r="N15" s="1188"/>
      <c r="O15" s="1188"/>
      <c r="P15" s="1188"/>
      <c r="Q15" s="1188"/>
      <c r="R15" s="1188"/>
      <c r="S15" s="25"/>
      <c r="T15" s="1186"/>
      <c r="U15" s="1186"/>
      <c r="V15" s="1186"/>
      <c r="W15" s="1186"/>
      <c r="X15" s="1186"/>
      <c r="Y15" s="1186"/>
      <c r="Z15" s="1186"/>
      <c r="AA15" s="1186"/>
      <c r="AB15" s="1186"/>
      <c r="AC15" s="1186"/>
      <c r="AD15" s="1186"/>
      <c r="AE15" s="1186"/>
      <c r="AF15" s="1186"/>
      <c r="AG15" s="1186"/>
      <c r="AH15" s="1186"/>
      <c r="AI15" s="1186"/>
      <c r="AJ15" s="1186"/>
      <c r="AK15" s="1186"/>
      <c r="AL15" s="1186"/>
      <c r="AM15" s="1186"/>
    </row>
    <row r="16" spans="1:39" s="1060" customFormat="1" ht="13.5" customHeight="1" x14ac:dyDescent="0.35">
      <c r="A16" s="35"/>
      <c r="B16" s="36"/>
      <c r="C16" s="1186"/>
      <c r="D16" s="20"/>
      <c r="E16" s="26"/>
      <c r="F16" s="1188"/>
      <c r="G16" s="1188"/>
      <c r="H16" s="1188"/>
      <c r="I16" s="1188"/>
      <c r="J16" s="1188"/>
      <c r="K16" s="1188"/>
      <c r="L16" s="1188"/>
      <c r="M16" s="1188"/>
      <c r="N16" s="1188"/>
      <c r="O16" s="1188"/>
      <c r="P16" s="1188"/>
      <c r="Q16" s="1188"/>
      <c r="R16" s="1188"/>
      <c r="S16" s="25"/>
      <c r="T16" s="1186"/>
      <c r="U16" s="1186"/>
      <c r="V16" s="1186"/>
      <c r="W16" s="1186"/>
      <c r="X16" s="1186"/>
      <c r="Y16" s="1186"/>
      <c r="Z16" s="1186"/>
      <c r="AA16" s="1186"/>
      <c r="AB16" s="1186"/>
      <c r="AC16" s="1186"/>
      <c r="AD16" s="1186"/>
      <c r="AE16" s="1186"/>
      <c r="AF16" s="1186"/>
      <c r="AG16" s="1186"/>
      <c r="AH16" s="1186"/>
      <c r="AI16" s="1186"/>
      <c r="AJ16" s="1186"/>
      <c r="AK16" s="1186"/>
      <c r="AL16" s="1186"/>
      <c r="AM16" s="1186"/>
    </row>
    <row r="17" spans="1:39" s="1060" customFormat="1" ht="13.5" customHeight="1" thickBot="1" x14ac:dyDescent="0.4">
      <c r="A17" s="22" t="s">
        <v>446</v>
      </c>
      <c r="B17" s="39"/>
      <c r="C17" s="20"/>
      <c r="D17" s="20"/>
      <c r="E17" s="40"/>
      <c r="F17" s="1188"/>
      <c r="G17" s="1188"/>
      <c r="H17" s="1188"/>
      <c r="I17" s="1188"/>
      <c r="J17" s="1188"/>
      <c r="K17" s="1188"/>
      <c r="L17" s="1188"/>
      <c r="M17" s="1188"/>
      <c r="N17" s="1188"/>
      <c r="O17" s="1188"/>
      <c r="P17" s="1188"/>
      <c r="Q17" s="1188"/>
      <c r="R17" s="1188"/>
      <c r="S17" s="25"/>
      <c r="T17" s="1186"/>
      <c r="U17" s="1186"/>
      <c r="V17" s="1186"/>
      <c r="W17" s="1186"/>
      <c r="X17" s="1186"/>
      <c r="Y17" s="1186"/>
      <c r="Z17" s="1186"/>
      <c r="AA17" s="1186"/>
      <c r="AB17" s="1186"/>
      <c r="AC17" s="1186"/>
      <c r="AD17" s="1186"/>
      <c r="AE17" s="1186"/>
      <c r="AF17" s="1186"/>
      <c r="AG17" s="1186"/>
      <c r="AH17" s="1186"/>
      <c r="AI17" s="1186"/>
      <c r="AJ17" s="1186"/>
      <c r="AK17" s="1186"/>
      <c r="AL17" s="1186"/>
      <c r="AM17" s="1186"/>
    </row>
    <row r="18" spans="1:39" s="1060" customFormat="1" ht="13.5" customHeight="1" thickBot="1" x14ac:dyDescent="0.35">
      <c r="A18" s="227" t="s">
        <v>84</v>
      </c>
      <c r="B18" s="460" t="s">
        <v>657</v>
      </c>
      <c r="C18" s="20"/>
      <c r="D18" s="20"/>
      <c r="E18" s="26" t="s">
        <v>658</v>
      </c>
      <c r="F18" s="1188"/>
      <c r="G18" s="1188"/>
      <c r="H18" s="1188"/>
      <c r="I18" s="1188"/>
      <c r="J18" s="1188"/>
      <c r="K18" s="1188"/>
      <c r="L18" s="1188"/>
      <c r="M18" s="1188"/>
      <c r="N18" s="1188"/>
      <c r="O18" s="1188"/>
      <c r="P18" s="1188"/>
      <c r="Q18" s="1188"/>
      <c r="R18" s="1188"/>
      <c r="S18" s="25"/>
      <c r="T18" s="1186"/>
      <c r="U18" s="1186"/>
      <c r="V18" s="1186"/>
      <c r="W18" s="1186"/>
      <c r="X18" s="1186"/>
      <c r="Y18" s="1186"/>
      <c r="Z18" s="1186"/>
      <c r="AA18" s="1186"/>
      <c r="AB18" s="1186"/>
      <c r="AC18" s="1186"/>
      <c r="AD18" s="1186"/>
      <c r="AE18" s="1186"/>
      <c r="AF18" s="1186"/>
      <c r="AG18" s="1186"/>
      <c r="AH18" s="1186"/>
      <c r="AI18" s="1186"/>
      <c r="AJ18" s="1186"/>
      <c r="AK18" s="1186"/>
      <c r="AL18" s="1186"/>
      <c r="AM18" s="1186"/>
    </row>
    <row r="19" spans="1:39" s="1060" customFormat="1" ht="13.5" customHeight="1" thickBot="1" x14ac:dyDescent="0.35">
      <c r="A19" s="460" t="s">
        <v>659</v>
      </c>
      <c r="B19" s="460" t="s">
        <v>660</v>
      </c>
      <c r="C19" s="20"/>
      <c r="D19" s="41"/>
      <c r="E19" s="26" t="s">
        <v>661</v>
      </c>
      <c r="F19" s="1188"/>
      <c r="G19" s="1188"/>
      <c r="H19" s="1188"/>
      <c r="I19" s="1188"/>
      <c r="J19" s="1188"/>
      <c r="K19" s="1188"/>
      <c r="L19" s="1188"/>
      <c r="M19" s="1188"/>
      <c r="N19" s="1188"/>
      <c r="O19" s="1188"/>
      <c r="P19" s="1188"/>
      <c r="Q19" s="1188"/>
      <c r="R19" s="1188"/>
      <c r="S19" s="25"/>
      <c r="T19" s="1186"/>
      <c r="U19" s="1186"/>
      <c r="V19" s="1186"/>
      <c r="W19" s="1186"/>
      <c r="X19" s="1186"/>
      <c r="Y19" s="1186"/>
      <c r="Z19" s="1186"/>
      <c r="AA19" s="1186"/>
      <c r="AB19" s="1186"/>
      <c r="AC19" s="1186"/>
      <c r="AD19" s="1186"/>
      <c r="AE19" s="1186"/>
      <c r="AF19" s="1186"/>
      <c r="AG19" s="1186"/>
      <c r="AH19" s="1186"/>
      <c r="AI19" s="1186"/>
      <c r="AJ19" s="1186"/>
      <c r="AK19" s="1186"/>
      <c r="AL19" s="1186"/>
      <c r="AM19" s="1186"/>
    </row>
    <row r="20" spans="1:39" s="1060" customFormat="1" ht="13.5" customHeight="1" thickBot="1" x14ac:dyDescent="0.4">
      <c r="A20" s="288"/>
      <c r="B20" s="1183"/>
      <c r="C20" s="20"/>
      <c r="D20" s="41"/>
      <c r="E20" s="461" t="s">
        <v>662</v>
      </c>
      <c r="F20" s="43"/>
      <c r="G20" s="43"/>
      <c r="H20" s="43"/>
      <c r="I20" s="43"/>
      <c r="J20" s="43"/>
      <c r="K20" s="43"/>
      <c r="L20" s="43"/>
      <c r="M20" s="43"/>
      <c r="N20" s="43"/>
      <c r="O20" s="43"/>
      <c r="P20" s="43"/>
      <c r="Q20" s="43"/>
      <c r="R20" s="43"/>
      <c r="S20" s="44"/>
      <c r="T20" s="1186"/>
      <c r="U20" s="1186"/>
      <c r="V20" s="1186"/>
      <c r="W20" s="1186"/>
      <c r="X20" s="1186"/>
      <c r="Y20" s="1186"/>
      <c r="Z20" s="1186"/>
      <c r="AA20" s="1186"/>
      <c r="AB20" s="1186"/>
      <c r="AC20" s="1186"/>
      <c r="AD20" s="1186"/>
      <c r="AE20" s="1186"/>
      <c r="AF20" s="1186"/>
      <c r="AG20" s="1186"/>
      <c r="AH20" s="1186"/>
      <c r="AI20" s="1186"/>
      <c r="AJ20" s="1186"/>
      <c r="AK20" s="1186"/>
      <c r="AL20" s="1186"/>
      <c r="AM20" s="1186"/>
    </row>
    <row r="21" spans="1:39" thickTop="1" x14ac:dyDescent="0.3">
      <c r="A21" s="462"/>
      <c r="B21" s="288"/>
      <c r="C21" s="169"/>
      <c r="D21" s="47"/>
      <c r="E21" s="233"/>
      <c r="F21" s="47"/>
      <c r="G21" s="4"/>
      <c r="H21" s="4"/>
      <c r="I21" s="326"/>
      <c r="M21" s="459"/>
      <c r="T21" s="459"/>
    </row>
    <row r="22" spans="1:39" s="463" customFormat="1" ht="13.5" customHeight="1" thickBot="1" x14ac:dyDescent="0.3">
      <c r="B22" s="464">
        <v>1</v>
      </c>
      <c r="C22" s="464">
        <f>1+B22</f>
        <v>2</v>
      </c>
      <c r="D22" s="464">
        <f t="shared" ref="D22:AM22" si="0">1+C22</f>
        <v>3</v>
      </c>
      <c r="E22" s="464">
        <f t="shared" si="0"/>
        <v>4</v>
      </c>
      <c r="F22" s="464">
        <f t="shared" si="0"/>
        <v>5</v>
      </c>
      <c r="G22" s="464">
        <f t="shared" si="0"/>
        <v>6</v>
      </c>
      <c r="H22" s="464">
        <f t="shared" si="0"/>
        <v>7</v>
      </c>
      <c r="I22" s="464">
        <f t="shared" si="0"/>
        <v>8</v>
      </c>
      <c r="J22" s="464">
        <f t="shared" si="0"/>
        <v>9</v>
      </c>
      <c r="K22" s="464">
        <f t="shared" si="0"/>
        <v>10</v>
      </c>
      <c r="L22" s="464">
        <f t="shared" si="0"/>
        <v>11</v>
      </c>
      <c r="M22" s="464">
        <f t="shared" si="0"/>
        <v>12</v>
      </c>
      <c r="N22" s="464">
        <f t="shared" si="0"/>
        <v>13</v>
      </c>
      <c r="O22" s="464">
        <f t="shared" si="0"/>
        <v>14</v>
      </c>
      <c r="P22" s="464">
        <f t="shared" si="0"/>
        <v>15</v>
      </c>
      <c r="Q22" s="464">
        <f t="shared" si="0"/>
        <v>16</v>
      </c>
      <c r="R22" s="464">
        <f t="shared" si="0"/>
        <v>17</v>
      </c>
      <c r="S22" s="464">
        <f t="shared" si="0"/>
        <v>18</v>
      </c>
      <c r="T22" s="464">
        <f t="shared" si="0"/>
        <v>19</v>
      </c>
      <c r="U22" s="464">
        <f t="shared" si="0"/>
        <v>20</v>
      </c>
      <c r="V22" s="464">
        <f t="shared" si="0"/>
        <v>21</v>
      </c>
      <c r="W22" s="464">
        <f t="shared" si="0"/>
        <v>22</v>
      </c>
      <c r="X22" s="464">
        <f t="shared" si="0"/>
        <v>23</v>
      </c>
      <c r="Y22" s="464">
        <f t="shared" si="0"/>
        <v>24</v>
      </c>
      <c r="Z22" s="464">
        <f t="shared" si="0"/>
        <v>25</v>
      </c>
      <c r="AA22" s="464">
        <f t="shared" si="0"/>
        <v>26</v>
      </c>
      <c r="AB22" s="464">
        <f t="shared" si="0"/>
        <v>27</v>
      </c>
      <c r="AC22" s="464">
        <f t="shared" si="0"/>
        <v>28</v>
      </c>
      <c r="AD22" s="464">
        <f t="shared" si="0"/>
        <v>29</v>
      </c>
      <c r="AE22" s="464">
        <f t="shared" si="0"/>
        <v>30</v>
      </c>
      <c r="AF22" s="464">
        <f t="shared" si="0"/>
        <v>31</v>
      </c>
      <c r="AG22" s="464">
        <f t="shared" si="0"/>
        <v>32</v>
      </c>
      <c r="AH22" s="464">
        <f t="shared" si="0"/>
        <v>33</v>
      </c>
      <c r="AI22" s="464">
        <f t="shared" si="0"/>
        <v>34</v>
      </c>
      <c r="AJ22" s="464">
        <f t="shared" si="0"/>
        <v>35</v>
      </c>
      <c r="AK22" s="464">
        <f t="shared" si="0"/>
        <v>36</v>
      </c>
      <c r="AL22" s="464">
        <f t="shared" si="0"/>
        <v>37</v>
      </c>
      <c r="AM22" s="464">
        <f t="shared" si="0"/>
        <v>38</v>
      </c>
    </row>
    <row r="23" spans="1:39" ht="13.5" customHeight="1" thickTop="1" thickBot="1" x14ac:dyDescent="0.4">
      <c r="A23" s="465" t="s">
        <v>663</v>
      </c>
      <c r="B23" s="49"/>
      <c r="C23" s="466"/>
      <c r="D23" s="235" t="str">
        <f>CONCATENATE("Forecast fuel / energy consumption parameter values (",B15," - ",B106,")")</f>
        <v>Forecast fuel / energy consumption parameter values (2010 - 2089)</v>
      </c>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67"/>
    </row>
    <row r="24" spans="1:39" s="3" customFormat="1" ht="13.5" customHeight="1" thickTop="1" thickBot="1" x14ac:dyDescent="0.35">
      <c r="A24" s="468"/>
      <c r="B24" s="469" t="s">
        <v>664</v>
      </c>
      <c r="C24" s="470"/>
      <c r="D24" s="295" t="s">
        <v>665</v>
      </c>
      <c r="E24" s="241"/>
      <c r="F24" s="241"/>
      <c r="G24" s="242"/>
      <c r="H24" s="295" t="s">
        <v>666</v>
      </c>
      <c r="I24" s="83"/>
      <c r="J24" s="83"/>
      <c r="K24" s="84"/>
      <c r="L24" s="295" t="s">
        <v>667</v>
      </c>
      <c r="M24" s="83"/>
      <c r="N24" s="83"/>
      <c r="O24" s="84"/>
      <c r="P24" s="295" t="s">
        <v>668</v>
      </c>
      <c r="Q24" s="83"/>
      <c r="R24" s="83"/>
      <c r="S24" s="84"/>
      <c r="T24" s="1295" t="s">
        <v>669</v>
      </c>
      <c r="U24" s="1296"/>
      <c r="V24" s="1296"/>
      <c r="W24" s="1297"/>
      <c r="X24" s="1260" t="s">
        <v>670</v>
      </c>
      <c r="Y24" s="1293"/>
      <c r="Z24" s="1293"/>
      <c r="AA24" s="1294"/>
      <c r="AB24" s="295" t="s">
        <v>671</v>
      </c>
      <c r="AC24" s="83"/>
      <c r="AD24" s="83"/>
      <c r="AE24" s="84"/>
      <c r="AF24" s="295" t="s">
        <v>672</v>
      </c>
      <c r="AG24" s="83"/>
      <c r="AH24" s="83"/>
      <c r="AI24" s="84"/>
      <c r="AJ24" s="295" t="s">
        <v>673</v>
      </c>
      <c r="AK24" s="83"/>
      <c r="AL24" s="83"/>
      <c r="AM24" s="84"/>
    </row>
    <row r="25" spans="1:39" ht="13.5" customHeight="1" thickTop="1" thickBot="1" x14ac:dyDescent="0.35">
      <c r="A25" s="363"/>
      <c r="B25" s="471" t="s">
        <v>469</v>
      </c>
      <c r="C25" s="472"/>
      <c r="D25" s="473" t="s">
        <v>674</v>
      </c>
      <c r="E25" s="474" t="s">
        <v>675</v>
      </c>
      <c r="F25" s="474" t="s">
        <v>676</v>
      </c>
      <c r="G25" s="475" t="s">
        <v>677</v>
      </c>
      <c r="H25" s="473" t="s">
        <v>674</v>
      </c>
      <c r="I25" s="474" t="s">
        <v>675</v>
      </c>
      <c r="J25" s="474" t="s">
        <v>676</v>
      </c>
      <c r="K25" s="475" t="s">
        <v>677</v>
      </c>
      <c r="L25" s="473" t="s">
        <v>674</v>
      </c>
      <c r="M25" s="474" t="s">
        <v>675</v>
      </c>
      <c r="N25" s="474" t="s">
        <v>676</v>
      </c>
      <c r="O25" s="475" t="s">
        <v>677</v>
      </c>
      <c r="P25" s="473" t="s">
        <v>674</v>
      </c>
      <c r="Q25" s="474" t="s">
        <v>675</v>
      </c>
      <c r="R25" s="474" t="s">
        <v>676</v>
      </c>
      <c r="S25" s="475" t="s">
        <v>677</v>
      </c>
      <c r="T25" s="473" t="s">
        <v>674</v>
      </c>
      <c r="U25" s="474" t="s">
        <v>675</v>
      </c>
      <c r="V25" s="474" t="s">
        <v>676</v>
      </c>
      <c r="W25" s="475" t="s">
        <v>677</v>
      </c>
      <c r="X25" s="473" t="s">
        <v>674</v>
      </c>
      <c r="Y25" s="474" t="s">
        <v>675</v>
      </c>
      <c r="Z25" s="474" t="s">
        <v>676</v>
      </c>
      <c r="AA25" s="475" t="s">
        <v>677</v>
      </c>
      <c r="AB25" s="473" t="s">
        <v>674</v>
      </c>
      <c r="AC25" s="474" t="s">
        <v>675</v>
      </c>
      <c r="AD25" s="474" t="s">
        <v>676</v>
      </c>
      <c r="AE25" s="475" t="s">
        <v>677</v>
      </c>
      <c r="AF25" s="473" t="s">
        <v>674</v>
      </c>
      <c r="AG25" s="474" t="s">
        <v>675</v>
      </c>
      <c r="AH25" s="474" t="s">
        <v>676</v>
      </c>
      <c r="AI25" s="475" t="s">
        <v>677</v>
      </c>
      <c r="AJ25" s="473" t="s">
        <v>674</v>
      </c>
      <c r="AK25" s="474" t="s">
        <v>675</v>
      </c>
      <c r="AL25" s="474" t="s">
        <v>676</v>
      </c>
      <c r="AM25" s="475" t="s">
        <v>677</v>
      </c>
    </row>
    <row r="26" spans="1:39" ht="13.5" customHeight="1" thickTop="1" thickBot="1" x14ac:dyDescent="0.35">
      <c r="A26" s="359"/>
      <c r="B26" s="499">
        <v>1</v>
      </c>
      <c r="C26" s="500">
        <v>2</v>
      </c>
      <c r="D26" s="501">
        <v>3</v>
      </c>
      <c r="E26" s="499">
        <v>4</v>
      </c>
      <c r="F26" s="500">
        <v>5</v>
      </c>
      <c r="G26" s="501">
        <v>6</v>
      </c>
      <c r="H26" s="499">
        <v>7</v>
      </c>
      <c r="I26" s="500">
        <v>8</v>
      </c>
      <c r="J26" s="501">
        <v>9</v>
      </c>
      <c r="K26" s="499">
        <v>10</v>
      </c>
      <c r="L26" s="500">
        <v>11</v>
      </c>
      <c r="M26" s="501">
        <v>12</v>
      </c>
      <c r="N26" s="499">
        <v>13</v>
      </c>
      <c r="O26" s="500">
        <v>14</v>
      </c>
      <c r="P26" s="501">
        <v>15</v>
      </c>
      <c r="Q26" s="499">
        <v>16</v>
      </c>
      <c r="R26" s="500">
        <v>17</v>
      </c>
      <c r="S26" s="501">
        <v>18</v>
      </c>
      <c r="T26" s="499">
        <v>19</v>
      </c>
      <c r="U26" s="500">
        <v>20</v>
      </c>
      <c r="V26" s="501">
        <v>21</v>
      </c>
      <c r="W26" s="499">
        <v>22</v>
      </c>
      <c r="X26" s="500">
        <v>23</v>
      </c>
      <c r="Y26" s="501">
        <v>24</v>
      </c>
      <c r="Z26" s="499">
        <v>25</v>
      </c>
      <c r="AA26" s="500">
        <v>26</v>
      </c>
      <c r="AB26" s="501">
        <v>27</v>
      </c>
      <c r="AC26" s="499">
        <v>28</v>
      </c>
      <c r="AD26" s="500">
        <v>29</v>
      </c>
      <c r="AE26" s="501">
        <v>30</v>
      </c>
      <c r="AF26" s="499">
        <v>31</v>
      </c>
      <c r="AG26" s="500">
        <v>32</v>
      </c>
      <c r="AH26" s="501">
        <v>33</v>
      </c>
      <c r="AI26" s="499">
        <v>34</v>
      </c>
      <c r="AJ26" s="500">
        <v>35</v>
      </c>
      <c r="AK26" s="501">
        <v>36</v>
      </c>
      <c r="AL26" s="499">
        <v>37</v>
      </c>
      <c r="AM26" s="500">
        <v>38</v>
      </c>
    </row>
    <row r="27" spans="1:39" ht="13.5" customHeight="1" thickTop="1" x14ac:dyDescent="0.25">
      <c r="A27" s="56"/>
      <c r="B27" s="309">
        <v>2010</v>
      </c>
      <c r="C27" s="476"/>
      <c r="D27" s="477">
        <v>0.47601973255877805</v>
      </c>
      <c r="E27" s="478">
        <v>0.10116191464112791</v>
      </c>
      <c r="F27" s="478">
        <v>-1.1523541742296769E-3</v>
      </c>
      <c r="G27" s="479">
        <v>7.6319489759435642E-6</v>
      </c>
      <c r="H27" s="480">
        <v>0.51095709402350298</v>
      </c>
      <c r="I27" s="481">
        <v>7.3258611328401238E-2</v>
      </c>
      <c r="J27" s="481">
        <v>-7.0476824941251358E-4</v>
      </c>
      <c r="K27" s="479">
        <v>5.5536091641213022E-6</v>
      </c>
      <c r="L27" s="480" t="s">
        <v>678</v>
      </c>
      <c r="M27" s="481">
        <v>0.15077083357405516</v>
      </c>
      <c r="N27" s="482" t="s">
        <v>678</v>
      </c>
      <c r="O27" s="483" t="s">
        <v>678</v>
      </c>
      <c r="P27" s="484">
        <v>0.34092128842231978</v>
      </c>
      <c r="Q27" s="485">
        <v>0.19116892383654463</v>
      </c>
      <c r="R27" s="485">
        <v>-3.0007246123973309E-3</v>
      </c>
      <c r="S27" s="479">
        <v>1.9378791690965755E-5</v>
      </c>
      <c r="T27" s="484">
        <v>0.46920672599883706</v>
      </c>
      <c r="U27" s="485">
        <v>0.11467603600717279</v>
      </c>
      <c r="V27" s="485">
        <v>-1.6544102365611839E-3</v>
      </c>
      <c r="W27" s="479">
        <v>1.40062947472899E-5</v>
      </c>
      <c r="X27" s="486"/>
      <c r="Y27" s="481">
        <v>0.33636067438799133</v>
      </c>
      <c r="Z27" s="479"/>
      <c r="AA27" s="479"/>
      <c r="AB27" s="484">
        <v>2.6962848686626804</v>
      </c>
      <c r="AC27" s="485">
        <v>0.143057339771858</v>
      </c>
      <c r="AD27" s="485">
        <v>-1.0340193601785499E-3</v>
      </c>
      <c r="AE27" s="479">
        <v>1.1293150500864199E-5</v>
      </c>
      <c r="AF27" s="484">
        <v>5.6655970981789903</v>
      </c>
      <c r="AG27" s="485">
        <v>0.29422449618924201</v>
      </c>
      <c r="AH27" s="485">
        <v>-1.9493920679616401E-3</v>
      </c>
      <c r="AI27" s="487">
        <v>1.1619187345164999E-5</v>
      </c>
      <c r="AJ27" s="484">
        <v>3.3601870156891001</v>
      </c>
      <c r="AK27" s="485">
        <v>0.29524938703213599</v>
      </c>
      <c r="AL27" s="485">
        <v>-3.20909768342738E-3</v>
      </c>
      <c r="AM27" s="487">
        <v>2.3540043227716499E-5</v>
      </c>
    </row>
    <row r="28" spans="1:39" ht="13.5" customHeight="1" x14ac:dyDescent="0.25">
      <c r="A28" s="61"/>
      <c r="B28" s="314">
        <v>2011</v>
      </c>
      <c r="C28" s="18"/>
      <c r="D28" s="488">
        <v>0.47377549865409058</v>
      </c>
      <c r="E28" s="489">
        <v>0.10068497853286966</v>
      </c>
      <c r="F28" s="489">
        <v>-1.1469213063649082E-3</v>
      </c>
      <c r="G28" s="490">
        <v>7.5959675292111171E-6</v>
      </c>
      <c r="H28" s="491">
        <v>0.50648281087191993</v>
      </c>
      <c r="I28" s="492">
        <v>7.2617109773360777E-2</v>
      </c>
      <c r="J28" s="492">
        <v>-6.9859682574308893E-4</v>
      </c>
      <c r="K28" s="490">
        <v>5.5049780359812901E-6</v>
      </c>
      <c r="L28" s="491" t="s">
        <v>678</v>
      </c>
      <c r="M28" s="492">
        <v>0.15077083357405516</v>
      </c>
      <c r="N28" s="319" t="s">
        <v>678</v>
      </c>
      <c r="O28" s="493" t="s">
        <v>678</v>
      </c>
      <c r="P28" s="494">
        <v>0.34211989440151408</v>
      </c>
      <c r="Q28" s="495">
        <v>0.19184103268667538</v>
      </c>
      <c r="R28" s="495">
        <v>-3.0112745152179473E-3</v>
      </c>
      <c r="S28" s="490">
        <v>1.9446923357655865E-5</v>
      </c>
      <c r="T28" s="494">
        <v>0.46847404282643251</v>
      </c>
      <c r="U28" s="495">
        <v>0.11449696525391014</v>
      </c>
      <c r="V28" s="495">
        <v>-1.6518268154944848E-3</v>
      </c>
      <c r="W28" s="490">
        <v>1.3984423414462707E-5</v>
      </c>
      <c r="X28" s="496"/>
      <c r="Y28" s="492">
        <v>0.33636067438799133</v>
      </c>
      <c r="Z28" s="490"/>
      <c r="AA28" s="490"/>
      <c r="AB28" s="494">
        <v>2.6962848686626804</v>
      </c>
      <c r="AC28" s="495">
        <v>0.143057339771858</v>
      </c>
      <c r="AD28" s="495">
        <v>-1.0340193601785499E-3</v>
      </c>
      <c r="AE28" s="490">
        <v>1.1293150500864199E-5</v>
      </c>
      <c r="AF28" s="494">
        <v>5.6655970981789903</v>
      </c>
      <c r="AG28" s="495">
        <v>0.29422449618924201</v>
      </c>
      <c r="AH28" s="495">
        <v>-1.9493920679616401E-3</v>
      </c>
      <c r="AI28" s="497">
        <v>1.1619187345164999E-5</v>
      </c>
      <c r="AJ28" s="494">
        <v>3.3601870156891001</v>
      </c>
      <c r="AK28" s="495">
        <v>0.29524938703213599</v>
      </c>
      <c r="AL28" s="495">
        <v>-3.20909768342738E-3</v>
      </c>
      <c r="AM28" s="497">
        <v>2.3540043227716499E-5</v>
      </c>
    </row>
    <row r="29" spans="1:39" ht="13.5" customHeight="1" x14ac:dyDescent="0.25">
      <c r="A29" s="61"/>
      <c r="B29" s="319">
        <v>2012</v>
      </c>
      <c r="C29" s="18"/>
      <c r="D29" s="488">
        <v>0.47029625973650185</v>
      </c>
      <c r="E29" s="489">
        <v>9.9945583826466927E-2</v>
      </c>
      <c r="F29" s="489">
        <v>-1.1384987238213773E-3</v>
      </c>
      <c r="G29" s="490">
        <v>7.5401854427177272E-6</v>
      </c>
      <c r="H29" s="491">
        <v>0.50120633267014325</v>
      </c>
      <c r="I29" s="492">
        <v>7.186059328638357E-2</v>
      </c>
      <c r="J29" s="492">
        <v>-6.913189263874957E-4</v>
      </c>
      <c r="K29" s="490">
        <v>5.4476278239215557E-6</v>
      </c>
      <c r="L29" s="491" t="s">
        <v>678</v>
      </c>
      <c r="M29" s="492">
        <v>0.15102162817112577</v>
      </c>
      <c r="N29" s="319" t="s">
        <v>678</v>
      </c>
      <c r="O29" s="493" t="s">
        <v>678</v>
      </c>
      <c r="P29" s="494">
        <v>0.34295427736740169</v>
      </c>
      <c r="Q29" s="495">
        <v>0.19230890635450776</v>
      </c>
      <c r="R29" s="495">
        <v>-3.0186185960569315E-3</v>
      </c>
      <c r="S29" s="490">
        <v>1.949435170617952E-5</v>
      </c>
      <c r="T29" s="494">
        <v>0.46697659923302193</v>
      </c>
      <c r="U29" s="495">
        <v>0.11413098393710119</v>
      </c>
      <c r="V29" s="495">
        <v>-1.6465468698493373E-3</v>
      </c>
      <c r="W29" s="490">
        <v>1.3939723210534255E-5</v>
      </c>
      <c r="X29" s="496"/>
      <c r="Y29" s="492">
        <v>0.33636067438799133</v>
      </c>
      <c r="Z29" s="490"/>
      <c r="AA29" s="490"/>
      <c r="AB29" s="494">
        <v>2.6962848686626804</v>
      </c>
      <c r="AC29" s="495">
        <v>0.143057339771858</v>
      </c>
      <c r="AD29" s="495">
        <v>-1.0340193601785499E-3</v>
      </c>
      <c r="AE29" s="490">
        <v>1.1293150500864199E-5</v>
      </c>
      <c r="AF29" s="494">
        <v>5.6655970981789903</v>
      </c>
      <c r="AG29" s="495">
        <v>0.29422449618924201</v>
      </c>
      <c r="AH29" s="495">
        <v>-1.9493920679616401E-3</v>
      </c>
      <c r="AI29" s="497">
        <v>1.1619187345164999E-5</v>
      </c>
      <c r="AJ29" s="494">
        <v>3.3601870156891001</v>
      </c>
      <c r="AK29" s="495">
        <v>0.29524938703213599</v>
      </c>
      <c r="AL29" s="495">
        <v>-3.20909768342738E-3</v>
      </c>
      <c r="AM29" s="497">
        <v>2.3540043227716499E-5</v>
      </c>
    </row>
    <row r="30" spans="1:39" ht="13.5" customHeight="1" x14ac:dyDescent="0.25">
      <c r="A30" s="61"/>
      <c r="B30" s="319">
        <v>2013</v>
      </c>
      <c r="C30" s="18"/>
      <c r="D30" s="488">
        <v>0.46558902101312283</v>
      </c>
      <c r="E30" s="489">
        <v>9.8945219242061636E-2</v>
      </c>
      <c r="F30" s="489">
        <v>-1.127103384886953E-3</v>
      </c>
      <c r="G30" s="490">
        <v>7.464715029839458E-6</v>
      </c>
      <c r="H30" s="491">
        <v>0.49524193818505463</v>
      </c>
      <c r="I30" s="492">
        <v>7.1005446616529785E-2</v>
      </c>
      <c r="J30" s="492">
        <v>-6.8309217719616697E-4</v>
      </c>
      <c r="K30" s="490">
        <v>5.3828006275517194E-6</v>
      </c>
      <c r="L30" s="491" t="s">
        <v>678</v>
      </c>
      <c r="M30" s="492">
        <v>0.15049593329477051</v>
      </c>
      <c r="N30" s="319" t="s">
        <v>678</v>
      </c>
      <c r="O30" s="493" t="s">
        <v>678</v>
      </c>
      <c r="P30" s="494">
        <v>0.34332712198880927</v>
      </c>
      <c r="Q30" s="495">
        <v>0.19251797603555518</v>
      </c>
      <c r="R30" s="495">
        <v>-3.0219003038001917E-3</v>
      </c>
      <c r="S30" s="490">
        <v>1.9515545097430594E-5</v>
      </c>
      <c r="T30" s="494">
        <v>0.46651610392383175</v>
      </c>
      <c r="U30" s="495">
        <v>0.11401843700686398</v>
      </c>
      <c r="V30" s="495">
        <v>-1.6449231758330362E-3</v>
      </c>
      <c r="W30" s="490">
        <v>1.3925976960378672E-5</v>
      </c>
      <c r="X30" s="496"/>
      <c r="Y30" s="492">
        <v>0.33567012898965209</v>
      </c>
      <c r="Z30" s="490"/>
      <c r="AA30" s="490"/>
      <c r="AB30" s="494">
        <v>2.6962848686626804</v>
      </c>
      <c r="AC30" s="495">
        <v>0.143057339771858</v>
      </c>
      <c r="AD30" s="495">
        <v>-1.0340193601785499E-3</v>
      </c>
      <c r="AE30" s="490">
        <v>1.1293150500864199E-5</v>
      </c>
      <c r="AF30" s="494">
        <v>5.6655970981789903</v>
      </c>
      <c r="AG30" s="495">
        <v>0.29422449618924201</v>
      </c>
      <c r="AH30" s="495">
        <v>-1.9493920679616401E-3</v>
      </c>
      <c r="AI30" s="497">
        <v>1.1619187345164999E-5</v>
      </c>
      <c r="AJ30" s="494">
        <v>3.3601870156891001</v>
      </c>
      <c r="AK30" s="495">
        <v>0.29524938703213599</v>
      </c>
      <c r="AL30" s="495">
        <v>-3.20909768342738E-3</v>
      </c>
      <c r="AM30" s="497">
        <v>2.3540043227716499E-5</v>
      </c>
    </row>
    <row r="31" spans="1:39" ht="13.5" customHeight="1" x14ac:dyDescent="0.25">
      <c r="A31" s="61"/>
      <c r="B31" s="319">
        <v>2014</v>
      </c>
      <c r="C31" s="18"/>
      <c r="D31" s="488">
        <v>0.45915146920031474</v>
      </c>
      <c r="E31" s="489">
        <v>9.7577135058902878E-2</v>
      </c>
      <c r="F31" s="489">
        <v>-1.1115192836493152E-3</v>
      </c>
      <c r="G31" s="490">
        <v>7.3615027812605028E-6</v>
      </c>
      <c r="H31" s="491">
        <v>0.48937978563209583</v>
      </c>
      <c r="I31" s="492">
        <v>7.016495891130331E-2</v>
      </c>
      <c r="J31" s="492">
        <v>-6.7500645132825712E-4</v>
      </c>
      <c r="K31" s="490">
        <v>5.3190847020456706E-6</v>
      </c>
      <c r="L31" s="491" t="s">
        <v>678</v>
      </c>
      <c r="M31" s="492">
        <v>0.15129307779200288</v>
      </c>
      <c r="N31" s="319" t="s">
        <v>678</v>
      </c>
      <c r="O31" s="493" t="s">
        <v>678</v>
      </c>
      <c r="P31" s="494">
        <v>0.34385707885093375</v>
      </c>
      <c r="Q31" s="495">
        <v>0.19281514516653248</v>
      </c>
      <c r="R31" s="495">
        <v>-3.0265648837301952E-3</v>
      </c>
      <c r="S31" s="490">
        <v>1.9545669128944829E-5</v>
      </c>
      <c r="T31" s="494">
        <v>0.46530799056668259</v>
      </c>
      <c r="U31" s="495">
        <v>0.11372316917891402</v>
      </c>
      <c r="V31" s="495">
        <v>-1.6406634007824141E-3</v>
      </c>
      <c r="W31" s="490">
        <v>1.3889913556273909E-5</v>
      </c>
      <c r="X31" s="496"/>
      <c r="Y31" s="492">
        <v>0.33497670711198274</v>
      </c>
      <c r="Z31" s="490"/>
      <c r="AA31" s="490"/>
      <c r="AB31" s="494">
        <v>2.6962848686626804</v>
      </c>
      <c r="AC31" s="495">
        <v>0.143057339771858</v>
      </c>
      <c r="AD31" s="495">
        <v>-1.0340193601785499E-3</v>
      </c>
      <c r="AE31" s="490">
        <v>1.1293150500864199E-5</v>
      </c>
      <c r="AF31" s="494">
        <v>5.6655970981789903</v>
      </c>
      <c r="AG31" s="495">
        <v>0.29422449618924201</v>
      </c>
      <c r="AH31" s="495">
        <v>-1.9493920679616401E-3</v>
      </c>
      <c r="AI31" s="497">
        <v>1.1619187345164999E-5</v>
      </c>
      <c r="AJ31" s="494">
        <v>3.3601870156891001</v>
      </c>
      <c r="AK31" s="495">
        <v>0.29524938703213599</v>
      </c>
      <c r="AL31" s="495">
        <v>-3.20909768342738E-3</v>
      </c>
      <c r="AM31" s="497">
        <v>2.3540043227716499E-5</v>
      </c>
    </row>
    <row r="32" spans="1:39" ht="13.5" customHeight="1" x14ac:dyDescent="0.25">
      <c r="A32" s="61"/>
      <c r="B32" s="319">
        <v>2015</v>
      </c>
      <c r="C32" s="18"/>
      <c r="D32" s="488">
        <v>0.451946800001013</v>
      </c>
      <c r="E32" s="489">
        <v>9.6046025987773495E-2</v>
      </c>
      <c r="F32" s="489">
        <v>-1.0940781356088101E-3</v>
      </c>
      <c r="G32" s="490">
        <v>7.2459914611266602E-6</v>
      </c>
      <c r="H32" s="491">
        <v>0.481912969078371</v>
      </c>
      <c r="I32" s="492">
        <v>6.9094402071662606E-2</v>
      </c>
      <c r="J32" s="492">
        <v>-6.64707396294468E-4</v>
      </c>
      <c r="K32" s="490">
        <v>5.2379276316681102E-6</v>
      </c>
      <c r="L32" s="491" t="s">
        <v>678</v>
      </c>
      <c r="M32" s="492">
        <v>0.15248115805721735</v>
      </c>
      <c r="N32" s="319" t="s">
        <v>678</v>
      </c>
      <c r="O32" s="493" t="s">
        <v>678</v>
      </c>
      <c r="P32" s="494">
        <v>0.34434762803626101</v>
      </c>
      <c r="Q32" s="495">
        <v>0.193090216753531</v>
      </c>
      <c r="R32" s="495">
        <v>-3.03088260475259E-3</v>
      </c>
      <c r="S32" s="490">
        <v>1.9573553132670797E-5</v>
      </c>
      <c r="T32" s="494">
        <v>0.46348489975169005</v>
      </c>
      <c r="U32" s="495">
        <v>0.11327759835403001</v>
      </c>
      <c r="V32" s="495">
        <v>-1.6342352318338901E-3</v>
      </c>
      <c r="W32" s="490">
        <v>1.38354924538238E-5</v>
      </c>
      <c r="X32" s="496"/>
      <c r="Y32" s="492">
        <v>0.33428200433768512</v>
      </c>
      <c r="Z32" s="490"/>
      <c r="AA32" s="490"/>
      <c r="AB32" s="494">
        <v>2.6962848686626804</v>
      </c>
      <c r="AC32" s="495">
        <v>0.143057339771858</v>
      </c>
      <c r="AD32" s="495">
        <v>-1.0340193601785499E-3</v>
      </c>
      <c r="AE32" s="490">
        <v>1.1293150500864199E-5</v>
      </c>
      <c r="AF32" s="494">
        <v>5.6655970981789903</v>
      </c>
      <c r="AG32" s="495">
        <v>0.29422449618924201</v>
      </c>
      <c r="AH32" s="495">
        <v>-1.9493920679616401E-3</v>
      </c>
      <c r="AI32" s="497">
        <v>1.1619187345164999E-5</v>
      </c>
      <c r="AJ32" s="494">
        <v>3.3601870156891001</v>
      </c>
      <c r="AK32" s="495">
        <v>0.29524938703213599</v>
      </c>
      <c r="AL32" s="495">
        <v>-3.20909768342738E-3</v>
      </c>
      <c r="AM32" s="497">
        <v>2.3540043227716499E-5</v>
      </c>
    </row>
    <row r="33" spans="1:39" ht="13.5" customHeight="1" x14ac:dyDescent="0.25">
      <c r="A33" s="61"/>
      <c r="B33" s="319">
        <v>2016</v>
      </c>
      <c r="C33" s="18"/>
      <c r="D33" s="488">
        <v>0.44288723485582387</v>
      </c>
      <c r="E33" s="489">
        <v>9.4120721440046171E-2</v>
      </c>
      <c r="F33" s="489">
        <v>-1.0721466336190784E-3</v>
      </c>
      <c r="G33" s="490">
        <v>7.1007408880870586E-6</v>
      </c>
      <c r="H33" s="491">
        <v>0.47406623850906848</v>
      </c>
      <c r="I33" s="492">
        <v>6.7969374957450979E-2</v>
      </c>
      <c r="J33" s="492">
        <v>-6.5388432204494082E-4</v>
      </c>
      <c r="K33" s="490">
        <v>5.152641263580098E-6</v>
      </c>
      <c r="L33" s="491" t="s">
        <v>678</v>
      </c>
      <c r="M33" s="492">
        <v>0.15236971124261492</v>
      </c>
      <c r="N33" s="319" t="s">
        <v>678</v>
      </c>
      <c r="O33" s="493" t="s">
        <v>678</v>
      </c>
      <c r="P33" s="494">
        <v>0.34153670739292097</v>
      </c>
      <c r="Q33" s="495">
        <v>0.19151401517086072</v>
      </c>
      <c r="R33" s="495">
        <v>-3.0061414136201736E-3</v>
      </c>
      <c r="S33" s="490">
        <v>1.9413773595701419E-5</v>
      </c>
      <c r="T33" s="494">
        <v>0.46227392956988783</v>
      </c>
      <c r="U33" s="495">
        <v>0.11298163230649234</v>
      </c>
      <c r="V33" s="495">
        <v>-1.6299653836967412E-3</v>
      </c>
      <c r="W33" s="490">
        <v>1.379934377061728E-5</v>
      </c>
      <c r="X33" s="496"/>
      <c r="Y33" s="492">
        <v>0.33358739186474184</v>
      </c>
      <c r="Z33" s="490"/>
      <c r="AA33" s="490"/>
      <c r="AB33" s="494">
        <v>2.6962848686626804</v>
      </c>
      <c r="AC33" s="495">
        <v>0.143057339771858</v>
      </c>
      <c r="AD33" s="495">
        <v>-1.0340193601785499E-3</v>
      </c>
      <c r="AE33" s="490">
        <v>1.1293150500864199E-5</v>
      </c>
      <c r="AF33" s="494">
        <v>5.6655970981789903</v>
      </c>
      <c r="AG33" s="495">
        <v>0.29422449618924201</v>
      </c>
      <c r="AH33" s="495">
        <v>-1.9493920679616401E-3</v>
      </c>
      <c r="AI33" s="497">
        <v>1.1619187345164999E-5</v>
      </c>
      <c r="AJ33" s="494">
        <v>3.3601870156891001</v>
      </c>
      <c r="AK33" s="495">
        <v>0.29524938703213599</v>
      </c>
      <c r="AL33" s="495">
        <v>-3.20909768342738E-3</v>
      </c>
      <c r="AM33" s="497">
        <v>2.3540043227716499E-5</v>
      </c>
    </row>
    <row r="34" spans="1:39" ht="13.5" customHeight="1" x14ac:dyDescent="0.25">
      <c r="A34" s="61"/>
      <c r="B34" s="319">
        <v>2017</v>
      </c>
      <c r="C34" s="18"/>
      <c r="D34" s="488">
        <v>0.43376869578526472</v>
      </c>
      <c r="E34" s="489">
        <v>9.2182883976567084E-2</v>
      </c>
      <c r="F34" s="489">
        <v>-1.0500723668563287E-3</v>
      </c>
      <c r="G34" s="490">
        <v>6.9545447954428068E-6</v>
      </c>
      <c r="H34" s="491">
        <v>0.4662076069237997</v>
      </c>
      <c r="I34" s="492">
        <v>6.6842641531861591E-2</v>
      </c>
      <c r="J34" s="492">
        <v>-6.4304483260461411E-4</v>
      </c>
      <c r="K34" s="490">
        <v>5.0672255429650239E-6</v>
      </c>
      <c r="L34" s="491" t="s">
        <v>678</v>
      </c>
      <c r="M34" s="492">
        <v>0.15121857670269931</v>
      </c>
      <c r="N34" s="319" t="s">
        <v>678</v>
      </c>
      <c r="O34" s="493" t="s">
        <v>678</v>
      </c>
      <c r="P34" s="494">
        <v>0.3375342888111762</v>
      </c>
      <c r="Q34" s="495">
        <v>0.18926969051587553</v>
      </c>
      <c r="R34" s="495">
        <v>-2.9709128832959533E-3</v>
      </c>
      <c r="S34" s="490">
        <v>1.9186266430294953E-5</v>
      </c>
      <c r="T34" s="494">
        <v>0.46141052060773902</v>
      </c>
      <c r="U34" s="495">
        <v>0.11277061163746523</v>
      </c>
      <c r="V34" s="495">
        <v>-1.6269210270279894E-3</v>
      </c>
      <c r="W34" s="490">
        <v>1.3773570140911599E-5</v>
      </c>
      <c r="X34" s="496"/>
      <c r="Y34" s="492">
        <v>0.33289404780441856</v>
      </c>
      <c r="Z34" s="490"/>
      <c r="AA34" s="490"/>
      <c r="AB34" s="494">
        <v>2.6962848686626804</v>
      </c>
      <c r="AC34" s="495">
        <v>0.143057339771858</v>
      </c>
      <c r="AD34" s="495">
        <v>-1.0340193601785499E-3</v>
      </c>
      <c r="AE34" s="490">
        <v>1.1293150500864199E-5</v>
      </c>
      <c r="AF34" s="494">
        <v>5.6655970981789903</v>
      </c>
      <c r="AG34" s="495">
        <v>0.29422449618924201</v>
      </c>
      <c r="AH34" s="495">
        <v>-1.9493920679616401E-3</v>
      </c>
      <c r="AI34" s="497">
        <v>1.1619187345164999E-5</v>
      </c>
      <c r="AJ34" s="494">
        <v>3.3601870156891001</v>
      </c>
      <c r="AK34" s="495">
        <v>0.29524938703213599</v>
      </c>
      <c r="AL34" s="495">
        <v>-3.20909768342738E-3</v>
      </c>
      <c r="AM34" s="497">
        <v>2.3540043227716499E-5</v>
      </c>
    </row>
    <row r="35" spans="1:39" ht="13.5" customHeight="1" x14ac:dyDescent="0.25">
      <c r="A35" s="61"/>
      <c r="B35" s="319">
        <v>2018</v>
      </c>
      <c r="C35" s="18"/>
      <c r="D35" s="488">
        <v>0.42513306720485011</v>
      </c>
      <c r="E35" s="489">
        <v>9.0347672825490444E-2</v>
      </c>
      <c r="F35" s="489">
        <v>-1.0291671354949186E-3</v>
      </c>
      <c r="G35" s="490">
        <v>6.8160911301994522E-6</v>
      </c>
      <c r="H35" s="491">
        <v>0.45853924256374107</v>
      </c>
      <c r="I35" s="492">
        <v>6.5743187721064203E-2</v>
      </c>
      <c r="J35" s="492">
        <v>-6.3246778065816013E-4</v>
      </c>
      <c r="K35" s="490">
        <v>4.9838778429683515E-6</v>
      </c>
      <c r="L35" s="491" t="s">
        <v>678</v>
      </c>
      <c r="M35" s="492">
        <v>0.14988421304729319</v>
      </c>
      <c r="N35" s="319" t="s">
        <v>678</v>
      </c>
      <c r="O35" s="493" t="s">
        <v>678</v>
      </c>
      <c r="P35" s="494">
        <v>0.33192780501573627</v>
      </c>
      <c r="Q35" s="495">
        <v>0.18612589894263243</v>
      </c>
      <c r="R35" s="495">
        <v>-2.9215656747604074E-3</v>
      </c>
      <c r="S35" s="490">
        <v>1.8867580313351684E-5</v>
      </c>
      <c r="T35" s="494">
        <v>0.46113738422408562</v>
      </c>
      <c r="U35" s="495">
        <v>0.11270385599217898</v>
      </c>
      <c r="V35" s="495">
        <v>-1.6259579555201558E-3</v>
      </c>
      <c r="W35" s="490">
        <v>1.3765416743946724E-5</v>
      </c>
      <c r="X35" s="496"/>
      <c r="Y35" s="492">
        <v>0.33220298370436363</v>
      </c>
      <c r="Z35" s="490"/>
      <c r="AA35" s="490"/>
      <c r="AB35" s="494">
        <v>2.6962848686626804</v>
      </c>
      <c r="AC35" s="495">
        <v>0.143057339771858</v>
      </c>
      <c r="AD35" s="495">
        <v>-1.0340193601785499E-3</v>
      </c>
      <c r="AE35" s="490">
        <v>1.1293150500864199E-5</v>
      </c>
      <c r="AF35" s="494">
        <v>5.6655970981789903</v>
      </c>
      <c r="AG35" s="495">
        <v>0.29422449618924201</v>
      </c>
      <c r="AH35" s="495">
        <v>-1.9493920679616401E-3</v>
      </c>
      <c r="AI35" s="497">
        <v>1.1619187345164999E-5</v>
      </c>
      <c r="AJ35" s="494">
        <v>3.3601870156891001</v>
      </c>
      <c r="AK35" s="495">
        <v>0.29524938703213599</v>
      </c>
      <c r="AL35" s="495">
        <v>-3.20909768342738E-3</v>
      </c>
      <c r="AM35" s="497">
        <v>2.3540043227716499E-5</v>
      </c>
    </row>
    <row r="36" spans="1:39" ht="13.5" customHeight="1" x14ac:dyDescent="0.25">
      <c r="A36" s="61"/>
      <c r="B36" s="319">
        <v>2019</v>
      </c>
      <c r="C36" s="18"/>
      <c r="D36" s="488">
        <v>0.4141256329128063</v>
      </c>
      <c r="E36" s="489">
        <v>8.8008414487849879E-2</v>
      </c>
      <c r="F36" s="489">
        <v>-1.002520208936198E-3</v>
      </c>
      <c r="G36" s="490">
        <v>6.6396106796488935E-6</v>
      </c>
      <c r="H36" s="491">
        <v>0.44893083082624363</v>
      </c>
      <c r="I36" s="492">
        <v>6.4365579093659184E-2</v>
      </c>
      <c r="J36" s="492">
        <v>-6.1921480188738439E-4</v>
      </c>
      <c r="K36" s="490">
        <v>4.8794437053427721E-6</v>
      </c>
      <c r="L36" s="491" t="s">
        <v>678</v>
      </c>
      <c r="M36" s="492">
        <v>0.14916819362367367</v>
      </c>
      <c r="N36" s="319" t="s">
        <v>678</v>
      </c>
      <c r="O36" s="493" t="s">
        <v>678</v>
      </c>
      <c r="P36" s="494">
        <v>0.32594105780495081</v>
      </c>
      <c r="Q36" s="495">
        <v>0.18276887765814884</v>
      </c>
      <c r="R36" s="495">
        <v>-2.8688714596624303E-3</v>
      </c>
      <c r="S36" s="490">
        <v>1.8527279102942771E-5</v>
      </c>
      <c r="T36" s="494">
        <v>0.45817589943846387</v>
      </c>
      <c r="U36" s="495">
        <v>0.11198005704154011</v>
      </c>
      <c r="V36" s="495">
        <v>-1.6155158401938614E-3</v>
      </c>
      <c r="W36" s="490">
        <v>1.3677013431507559E-5</v>
      </c>
      <c r="X36" s="496"/>
      <c r="Y36" s="492">
        <v>0.3315150671041413</v>
      </c>
      <c r="Z36" s="490"/>
      <c r="AA36" s="490"/>
      <c r="AB36" s="494">
        <v>2.6962848686626804</v>
      </c>
      <c r="AC36" s="495">
        <v>0.143057339771858</v>
      </c>
      <c r="AD36" s="495">
        <v>-1.0340193601785499E-3</v>
      </c>
      <c r="AE36" s="490">
        <v>1.1293150500864199E-5</v>
      </c>
      <c r="AF36" s="494">
        <v>5.6655970981789903</v>
      </c>
      <c r="AG36" s="495">
        <v>0.29422449618924201</v>
      </c>
      <c r="AH36" s="495">
        <v>-1.9493920679616401E-3</v>
      </c>
      <c r="AI36" s="497">
        <v>1.1619187345164999E-5</v>
      </c>
      <c r="AJ36" s="494">
        <v>3.3601870156891001</v>
      </c>
      <c r="AK36" s="495">
        <v>0.29524938703213599</v>
      </c>
      <c r="AL36" s="495">
        <v>-3.20909768342738E-3</v>
      </c>
      <c r="AM36" s="497">
        <v>2.3540043227716499E-5</v>
      </c>
    </row>
    <row r="37" spans="1:39" ht="13.5" customHeight="1" x14ac:dyDescent="0.25">
      <c r="A37" s="61"/>
      <c r="B37" s="319">
        <v>2020</v>
      </c>
      <c r="C37" s="18"/>
      <c r="D37" s="488">
        <v>0.40443509488957208</v>
      </c>
      <c r="E37" s="489">
        <v>8.5949017968584826E-2</v>
      </c>
      <c r="F37" s="489">
        <v>-9.7906124037290109E-4</v>
      </c>
      <c r="G37" s="490">
        <v>6.4842438183946013E-6</v>
      </c>
      <c r="H37" s="491">
        <v>0.44190780352094633</v>
      </c>
      <c r="I37" s="492">
        <v>6.335865065734736E-2</v>
      </c>
      <c r="J37" s="492">
        <v>-6.0952786981926252E-4</v>
      </c>
      <c r="K37" s="490">
        <v>4.8031101946453376E-6</v>
      </c>
      <c r="L37" s="491" t="s">
        <v>678</v>
      </c>
      <c r="M37" s="492">
        <v>0.14872258535747154</v>
      </c>
      <c r="N37" s="319" t="s">
        <v>678</v>
      </c>
      <c r="O37" s="493" t="s">
        <v>678</v>
      </c>
      <c r="P37" s="494">
        <v>0.3168390796903735</v>
      </c>
      <c r="Q37" s="495">
        <v>0.17766501521236322</v>
      </c>
      <c r="R37" s="495">
        <v>-2.7887575721539442E-3</v>
      </c>
      <c r="S37" s="490">
        <v>1.8009900623369434E-5</v>
      </c>
      <c r="T37" s="494">
        <v>0.44849211380131354</v>
      </c>
      <c r="U37" s="495">
        <v>0.10961330036718173</v>
      </c>
      <c r="V37" s="495">
        <v>-1.5813710737209157E-3</v>
      </c>
      <c r="W37" s="490">
        <v>1.338794264801705E-5</v>
      </c>
      <c r="X37" s="496"/>
      <c r="Y37" s="492">
        <v>0.33083104077994763</v>
      </c>
      <c r="Z37" s="490"/>
      <c r="AA37" s="490"/>
      <c r="AB37" s="494">
        <v>2.6962848686626804</v>
      </c>
      <c r="AC37" s="495">
        <v>0.143057339771858</v>
      </c>
      <c r="AD37" s="495">
        <v>-1.0340193601785499E-3</v>
      </c>
      <c r="AE37" s="490">
        <v>1.1293150500864199E-5</v>
      </c>
      <c r="AF37" s="494">
        <v>5.6655970981789903</v>
      </c>
      <c r="AG37" s="495">
        <v>0.29422449618924201</v>
      </c>
      <c r="AH37" s="495">
        <v>-1.9493920679616401E-3</v>
      </c>
      <c r="AI37" s="497">
        <v>1.1619187345164999E-5</v>
      </c>
      <c r="AJ37" s="494">
        <v>3.3601870156891001</v>
      </c>
      <c r="AK37" s="495">
        <v>0.29524938703213599</v>
      </c>
      <c r="AL37" s="495">
        <v>-3.20909768342738E-3</v>
      </c>
      <c r="AM37" s="497">
        <v>2.3540043227716499E-5</v>
      </c>
    </row>
    <row r="38" spans="1:39" ht="13.5" customHeight="1" x14ac:dyDescent="0.25">
      <c r="A38" s="61"/>
      <c r="B38" s="319">
        <v>2021</v>
      </c>
      <c r="C38" s="18"/>
      <c r="D38" s="488">
        <v>0.39396454259576347</v>
      </c>
      <c r="E38" s="489">
        <v>8.3723855764282831E-2</v>
      </c>
      <c r="F38" s="489">
        <v>-9.5371400407787902E-4</v>
      </c>
      <c r="G38" s="490">
        <v>6.3163711118856773E-6</v>
      </c>
      <c r="H38" s="491">
        <v>0.43508161328840572</v>
      </c>
      <c r="I38" s="492">
        <v>6.2379943789493554E-2</v>
      </c>
      <c r="J38" s="492">
        <v>-6.0011243710169043E-4</v>
      </c>
      <c r="K38" s="490">
        <v>4.7289161124515615E-6</v>
      </c>
      <c r="L38" s="491" t="s">
        <v>678</v>
      </c>
      <c r="M38" s="492">
        <v>0.14818979209153552</v>
      </c>
      <c r="N38" s="319" t="s">
        <v>678</v>
      </c>
      <c r="O38" s="493" t="s">
        <v>678</v>
      </c>
      <c r="P38" s="494">
        <v>0.30824941133306694</v>
      </c>
      <c r="Q38" s="495">
        <v>0.17284842642268056</v>
      </c>
      <c r="R38" s="495">
        <v>-2.7131529381007871E-3</v>
      </c>
      <c r="S38" s="490">
        <v>1.752164307113197E-5</v>
      </c>
      <c r="T38" s="494">
        <v>0.4405843834350473</v>
      </c>
      <c r="U38" s="495">
        <v>0.10768061883904181</v>
      </c>
      <c r="V38" s="495">
        <v>-1.553488630139003E-3</v>
      </c>
      <c r="W38" s="490">
        <v>1.3151888908471351E-5</v>
      </c>
      <c r="X38" s="496"/>
      <c r="Y38" s="492">
        <v>0.32073165790693048</v>
      </c>
      <c r="Z38" s="490"/>
      <c r="AA38" s="490"/>
      <c r="AB38" s="494">
        <v>2.6962848686626804</v>
      </c>
      <c r="AC38" s="495">
        <v>0.143057339771858</v>
      </c>
      <c r="AD38" s="495">
        <v>-1.0340193601785499E-3</v>
      </c>
      <c r="AE38" s="490">
        <v>1.1293150500864199E-5</v>
      </c>
      <c r="AF38" s="494">
        <v>5.6655970981789903</v>
      </c>
      <c r="AG38" s="495">
        <v>0.29422449618924201</v>
      </c>
      <c r="AH38" s="495">
        <v>-1.9493920679616401E-3</v>
      </c>
      <c r="AI38" s="497">
        <v>1.1619187345164999E-5</v>
      </c>
      <c r="AJ38" s="494">
        <v>3.3601870156891001</v>
      </c>
      <c r="AK38" s="495">
        <v>0.29524938703213599</v>
      </c>
      <c r="AL38" s="495">
        <v>-3.20909768342738E-3</v>
      </c>
      <c r="AM38" s="497">
        <v>2.3540043227716499E-5</v>
      </c>
    </row>
    <row r="39" spans="1:39" ht="13.5" customHeight="1" x14ac:dyDescent="0.25">
      <c r="A39" s="61"/>
      <c r="B39" s="319">
        <v>2022</v>
      </c>
      <c r="C39" s="18"/>
      <c r="D39" s="488">
        <v>0.38347076549568304</v>
      </c>
      <c r="E39" s="489">
        <v>8.1493757911920636E-2</v>
      </c>
      <c r="F39" s="489">
        <v>-9.2831054489833696E-4</v>
      </c>
      <c r="G39" s="490">
        <v>6.1481260457363452E-6</v>
      </c>
      <c r="H39" s="491">
        <v>0.42792327297425159</v>
      </c>
      <c r="I39" s="492">
        <v>6.1353614813998557E-2</v>
      </c>
      <c r="J39" s="492">
        <v>-5.9023886644201111E-4</v>
      </c>
      <c r="K39" s="490">
        <v>4.6511118802888562E-6</v>
      </c>
      <c r="L39" s="491" t="s">
        <v>678</v>
      </c>
      <c r="M39" s="492">
        <v>0.14732766195498542</v>
      </c>
      <c r="N39" s="319" t="s">
        <v>678</v>
      </c>
      <c r="O39" s="493" t="s">
        <v>678</v>
      </c>
      <c r="P39" s="494">
        <v>0.30079491906925376</v>
      </c>
      <c r="Q39" s="495">
        <v>0.16866837867495615</v>
      </c>
      <c r="R39" s="495">
        <v>-2.6475399090275186E-3</v>
      </c>
      <c r="S39" s="490">
        <v>1.70979116772643E-5</v>
      </c>
      <c r="T39" s="494">
        <v>0.43401728138081413</v>
      </c>
      <c r="U39" s="495">
        <v>0.10607559233386786</v>
      </c>
      <c r="V39" s="495">
        <v>-1.5303332057576987E-3</v>
      </c>
      <c r="W39" s="490">
        <v>1.2955854278295673E-5</v>
      </c>
      <c r="X39" s="496"/>
      <c r="Y39" s="492">
        <v>0.31172491574988992</v>
      </c>
      <c r="Z39" s="490"/>
      <c r="AA39" s="490"/>
      <c r="AB39" s="494">
        <v>2.6962848686626804</v>
      </c>
      <c r="AC39" s="495">
        <v>0.143057339771858</v>
      </c>
      <c r="AD39" s="495">
        <v>-1.0340193601785499E-3</v>
      </c>
      <c r="AE39" s="490">
        <v>1.1293150500864199E-5</v>
      </c>
      <c r="AF39" s="494">
        <v>5.6655970981789903</v>
      </c>
      <c r="AG39" s="495">
        <v>0.29422449618924201</v>
      </c>
      <c r="AH39" s="495">
        <v>-1.9493920679616401E-3</v>
      </c>
      <c r="AI39" s="497">
        <v>1.1619187345164999E-5</v>
      </c>
      <c r="AJ39" s="494">
        <v>3.3601870156891001</v>
      </c>
      <c r="AK39" s="495">
        <v>0.29524938703213599</v>
      </c>
      <c r="AL39" s="495">
        <v>-3.20909768342738E-3</v>
      </c>
      <c r="AM39" s="497">
        <v>2.3540043227716499E-5</v>
      </c>
    </row>
    <row r="40" spans="1:39" ht="13.5" customHeight="1" x14ac:dyDescent="0.25">
      <c r="A40" s="61"/>
      <c r="B40" s="319">
        <v>2023</v>
      </c>
      <c r="C40" s="18"/>
      <c r="D40" s="488">
        <v>0.37474982669184331</v>
      </c>
      <c r="E40" s="489">
        <v>7.964041695455687E-2</v>
      </c>
      <c r="F40" s="489">
        <v>-9.0719879354343833E-4</v>
      </c>
      <c r="G40" s="490">
        <v>6.0083046151929965E-6</v>
      </c>
      <c r="H40" s="491">
        <v>0.42235385524384339</v>
      </c>
      <c r="I40" s="492">
        <v>6.0555098043001902E-2</v>
      </c>
      <c r="J40" s="492">
        <v>-5.8255691265368334E-4</v>
      </c>
      <c r="K40" s="490">
        <v>4.5905776990274611E-6</v>
      </c>
      <c r="L40" s="491" t="s">
        <v>678</v>
      </c>
      <c r="M40" s="492">
        <v>0.14632834521270321</v>
      </c>
      <c r="N40" s="319" t="s">
        <v>678</v>
      </c>
      <c r="O40" s="493" t="s">
        <v>678</v>
      </c>
      <c r="P40" s="494">
        <v>0.29371806763077529</v>
      </c>
      <c r="Q40" s="495">
        <v>0.1647000900418065</v>
      </c>
      <c r="R40" s="495">
        <v>-2.5852508029761069E-3</v>
      </c>
      <c r="S40" s="490">
        <v>1.6695646302494563E-5</v>
      </c>
      <c r="T40" s="494">
        <v>0.42845769847892506</v>
      </c>
      <c r="U40" s="495">
        <v>0.10471680761550159</v>
      </c>
      <c r="V40" s="495">
        <v>-1.5107302666815046E-3</v>
      </c>
      <c r="W40" s="490">
        <v>1.2789895112578077E-5</v>
      </c>
      <c r="X40" s="496"/>
      <c r="Y40" s="492">
        <v>0.30363689162747931</v>
      </c>
      <c r="Z40" s="490"/>
      <c r="AA40" s="490"/>
      <c r="AB40" s="494">
        <v>2.6962848686626804</v>
      </c>
      <c r="AC40" s="495">
        <v>0.143057339771858</v>
      </c>
      <c r="AD40" s="495">
        <v>-1.0340193601785499E-3</v>
      </c>
      <c r="AE40" s="490">
        <v>1.1293150500864199E-5</v>
      </c>
      <c r="AF40" s="494">
        <v>5.6655970981789903</v>
      </c>
      <c r="AG40" s="495">
        <v>0.29422449618924201</v>
      </c>
      <c r="AH40" s="495">
        <v>-1.9493920679616401E-3</v>
      </c>
      <c r="AI40" s="497">
        <v>1.1619187345164999E-5</v>
      </c>
      <c r="AJ40" s="494">
        <v>3.3601870156891001</v>
      </c>
      <c r="AK40" s="495">
        <v>0.29524938703213599</v>
      </c>
      <c r="AL40" s="495">
        <v>-3.20909768342738E-3</v>
      </c>
      <c r="AM40" s="497">
        <v>2.3540043227716499E-5</v>
      </c>
    </row>
    <row r="41" spans="1:39" ht="13.5" customHeight="1" x14ac:dyDescent="0.25">
      <c r="A41" s="61"/>
      <c r="B41" s="319">
        <v>2024</v>
      </c>
      <c r="C41" s="18"/>
      <c r="D41" s="488">
        <v>0.36675504166208522</v>
      </c>
      <c r="E41" s="489">
        <v>7.7941395453059156E-2</v>
      </c>
      <c r="F41" s="489">
        <v>-8.8784492379608904E-4</v>
      </c>
      <c r="G41" s="490">
        <v>5.8801254930949074E-6</v>
      </c>
      <c r="H41" s="491">
        <v>0.4171294830617619</v>
      </c>
      <c r="I41" s="492">
        <v>5.980605227066859E-2</v>
      </c>
      <c r="J41" s="492">
        <v>-5.7535088365416099E-4</v>
      </c>
      <c r="K41" s="490">
        <v>4.5337938289793553E-6</v>
      </c>
      <c r="L41" s="491" t="s">
        <v>678</v>
      </c>
      <c r="M41" s="492">
        <v>0.14520721861489844</v>
      </c>
      <c r="N41" s="319" t="s">
        <v>678</v>
      </c>
      <c r="O41" s="493" t="s">
        <v>678</v>
      </c>
      <c r="P41" s="494">
        <v>0.28764680098881057</v>
      </c>
      <c r="Q41" s="495">
        <v>0.16129567515284435</v>
      </c>
      <c r="R41" s="495">
        <v>-2.5318126638523264E-3</v>
      </c>
      <c r="S41" s="490">
        <v>1.6350540802924826E-5</v>
      </c>
      <c r="T41" s="494">
        <v>0.42364688703484432</v>
      </c>
      <c r="U41" s="495">
        <v>0.10354102569291575</v>
      </c>
      <c r="V41" s="495">
        <v>-1.4937674755315913E-3</v>
      </c>
      <c r="W41" s="490">
        <v>1.2646287531258799E-5</v>
      </c>
      <c r="X41" s="496"/>
      <c r="Y41" s="492">
        <v>0.29632974616115504</v>
      </c>
      <c r="Z41" s="490"/>
      <c r="AA41" s="490"/>
      <c r="AB41" s="494">
        <v>2.6962848686626804</v>
      </c>
      <c r="AC41" s="495">
        <v>0.143057339771858</v>
      </c>
      <c r="AD41" s="495">
        <v>-1.0340193601785499E-3</v>
      </c>
      <c r="AE41" s="490">
        <v>1.1293150500864199E-5</v>
      </c>
      <c r="AF41" s="494">
        <v>5.6655970981789903</v>
      </c>
      <c r="AG41" s="495">
        <v>0.29422449618924201</v>
      </c>
      <c r="AH41" s="495">
        <v>-1.9493920679616401E-3</v>
      </c>
      <c r="AI41" s="497">
        <v>1.1619187345164999E-5</v>
      </c>
      <c r="AJ41" s="494">
        <v>3.3601870156891001</v>
      </c>
      <c r="AK41" s="495">
        <v>0.29524938703213599</v>
      </c>
      <c r="AL41" s="495">
        <v>-3.20909768342738E-3</v>
      </c>
      <c r="AM41" s="497">
        <v>2.3540043227716499E-5</v>
      </c>
    </row>
    <row r="42" spans="1:39" ht="13.5" customHeight="1" x14ac:dyDescent="0.25">
      <c r="A42" s="61"/>
      <c r="B42" s="319">
        <v>2025</v>
      </c>
      <c r="C42" s="18"/>
      <c r="D42" s="488">
        <v>0.3583911516885131</v>
      </c>
      <c r="E42" s="489">
        <v>7.6163933163783545E-2</v>
      </c>
      <c r="F42" s="489">
        <v>-8.6759752045414149E-4</v>
      </c>
      <c r="G42" s="490">
        <v>5.7460285698947195E-6</v>
      </c>
      <c r="H42" s="491">
        <v>0.41095387690892893</v>
      </c>
      <c r="I42" s="492">
        <v>5.8920623070918866E-2</v>
      </c>
      <c r="J42" s="492">
        <v>-5.668328080891058E-4</v>
      </c>
      <c r="K42" s="490">
        <v>4.4666709661684925E-6</v>
      </c>
      <c r="L42" s="491" t="s">
        <v>678</v>
      </c>
      <c r="M42" s="492">
        <v>0.14396575681022078</v>
      </c>
      <c r="N42" s="319" t="s">
        <v>678</v>
      </c>
      <c r="O42" s="493" t="s">
        <v>678</v>
      </c>
      <c r="P42" s="494">
        <v>0.28171735836041756</v>
      </c>
      <c r="Q42" s="495">
        <v>0.15797078696100969</v>
      </c>
      <c r="R42" s="495">
        <v>-2.4796228328354498E-3</v>
      </c>
      <c r="S42" s="490">
        <v>1.6013496923761668E-5</v>
      </c>
      <c r="T42" s="494">
        <v>0.4194622978580636</v>
      </c>
      <c r="U42" s="495">
        <v>0.10251829504452151</v>
      </c>
      <c r="V42" s="495">
        <v>-1.4790127271738572E-3</v>
      </c>
      <c r="W42" s="490">
        <v>1.2521373317206261E-5</v>
      </c>
      <c r="X42" s="496"/>
      <c r="Y42" s="492">
        <v>0.28969261177785005</v>
      </c>
      <c r="Z42" s="490"/>
      <c r="AA42" s="490"/>
      <c r="AB42" s="494">
        <v>2.6962848686626804</v>
      </c>
      <c r="AC42" s="495">
        <v>0.143057339771858</v>
      </c>
      <c r="AD42" s="495">
        <v>-1.0340193601785499E-3</v>
      </c>
      <c r="AE42" s="490">
        <v>1.1293150500864199E-5</v>
      </c>
      <c r="AF42" s="494">
        <v>5.6655970981789903</v>
      </c>
      <c r="AG42" s="495">
        <v>0.29422449618924201</v>
      </c>
      <c r="AH42" s="495">
        <v>-1.9493920679616401E-3</v>
      </c>
      <c r="AI42" s="497">
        <v>1.1619187345164999E-5</v>
      </c>
      <c r="AJ42" s="494">
        <v>3.3601870156891001</v>
      </c>
      <c r="AK42" s="495">
        <v>0.29524938703213599</v>
      </c>
      <c r="AL42" s="495">
        <v>-3.20909768342738E-3</v>
      </c>
      <c r="AM42" s="497">
        <v>2.3540043227716499E-5</v>
      </c>
    </row>
    <row r="43" spans="1:39" ht="13.5" customHeight="1" x14ac:dyDescent="0.25">
      <c r="A43" s="61"/>
      <c r="B43" s="319">
        <v>2026</v>
      </c>
      <c r="C43" s="18"/>
      <c r="D43" s="488">
        <v>0.35240476665883508</v>
      </c>
      <c r="E43" s="489">
        <v>7.4891729240374891E-2</v>
      </c>
      <c r="F43" s="489">
        <v>-8.5310560907808576E-4</v>
      </c>
      <c r="G43" s="490">
        <v>5.6500498068899451E-6</v>
      </c>
      <c r="H43" s="491">
        <v>0.40694132570790992</v>
      </c>
      <c r="I43" s="492">
        <v>5.834532245897113E-2</v>
      </c>
      <c r="J43" s="492">
        <v>-5.6129825593453648E-4</v>
      </c>
      <c r="K43" s="490">
        <v>4.4230584175178618E-6</v>
      </c>
      <c r="L43" s="491" t="s">
        <v>678</v>
      </c>
      <c r="M43" s="492">
        <v>0.14248147045738493</v>
      </c>
      <c r="N43" s="319" t="s">
        <v>678</v>
      </c>
      <c r="O43" s="493" t="s">
        <v>678</v>
      </c>
      <c r="P43" s="494">
        <v>0.27580416562151266</v>
      </c>
      <c r="Q43" s="495">
        <v>0.15465501076655214</v>
      </c>
      <c r="R43" s="495">
        <v>-2.4275760302682227E-3</v>
      </c>
      <c r="S43" s="490">
        <v>1.5677376727671657E-5</v>
      </c>
      <c r="T43" s="494">
        <v>0.41569286156320978</v>
      </c>
      <c r="U43" s="495">
        <v>0.10159702945235591</v>
      </c>
      <c r="V43" s="495">
        <v>-1.4657217966591763E-3</v>
      </c>
      <c r="W43" s="490">
        <v>1.2408851836052161E-5</v>
      </c>
      <c r="X43" s="496"/>
      <c r="Y43" s="492">
        <v>0.28969261177785</v>
      </c>
      <c r="Z43" s="490"/>
      <c r="AA43" s="490"/>
      <c r="AB43" s="494">
        <v>2.6962848686626804</v>
      </c>
      <c r="AC43" s="495">
        <v>0.143057339771858</v>
      </c>
      <c r="AD43" s="495">
        <v>-1.0340193601785499E-3</v>
      </c>
      <c r="AE43" s="490">
        <v>1.1293150500864199E-5</v>
      </c>
      <c r="AF43" s="494">
        <v>5.6655970981789903</v>
      </c>
      <c r="AG43" s="495">
        <v>0.29422449618924201</v>
      </c>
      <c r="AH43" s="495">
        <v>-1.9493920679616401E-3</v>
      </c>
      <c r="AI43" s="497">
        <v>1.1619187345164999E-5</v>
      </c>
      <c r="AJ43" s="494">
        <v>3.3601870156891001</v>
      </c>
      <c r="AK43" s="495">
        <v>0.29524938703213599</v>
      </c>
      <c r="AL43" s="495">
        <v>-3.20909768342738E-3</v>
      </c>
      <c r="AM43" s="497">
        <v>2.3540043227716499E-5</v>
      </c>
    </row>
    <row r="44" spans="1:39" ht="13.5" customHeight="1" x14ac:dyDescent="0.25">
      <c r="A44" s="61"/>
      <c r="B44" s="319">
        <v>2027</v>
      </c>
      <c r="C44" s="18"/>
      <c r="D44" s="488">
        <v>0.3473576722656021</v>
      </c>
      <c r="E44" s="489">
        <v>7.3819139813358012E-2</v>
      </c>
      <c r="F44" s="489">
        <v>-8.408875435359077E-4</v>
      </c>
      <c r="G44" s="490">
        <v>5.5691305418862221E-6</v>
      </c>
      <c r="H44" s="491">
        <v>0.40356313332316013</v>
      </c>
      <c r="I44" s="492">
        <v>5.7860973213600696E-2</v>
      </c>
      <c r="J44" s="492">
        <v>-5.5663868126373394E-4</v>
      </c>
      <c r="K44" s="490">
        <v>4.3863407353375874E-6</v>
      </c>
      <c r="L44" s="491" t="s">
        <v>678</v>
      </c>
      <c r="M44" s="492">
        <v>0.14083926840828284</v>
      </c>
      <c r="N44" s="319" t="s">
        <v>678</v>
      </c>
      <c r="O44" s="493" t="s">
        <v>678</v>
      </c>
      <c r="P44" s="494">
        <v>0.24878396767265801</v>
      </c>
      <c r="Q44" s="495">
        <v>0.13950364785918734</v>
      </c>
      <c r="R44" s="495">
        <v>-2.1897493653738405E-3</v>
      </c>
      <c r="S44" s="490">
        <v>1.4141483237644492E-5</v>
      </c>
      <c r="T44" s="494">
        <v>0.41225949033961812</v>
      </c>
      <c r="U44" s="495">
        <v>0.10075789953318341</v>
      </c>
      <c r="V44" s="495">
        <v>-1.4536158225043243E-3</v>
      </c>
      <c r="W44" s="490">
        <v>1.2306362236756418E-5</v>
      </c>
      <c r="X44" s="496"/>
      <c r="Y44" s="492">
        <v>0.28969261177784994</v>
      </c>
      <c r="Z44" s="490"/>
      <c r="AA44" s="490"/>
      <c r="AB44" s="494">
        <v>2.6962848686626804</v>
      </c>
      <c r="AC44" s="495">
        <v>0.143057339771858</v>
      </c>
      <c r="AD44" s="495">
        <v>-1.0340193601785499E-3</v>
      </c>
      <c r="AE44" s="490">
        <v>1.1293150500864199E-5</v>
      </c>
      <c r="AF44" s="494">
        <v>5.6655970981789903</v>
      </c>
      <c r="AG44" s="495">
        <v>0.29422449618924201</v>
      </c>
      <c r="AH44" s="495">
        <v>-1.9493920679616401E-3</v>
      </c>
      <c r="AI44" s="497">
        <v>1.1619187345164999E-5</v>
      </c>
      <c r="AJ44" s="494">
        <v>3.3601870156891001</v>
      </c>
      <c r="AK44" s="495">
        <v>0.29524938703213599</v>
      </c>
      <c r="AL44" s="495">
        <v>-3.20909768342738E-3</v>
      </c>
      <c r="AM44" s="497">
        <v>2.3540043227716499E-5</v>
      </c>
    </row>
    <row r="45" spans="1:39" ht="13.5" customHeight="1" x14ac:dyDescent="0.25">
      <c r="A45" s="61"/>
      <c r="B45" s="319">
        <v>2028</v>
      </c>
      <c r="C45" s="18"/>
      <c r="D45" s="488">
        <v>0.34185535831328412</v>
      </c>
      <c r="E45" s="489">
        <v>7.2649808845960881E-2</v>
      </c>
      <c r="F45" s="489">
        <v>-8.275674771243901E-4</v>
      </c>
      <c r="G45" s="490">
        <v>5.4809128137933481E-6</v>
      </c>
      <c r="H45" s="491">
        <v>0.39926580817157498</v>
      </c>
      <c r="I45" s="492">
        <v>5.7244843059593563E-2</v>
      </c>
      <c r="J45" s="492">
        <v>-5.5071133754023194E-4</v>
      </c>
      <c r="K45" s="490">
        <v>4.3396329694171192E-6</v>
      </c>
      <c r="L45" s="491" t="s">
        <v>678</v>
      </c>
      <c r="M45" s="492">
        <v>0.13903141390833137</v>
      </c>
      <c r="N45" s="319" t="s">
        <v>678</v>
      </c>
      <c r="O45" s="493" t="s">
        <v>678</v>
      </c>
      <c r="P45" s="494">
        <v>0.24563833396994383</v>
      </c>
      <c r="Q45" s="495">
        <v>0.13773975856815865</v>
      </c>
      <c r="R45" s="495">
        <v>-2.1620620932853107E-3</v>
      </c>
      <c r="S45" s="490">
        <v>1.3962677799758588E-5</v>
      </c>
      <c r="T45" s="494">
        <v>0.40927203896646402</v>
      </c>
      <c r="U45" s="495">
        <v>0.10002775424272919</v>
      </c>
      <c r="V45" s="495">
        <v>-1.4430821496920826E-3</v>
      </c>
      <c r="W45" s="490">
        <v>1.2217183795448874E-5</v>
      </c>
      <c r="X45" s="496"/>
      <c r="Y45" s="492">
        <v>0.28969261177784994</v>
      </c>
      <c r="Z45" s="490"/>
      <c r="AA45" s="490"/>
      <c r="AB45" s="494">
        <v>2.6962848686626804</v>
      </c>
      <c r="AC45" s="495">
        <v>0.143057339771858</v>
      </c>
      <c r="AD45" s="495">
        <v>-1.0340193601785499E-3</v>
      </c>
      <c r="AE45" s="490">
        <v>1.1293150500864199E-5</v>
      </c>
      <c r="AF45" s="494">
        <v>5.6655970981789903</v>
      </c>
      <c r="AG45" s="495">
        <v>0.29422449618924201</v>
      </c>
      <c r="AH45" s="495">
        <v>-1.9493920679616401E-3</v>
      </c>
      <c r="AI45" s="497">
        <v>1.1619187345164999E-5</v>
      </c>
      <c r="AJ45" s="494">
        <v>3.3601870156891001</v>
      </c>
      <c r="AK45" s="495">
        <v>0.29524938703213599</v>
      </c>
      <c r="AL45" s="495">
        <v>-3.20909768342738E-3</v>
      </c>
      <c r="AM45" s="497">
        <v>2.3540043227716499E-5</v>
      </c>
    </row>
    <row r="46" spans="1:39" ht="13.5" customHeight="1" x14ac:dyDescent="0.25">
      <c r="A46" s="61"/>
      <c r="B46" s="319">
        <v>2029</v>
      </c>
      <c r="C46" s="18"/>
      <c r="D46" s="488">
        <v>0.33839077691559144</v>
      </c>
      <c r="E46" s="489">
        <v>7.1913529100294346E-2</v>
      </c>
      <c r="F46" s="489">
        <v>-8.1918037767763198E-4</v>
      </c>
      <c r="G46" s="490">
        <v>5.4253657289948647E-6</v>
      </c>
      <c r="H46" s="491">
        <v>0.39699877246862231</v>
      </c>
      <c r="I46" s="492">
        <v>5.6919806203519351E-2</v>
      </c>
      <c r="J46" s="492">
        <v>-5.4758439243581165E-4</v>
      </c>
      <c r="K46" s="490">
        <v>4.314992485113111E-6</v>
      </c>
      <c r="L46" s="491" t="s">
        <v>678</v>
      </c>
      <c r="M46" s="492">
        <v>0.13710110088250133</v>
      </c>
      <c r="N46" s="319" t="s">
        <v>678</v>
      </c>
      <c r="O46" s="493" t="s">
        <v>678</v>
      </c>
      <c r="P46" s="494">
        <v>0.24299552985412634</v>
      </c>
      <c r="Q46" s="495">
        <v>0.1362578270024602</v>
      </c>
      <c r="R46" s="495">
        <v>-2.1388006319879604E-3</v>
      </c>
      <c r="S46" s="490">
        <v>1.3812454413365036E-5</v>
      </c>
      <c r="T46" s="494">
        <v>0.40669866323380927</v>
      </c>
      <c r="U46" s="495">
        <v>9.9398810726308601E-2</v>
      </c>
      <c r="V46" s="495">
        <v>-1.4340084963987308E-3</v>
      </c>
      <c r="W46" s="490">
        <v>1.2140365930294965E-5</v>
      </c>
      <c r="X46" s="496"/>
      <c r="Y46" s="492">
        <v>0.28969261177784994</v>
      </c>
      <c r="Z46" s="490"/>
      <c r="AA46" s="490"/>
      <c r="AB46" s="494">
        <v>2.6962848686626804</v>
      </c>
      <c r="AC46" s="495">
        <v>0.143057339771858</v>
      </c>
      <c r="AD46" s="495">
        <v>-1.0340193601785499E-3</v>
      </c>
      <c r="AE46" s="490">
        <v>1.1293150500864199E-5</v>
      </c>
      <c r="AF46" s="494">
        <v>5.6655970981789903</v>
      </c>
      <c r="AG46" s="495">
        <v>0.29422449618924201</v>
      </c>
      <c r="AH46" s="495">
        <v>-1.9493920679616401E-3</v>
      </c>
      <c r="AI46" s="497">
        <v>1.1619187345164999E-5</v>
      </c>
      <c r="AJ46" s="494">
        <v>3.3601870156891001</v>
      </c>
      <c r="AK46" s="495">
        <v>0.29524938703213599</v>
      </c>
      <c r="AL46" s="495">
        <v>-3.20909768342738E-3</v>
      </c>
      <c r="AM46" s="497">
        <v>2.3540043227716499E-5</v>
      </c>
    </row>
    <row r="47" spans="1:39" ht="13.5" customHeight="1" x14ac:dyDescent="0.25">
      <c r="A47" s="61"/>
      <c r="B47" s="319">
        <v>2030</v>
      </c>
      <c r="C47" s="18"/>
      <c r="D47" s="488">
        <v>0.33558375192360473</v>
      </c>
      <c r="E47" s="489">
        <v>7.131699075700243E-2</v>
      </c>
      <c r="F47" s="489">
        <v>-8.1238509852125051E-4</v>
      </c>
      <c r="G47" s="490">
        <v>5.3803611418995258E-6</v>
      </c>
      <c r="H47" s="491">
        <v>0.39517912304242675</v>
      </c>
      <c r="I47" s="492">
        <v>5.6658913475682054E-2</v>
      </c>
      <c r="J47" s="492">
        <v>-5.4507453171434496E-4</v>
      </c>
      <c r="K47" s="490">
        <v>4.2952146567063626E-6</v>
      </c>
      <c r="L47" s="491" t="s">
        <v>678</v>
      </c>
      <c r="M47" s="492">
        <v>0.13507138906215221</v>
      </c>
      <c r="N47" s="319" t="s">
        <v>678</v>
      </c>
      <c r="O47" s="493" t="s">
        <v>678</v>
      </c>
      <c r="P47" s="494">
        <v>0.24073062106470736</v>
      </c>
      <c r="Q47" s="495">
        <v>0.13498779726080087</v>
      </c>
      <c r="R47" s="495">
        <v>-2.1188653337826293E-3</v>
      </c>
      <c r="S47" s="490">
        <v>1.3683711512526242E-5</v>
      </c>
      <c r="T47" s="494">
        <v>0.40456554021038282</v>
      </c>
      <c r="U47" s="495">
        <v>9.887746676619924E-2</v>
      </c>
      <c r="V47" s="495">
        <v>-1.4264871622612276E-3</v>
      </c>
      <c r="W47" s="490">
        <v>1.2076690053239411E-5</v>
      </c>
      <c r="X47" s="496"/>
      <c r="Y47" s="492">
        <v>0.28969261177785016</v>
      </c>
      <c r="Z47" s="490"/>
      <c r="AA47" s="490"/>
      <c r="AB47" s="494">
        <v>2.6962848686626804</v>
      </c>
      <c r="AC47" s="495">
        <v>0.143057339771858</v>
      </c>
      <c r="AD47" s="495">
        <v>-1.0340193601785499E-3</v>
      </c>
      <c r="AE47" s="490">
        <v>1.1293150500864199E-5</v>
      </c>
      <c r="AF47" s="494">
        <v>5.6655970981789903</v>
      </c>
      <c r="AG47" s="495">
        <v>0.29422449618924201</v>
      </c>
      <c r="AH47" s="495">
        <v>-1.9493920679616401E-3</v>
      </c>
      <c r="AI47" s="497">
        <v>1.1619187345164999E-5</v>
      </c>
      <c r="AJ47" s="494">
        <v>3.3601870156891001</v>
      </c>
      <c r="AK47" s="495">
        <v>0.29524938703213599</v>
      </c>
      <c r="AL47" s="495">
        <v>-3.20909768342738E-3</v>
      </c>
      <c r="AM47" s="497">
        <v>2.3540043227716499E-5</v>
      </c>
    </row>
    <row r="48" spans="1:39" ht="13.5" customHeight="1" x14ac:dyDescent="0.25">
      <c r="A48" s="61"/>
      <c r="B48" s="319">
        <v>2031</v>
      </c>
      <c r="C48" s="18"/>
      <c r="D48" s="488">
        <v>0.33204900976259494</v>
      </c>
      <c r="E48" s="489">
        <v>7.0565800711059723E-2</v>
      </c>
      <c r="F48" s="489">
        <v>-8.0382815307243497E-4</v>
      </c>
      <c r="G48" s="490">
        <v>5.3236891806954561E-6</v>
      </c>
      <c r="H48" s="491">
        <v>0.39221519767234425</v>
      </c>
      <c r="I48" s="492">
        <v>5.6233959875403285E-2</v>
      </c>
      <c r="J48" s="492">
        <v>-5.4098635969580301E-4</v>
      </c>
      <c r="K48" s="490">
        <v>4.2629996560936006E-6</v>
      </c>
      <c r="L48" s="491" t="s">
        <v>678</v>
      </c>
      <c r="M48" s="492">
        <v>0.13335949413114495</v>
      </c>
      <c r="N48" s="319" t="s">
        <v>678</v>
      </c>
      <c r="O48" s="493" t="s">
        <v>678</v>
      </c>
      <c r="P48" s="494">
        <v>0.23888707176340382</v>
      </c>
      <c r="Q48" s="495">
        <v>0.13395404152908713</v>
      </c>
      <c r="R48" s="495">
        <v>-2.1026387619889177E-3</v>
      </c>
      <c r="S48" s="490">
        <v>1.3578919705457477E-5</v>
      </c>
      <c r="T48" s="494">
        <v>0.40287900319122694</v>
      </c>
      <c r="U48" s="495">
        <v>9.8465270245519723E-2</v>
      </c>
      <c r="V48" s="495">
        <v>-1.4205404783067489E-3</v>
      </c>
      <c r="W48" s="490">
        <v>1.2026345219536896E-5</v>
      </c>
      <c r="X48" s="496"/>
      <c r="Y48" s="492">
        <v>0.28969261177784994</v>
      </c>
      <c r="Z48" s="490"/>
      <c r="AA48" s="490"/>
      <c r="AB48" s="494">
        <v>2.6962848686626804</v>
      </c>
      <c r="AC48" s="495">
        <v>0.143057339771858</v>
      </c>
      <c r="AD48" s="495">
        <v>-1.0340193601785499E-3</v>
      </c>
      <c r="AE48" s="490">
        <v>1.1293150500864199E-5</v>
      </c>
      <c r="AF48" s="494">
        <v>5.6655970981789903</v>
      </c>
      <c r="AG48" s="495">
        <v>0.29422449618924201</v>
      </c>
      <c r="AH48" s="495">
        <v>-1.9493920679616401E-3</v>
      </c>
      <c r="AI48" s="497">
        <v>1.1619187345164999E-5</v>
      </c>
      <c r="AJ48" s="494">
        <v>3.3601870156891001</v>
      </c>
      <c r="AK48" s="495">
        <v>0.29524938703213599</v>
      </c>
      <c r="AL48" s="495">
        <v>-3.20909768342738E-3</v>
      </c>
      <c r="AM48" s="497">
        <v>2.3540043227716499E-5</v>
      </c>
    </row>
    <row r="49" spans="1:39" ht="13.5" customHeight="1" x14ac:dyDescent="0.25">
      <c r="A49" s="61"/>
      <c r="B49" s="319">
        <v>2032</v>
      </c>
      <c r="C49" s="18"/>
      <c r="D49" s="488">
        <v>0.33036657714118511</v>
      </c>
      <c r="E49" s="489">
        <v>7.0208256488425019E-2</v>
      </c>
      <c r="F49" s="489">
        <v>-7.997553003700476E-4</v>
      </c>
      <c r="G49" s="490">
        <v>5.2967150049547953E-6</v>
      </c>
      <c r="H49" s="491">
        <v>0.39116035251069009</v>
      </c>
      <c r="I49" s="492">
        <v>5.6082721165513272E-2</v>
      </c>
      <c r="J49" s="492">
        <v>-5.3953140117447937E-4</v>
      </c>
      <c r="K49" s="490">
        <v>4.2515345099492127E-6</v>
      </c>
      <c r="L49" s="491" t="s">
        <v>678</v>
      </c>
      <c r="M49" s="492">
        <v>0.13190012337912307</v>
      </c>
      <c r="N49" s="319" t="s">
        <v>678</v>
      </c>
      <c r="O49" s="493" t="s">
        <v>678</v>
      </c>
      <c r="P49" s="494">
        <v>0.23741534002874243</v>
      </c>
      <c r="Q49" s="495">
        <v>0.13312877956556085</v>
      </c>
      <c r="R49" s="495">
        <v>-2.0896848579969383E-3</v>
      </c>
      <c r="S49" s="490">
        <v>1.3495262909359555E-5</v>
      </c>
      <c r="T49" s="494">
        <v>0.40161749003243924</v>
      </c>
      <c r="U49" s="495">
        <v>9.8156951288427413E-2</v>
      </c>
      <c r="V49" s="495">
        <v>-1.4160924169985651E-3</v>
      </c>
      <c r="W49" s="490">
        <v>1.198868777741061E-5</v>
      </c>
      <c r="X49" s="496"/>
      <c r="Y49" s="492">
        <v>0.28969261177785005</v>
      </c>
      <c r="Z49" s="490"/>
      <c r="AA49" s="490"/>
      <c r="AB49" s="494">
        <v>2.6962848686626804</v>
      </c>
      <c r="AC49" s="495">
        <v>0.143057339771858</v>
      </c>
      <c r="AD49" s="495">
        <v>-1.0340193601785499E-3</v>
      </c>
      <c r="AE49" s="490">
        <v>1.1293150500864199E-5</v>
      </c>
      <c r="AF49" s="494">
        <v>5.6655970981789903</v>
      </c>
      <c r="AG49" s="495">
        <v>0.29422449618924201</v>
      </c>
      <c r="AH49" s="495">
        <v>-1.9493920679616401E-3</v>
      </c>
      <c r="AI49" s="497">
        <v>1.1619187345164999E-5</v>
      </c>
      <c r="AJ49" s="494">
        <v>3.3601870156891001</v>
      </c>
      <c r="AK49" s="495">
        <v>0.29524938703213599</v>
      </c>
      <c r="AL49" s="495">
        <v>-3.20909768342738E-3</v>
      </c>
      <c r="AM49" s="497">
        <v>2.3540043227716499E-5</v>
      </c>
    </row>
    <row r="50" spans="1:39" ht="13.5" customHeight="1" x14ac:dyDescent="0.25">
      <c r="A50" s="61"/>
      <c r="B50" s="319">
        <v>2033</v>
      </c>
      <c r="C50" s="18"/>
      <c r="D50" s="488">
        <v>0.32917975170882652</v>
      </c>
      <c r="E50" s="489">
        <v>6.995603683266241E-2</v>
      </c>
      <c r="F50" s="489">
        <v>-7.9688221938723023E-4</v>
      </c>
      <c r="G50" s="490">
        <v>5.2776868207775885E-6</v>
      </c>
      <c r="H50" s="491">
        <v>0.390516335988635</v>
      </c>
      <c r="I50" s="492">
        <v>5.5990385122761055E-2</v>
      </c>
      <c r="J50" s="492">
        <v>-5.3864310272016614E-4</v>
      </c>
      <c r="K50" s="490">
        <v>4.2445346735626252E-6</v>
      </c>
      <c r="L50" s="491" t="s">
        <v>678</v>
      </c>
      <c r="M50" s="492">
        <v>0.13061804721824036</v>
      </c>
      <c r="N50" s="319" t="s">
        <v>678</v>
      </c>
      <c r="O50" s="493" t="s">
        <v>678</v>
      </c>
      <c r="P50" s="494">
        <v>0.23625125096799543</v>
      </c>
      <c r="Q50" s="495">
        <v>0.13247602580523474</v>
      </c>
      <c r="R50" s="495">
        <v>-2.0794387665552128E-3</v>
      </c>
      <c r="S50" s="490">
        <v>1.3429093267908468E-5</v>
      </c>
      <c r="T50" s="494">
        <v>0.40064475969256824</v>
      </c>
      <c r="U50" s="495">
        <v>9.7919212029164121E-2</v>
      </c>
      <c r="V50" s="495">
        <v>-1.412662596106142E-3</v>
      </c>
      <c r="W50" s="490">
        <v>1.1959650794147291E-5</v>
      </c>
      <c r="X50" s="496"/>
      <c r="Y50" s="492">
        <v>0.28969261177784994</v>
      </c>
      <c r="Z50" s="490"/>
      <c r="AA50" s="490"/>
      <c r="AB50" s="494">
        <v>2.6962848686626804</v>
      </c>
      <c r="AC50" s="495">
        <v>0.143057339771858</v>
      </c>
      <c r="AD50" s="495">
        <v>-1.0340193601785499E-3</v>
      </c>
      <c r="AE50" s="490">
        <v>1.1293150500864199E-5</v>
      </c>
      <c r="AF50" s="494">
        <v>5.6655970981789903</v>
      </c>
      <c r="AG50" s="495">
        <v>0.29422449618924201</v>
      </c>
      <c r="AH50" s="495">
        <v>-1.9493920679616401E-3</v>
      </c>
      <c r="AI50" s="497">
        <v>1.1619187345164999E-5</v>
      </c>
      <c r="AJ50" s="494">
        <v>3.3601870156891001</v>
      </c>
      <c r="AK50" s="495">
        <v>0.29524938703213599</v>
      </c>
      <c r="AL50" s="495">
        <v>-3.20909768342738E-3</v>
      </c>
      <c r="AM50" s="497">
        <v>2.3540043227716499E-5</v>
      </c>
    </row>
    <row r="51" spans="1:39" ht="13.5" customHeight="1" x14ac:dyDescent="0.25">
      <c r="A51" s="61"/>
      <c r="B51" s="319">
        <v>2034</v>
      </c>
      <c r="C51" s="18"/>
      <c r="D51" s="488">
        <v>0.3271115790538337</v>
      </c>
      <c r="E51" s="489">
        <v>6.9516516595837644E-2</v>
      </c>
      <c r="F51" s="489">
        <v>-7.9187556266903554E-4</v>
      </c>
      <c r="G51" s="490">
        <v>5.2445281361753747E-6</v>
      </c>
      <c r="H51" s="491">
        <v>0.38861565532244219</v>
      </c>
      <c r="I51" s="492">
        <v>5.5717874519008448E-2</v>
      </c>
      <c r="J51" s="492">
        <v>-5.3602147479587842E-4</v>
      </c>
      <c r="K51" s="490">
        <v>4.2238761139902022E-6</v>
      </c>
      <c r="L51" s="491" t="s">
        <v>678</v>
      </c>
      <c r="M51" s="492">
        <v>0.12947648965247605</v>
      </c>
      <c r="N51" s="319" t="s">
        <v>678</v>
      </c>
      <c r="O51" s="493" t="s">
        <v>678</v>
      </c>
      <c r="P51" s="494">
        <v>0.23538763127005771</v>
      </c>
      <c r="Q51" s="495">
        <v>0.13199175787047826</v>
      </c>
      <c r="R51" s="495">
        <v>-2.0718373495379728E-3</v>
      </c>
      <c r="S51" s="490">
        <v>1.3380003032728381E-5</v>
      </c>
      <c r="T51" s="494">
        <v>0.39995501377815584</v>
      </c>
      <c r="U51" s="495">
        <v>9.7750635316738319E-2</v>
      </c>
      <c r="V51" s="495">
        <v>-1.4102305706508358E-3</v>
      </c>
      <c r="W51" s="490">
        <v>1.1939061181844883E-5</v>
      </c>
      <c r="X51" s="496"/>
      <c r="Y51" s="492">
        <v>0.28969261177784994</v>
      </c>
      <c r="Z51" s="490"/>
      <c r="AA51" s="490"/>
      <c r="AB51" s="494">
        <v>2.6962848686626804</v>
      </c>
      <c r="AC51" s="495">
        <v>0.143057339771858</v>
      </c>
      <c r="AD51" s="495">
        <v>-1.0340193601785499E-3</v>
      </c>
      <c r="AE51" s="490">
        <v>1.1293150500864199E-5</v>
      </c>
      <c r="AF51" s="494">
        <v>5.6655970981789903</v>
      </c>
      <c r="AG51" s="495">
        <v>0.29422449618924201</v>
      </c>
      <c r="AH51" s="495">
        <v>-1.9493920679616401E-3</v>
      </c>
      <c r="AI51" s="497">
        <v>1.1619187345164999E-5</v>
      </c>
      <c r="AJ51" s="494">
        <v>3.3601870156891001</v>
      </c>
      <c r="AK51" s="495">
        <v>0.29524938703213599</v>
      </c>
      <c r="AL51" s="495">
        <v>-3.20909768342738E-3</v>
      </c>
      <c r="AM51" s="497">
        <v>2.3540043227716499E-5</v>
      </c>
    </row>
    <row r="52" spans="1:39" ht="13.5" customHeight="1" x14ac:dyDescent="0.25">
      <c r="A52" s="61"/>
      <c r="B52" s="319">
        <v>2035</v>
      </c>
      <c r="C52" s="18"/>
      <c r="D52" s="488">
        <v>0.32671921534378834</v>
      </c>
      <c r="E52" s="489">
        <v>6.9433132942957276E-2</v>
      </c>
      <c r="F52" s="489">
        <v>-7.9092572397924726E-4</v>
      </c>
      <c r="G52" s="490">
        <v>5.2382374309582159E-6</v>
      </c>
      <c r="H52" s="491">
        <v>0.38854052793123967</v>
      </c>
      <c r="I52" s="492">
        <v>5.5707103109008275E-2</v>
      </c>
      <c r="J52" s="492">
        <v>-5.3591785083097014E-4</v>
      </c>
      <c r="K52" s="490">
        <v>4.223059551947833E-6</v>
      </c>
      <c r="L52" s="491" t="s">
        <v>678</v>
      </c>
      <c r="M52" s="492">
        <v>0.12846896288836482</v>
      </c>
      <c r="N52" s="319" t="s">
        <v>678</v>
      </c>
      <c r="O52" s="493" t="s">
        <v>678</v>
      </c>
      <c r="P52" s="494">
        <v>0.23478635239281054</v>
      </c>
      <c r="Q52" s="495">
        <v>0.13165459548199579</v>
      </c>
      <c r="R52" s="495">
        <v>-2.0665450067387891E-3</v>
      </c>
      <c r="S52" s="490">
        <v>1.3345824885144013E-5</v>
      </c>
      <c r="T52" s="494">
        <v>0.39946899790004126</v>
      </c>
      <c r="U52" s="495">
        <v>9.7631851055451191E-2</v>
      </c>
      <c r="V52" s="495">
        <v>-1.4085168917981458E-3</v>
      </c>
      <c r="W52" s="490">
        <v>1.1924553116926919E-5</v>
      </c>
      <c r="X52" s="496"/>
      <c r="Y52" s="492">
        <v>0.28969261177784994</v>
      </c>
      <c r="Z52" s="490"/>
      <c r="AA52" s="490"/>
      <c r="AB52" s="494">
        <v>2.6962848686626804</v>
      </c>
      <c r="AC52" s="495">
        <v>0.143057339771858</v>
      </c>
      <c r="AD52" s="495">
        <v>-1.0340193601785499E-3</v>
      </c>
      <c r="AE52" s="490">
        <v>1.1293150500864199E-5</v>
      </c>
      <c r="AF52" s="494">
        <v>5.6655970981789903</v>
      </c>
      <c r="AG52" s="495">
        <v>0.29422449618924201</v>
      </c>
      <c r="AH52" s="495">
        <v>-1.9493920679616401E-3</v>
      </c>
      <c r="AI52" s="497">
        <v>1.1619187345164999E-5</v>
      </c>
      <c r="AJ52" s="494">
        <v>3.3601870156891001</v>
      </c>
      <c r="AK52" s="495">
        <v>0.29524938703213599</v>
      </c>
      <c r="AL52" s="495">
        <v>-3.20909768342738E-3</v>
      </c>
      <c r="AM52" s="497">
        <v>2.3540043227716499E-5</v>
      </c>
    </row>
    <row r="53" spans="1:39" ht="13.5" customHeight="1" x14ac:dyDescent="0.25">
      <c r="A53" s="61"/>
      <c r="B53" s="319">
        <v>2036</v>
      </c>
      <c r="C53" s="18"/>
      <c r="D53" s="488">
        <v>0.32657954483890683</v>
      </c>
      <c r="E53" s="489">
        <v>6.9403450695087521E-2</v>
      </c>
      <c r="F53" s="489">
        <v>-7.9058760797625759E-4</v>
      </c>
      <c r="G53" s="490">
        <v>5.2359981158756876E-6</v>
      </c>
      <c r="H53" s="491">
        <v>0.38864645068042752</v>
      </c>
      <c r="I53" s="492">
        <v>5.5722289811775204E-2</v>
      </c>
      <c r="J53" s="492">
        <v>-5.3606395114230991E-4</v>
      </c>
      <c r="K53" s="490">
        <v>4.2242108297311524E-6</v>
      </c>
      <c r="L53" s="491" t="s">
        <v>678</v>
      </c>
      <c r="M53" s="492">
        <v>0.12758067111347915</v>
      </c>
      <c r="N53" s="319" t="s">
        <v>678</v>
      </c>
      <c r="O53" s="493" t="s">
        <v>678</v>
      </c>
      <c r="P53" s="494">
        <v>0.23432356385924649</v>
      </c>
      <c r="Q53" s="495">
        <v>0.13139509046154152</v>
      </c>
      <c r="R53" s="495">
        <v>-2.0624716297155256E-3</v>
      </c>
      <c r="S53" s="490">
        <v>1.3319518864096141E-5</v>
      </c>
      <c r="T53" s="494">
        <v>0.39912073349082816</v>
      </c>
      <c r="U53" s="495">
        <v>9.754673381454651E-2</v>
      </c>
      <c r="V53" s="495">
        <v>-1.4072889209023631E-3</v>
      </c>
      <c r="W53" s="490">
        <v>1.1914157072507382E-5</v>
      </c>
      <c r="X53" s="496"/>
      <c r="Y53" s="492">
        <v>0.28969261177785005</v>
      </c>
      <c r="Z53" s="490"/>
      <c r="AA53" s="490"/>
      <c r="AB53" s="494">
        <v>2.6962848686626804</v>
      </c>
      <c r="AC53" s="495">
        <v>0.143057339771858</v>
      </c>
      <c r="AD53" s="495">
        <v>-1.0340193601785499E-3</v>
      </c>
      <c r="AE53" s="490">
        <v>1.1293150500864199E-5</v>
      </c>
      <c r="AF53" s="494">
        <v>5.6655970981789903</v>
      </c>
      <c r="AG53" s="495">
        <v>0.29422449618924201</v>
      </c>
      <c r="AH53" s="495">
        <v>-1.9493920679616401E-3</v>
      </c>
      <c r="AI53" s="497">
        <v>1.1619187345164999E-5</v>
      </c>
      <c r="AJ53" s="494">
        <v>3.3601870156891001</v>
      </c>
      <c r="AK53" s="495">
        <v>0.29524938703213599</v>
      </c>
      <c r="AL53" s="495">
        <v>-3.20909768342738E-3</v>
      </c>
      <c r="AM53" s="497">
        <v>2.3540043227716499E-5</v>
      </c>
    </row>
    <row r="54" spans="1:39" ht="13.5" customHeight="1" x14ac:dyDescent="0.25">
      <c r="A54" s="61"/>
      <c r="B54" s="319">
        <v>2037</v>
      </c>
      <c r="C54" s="18"/>
      <c r="D54" s="488">
        <v>0.32527491364024624</v>
      </c>
      <c r="E54" s="489">
        <v>6.9126195403069218E-2</v>
      </c>
      <c r="F54" s="489">
        <v>-7.8742934140708519E-4</v>
      </c>
      <c r="G54" s="490">
        <v>5.2150811705064693E-6</v>
      </c>
      <c r="H54" s="491">
        <v>0.38728007442052015</v>
      </c>
      <c r="I54" s="492">
        <v>5.5526385246550972E-2</v>
      </c>
      <c r="J54" s="492">
        <v>-5.3417929464962704E-4</v>
      </c>
      <c r="K54" s="490">
        <v>4.2093596420141842E-6</v>
      </c>
      <c r="L54" s="491" t="s">
        <v>678</v>
      </c>
      <c r="M54" s="492">
        <v>0.12679510393803953</v>
      </c>
      <c r="N54" s="319" t="s">
        <v>678</v>
      </c>
      <c r="O54" s="493" t="s">
        <v>678</v>
      </c>
      <c r="P54" s="494">
        <v>0.23398100209323003</v>
      </c>
      <c r="Q54" s="495">
        <v>0.13120300165283155</v>
      </c>
      <c r="R54" s="495">
        <v>-2.0594564659300405E-3</v>
      </c>
      <c r="S54" s="490">
        <v>1.3300046823685748E-5</v>
      </c>
      <c r="T54" s="494">
        <v>0.3988609037344879</v>
      </c>
      <c r="U54" s="495">
        <v>9.7483230363204512E-2</v>
      </c>
      <c r="V54" s="495">
        <v>-1.4063727682028522E-3</v>
      </c>
      <c r="W54" s="490">
        <v>1.1906400891809692E-5</v>
      </c>
      <c r="X54" s="496"/>
      <c r="Y54" s="492">
        <v>0.28969261177785011</v>
      </c>
      <c r="Z54" s="490"/>
      <c r="AA54" s="490"/>
      <c r="AB54" s="494">
        <v>2.6962848686626804</v>
      </c>
      <c r="AC54" s="495">
        <v>0.143057339771858</v>
      </c>
      <c r="AD54" s="495">
        <v>-1.0340193601785499E-3</v>
      </c>
      <c r="AE54" s="490">
        <v>1.1293150500864199E-5</v>
      </c>
      <c r="AF54" s="494">
        <v>5.6655970981789903</v>
      </c>
      <c r="AG54" s="495">
        <v>0.29422449618924201</v>
      </c>
      <c r="AH54" s="495">
        <v>-1.9493920679616401E-3</v>
      </c>
      <c r="AI54" s="497">
        <v>1.1619187345164999E-5</v>
      </c>
      <c r="AJ54" s="494">
        <v>3.3601870156891001</v>
      </c>
      <c r="AK54" s="495">
        <v>0.29524938703213599</v>
      </c>
      <c r="AL54" s="495">
        <v>-3.20909768342738E-3</v>
      </c>
      <c r="AM54" s="497">
        <v>2.3540043227716499E-5</v>
      </c>
    </row>
    <row r="55" spans="1:39" ht="13.5" customHeight="1" x14ac:dyDescent="0.25">
      <c r="A55" s="61"/>
      <c r="B55" s="319">
        <v>2038</v>
      </c>
      <c r="C55" s="18"/>
      <c r="D55" s="488">
        <v>0.32527491364024624</v>
      </c>
      <c r="E55" s="489">
        <v>6.9126195403069218E-2</v>
      </c>
      <c r="F55" s="489">
        <v>-7.8742934140708519E-4</v>
      </c>
      <c r="G55" s="490">
        <v>5.2150811705064693E-6</v>
      </c>
      <c r="H55" s="491">
        <v>0.38728007442052015</v>
      </c>
      <c r="I55" s="492">
        <v>5.5526385246550972E-2</v>
      </c>
      <c r="J55" s="492">
        <v>-5.3417929464962704E-4</v>
      </c>
      <c r="K55" s="490">
        <v>4.2093596420141842E-6</v>
      </c>
      <c r="L55" s="491" t="s">
        <v>678</v>
      </c>
      <c r="M55" s="492">
        <v>0.12679510393803953</v>
      </c>
      <c r="N55" s="319" t="s">
        <v>678</v>
      </c>
      <c r="O55" s="493" t="s">
        <v>678</v>
      </c>
      <c r="P55" s="494">
        <v>0.23398100209323003</v>
      </c>
      <c r="Q55" s="495">
        <v>0.13120300165283155</v>
      </c>
      <c r="R55" s="495">
        <v>-2.0594564659300405E-3</v>
      </c>
      <c r="S55" s="490">
        <v>1.3300046823685748E-5</v>
      </c>
      <c r="T55" s="494">
        <v>0.3988609037344879</v>
      </c>
      <c r="U55" s="495">
        <v>9.7483230363204512E-2</v>
      </c>
      <c r="V55" s="495">
        <v>-1.4063727682028522E-3</v>
      </c>
      <c r="W55" s="490">
        <v>1.1906400891809692E-5</v>
      </c>
      <c r="X55" s="496"/>
      <c r="Y55" s="492">
        <v>0.28969261177785011</v>
      </c>
      <c r="Z55" s="490"/>
      <c r="AA55" s="490"/>
      <c r="AB55" s="494">
        <v>2.6962848686626804</v>
      </c>
      <c r="AC55" s="495">
        <v>0.143057339771858</v>
      </c>
      <c r="AD55" s="495">
        <v>-1.0340193601785499E-3</v>
      </c>
      <c r="AE55" s="490">
        <v>1.1293150500864199E-5</v>
      </c>
      <c r="AF55" s="494">
        <v>5.6655970981789903</v>
      </c>
      <c r="AG55" s="495">
        <v>0.29422449618924201</v>
      </c>
      <c r="AH55" s="495">
        <v>-1.9493920679616401E-3</v>
      </c>
      <c r="AI55" s="497">
        <v>1.1619187345164999E-5</v>
      </c>
      <c r="AJ55" s="494">
        <v>3.3601870156891001</v>
      </c>
      <c r="AK55" s="495">
        <v>0.29524938703213599</v>
      </c>
      <c r="AL55" s="495">
        <v>-3.20909768342738E-3</v>
      </c>
      <c r="AM55" s="497">
        <v>2.3540043227716499E-5</v>
      </c>
    </row>
    <row r="56" spans="1:39" ht="13.5" customHeight="1" x14ac:dyDescent="0.25">
      <c r="A56" s="61"/>
      <c r="B56" s="319">
        <v>2039</v>
      </c>
      <c r="C56" s="18"/>
      <c r="D56" s="488">
        <v>0.32527491364024624</v>
      </c>
      <c r="E56" s="489">
        <v>6.9126195403069218E-2</v>
      </c>
      <c r="F56" s="489">
        <v>-7.8742934140708519E-4</v>
      </c>
      <c r="G56" s="490">
        <v>5.2150811705064693E-6</v>
      </c>
      <c r="H56" s="491">
        <v>0.38728007442052015</v>
      </c>
      <c r="I56" s="492">
        <v>5.5526385246550972E-2</v>
      </c>
      <c r="J56" s="492">
        <v>-5.3417929464962704E-4</v>
      </c>
      <c r="K56" s="490">
        <v>4.2093596420141842E-6</v>
      </c>
      <c r="L56" s="491" t="s">
        <v>678</v>
      </c>
      <c r="M56" s="492">
        <v>0.12679510393803953</v>
      </c>
      <c r="N56" s="319" t="s">
        <v>678</v>
      </c>
      <c r="O56" s="493" t="s">
        <v>678</v>
      </c>
      <c r="P56" s="494">
        <v>0.23398100209323003</v>
      </c>
      <c r="Q56" s="495">
        <v>0.13120300165283155</v>
      </c>
      <c r="R56" s="495">
        <v>-2.0594564659300405E-3</v>
      </c>
      <c r="S56" s="490">
        <v>1.3300046823685748E-5</v>
      </c>
      <c r="T56" s="494">
        <v>0.3988609037344879</v>
      </c>
      <c r="U56" s="495">
        <v>9.7483230363204512E-2</v>
      </c>
      <c r="V56" s="495">
        <v>-1.4063727682028522E-3</v>
      </c>
      <c r="W56" s="490">
        <v>1.1906400891809692E-5</v>
      </c>
      <c r="X56" s="496"/>
      <c r="Y56" s="492">
        <v>0.28969261177785011</v>
      </c>
      <c r="Z56" s="490"/>
      <c r="AA56" s="490"/>
      <c r="AB56" s="494">
        <v>2.6962848686626804</v>
      </c>
      <c r="AC56" s="495">
        <v>0.143057339771858</v>
      </c>
      <c r="AD56" s="495">
        <v>-1.0340193601785499E-3</v>
      </c>
      <c r="AE56" s="490">
        <v>1.1293150500864199E-5</v>
      </c>
      <c r="AF56" s="494">
        <v>5.6655970981789903</v>
      </c>
      <c r="AG56" s="495">
        <v>0.29422449618924201</v>
      </c>
      <c r="AH56" s="495">
        <v>-1.9493920679616401E-3</v>
      </c>
      <c r="AI56" s="497">
        <v>1.1619187345164999E-5</v>
      </c>
      <c r="AJ56" s="494">
        <v>3.3601870156891001</v>
      </c>
      <c r="AK56" s="495">
        <v>0.29524938703213599</v>
      </c>
      <c r="AL56" s="495">
        <v>-3.20909768342738E-3</v>
      </c>
      <c r="AM56" s="497">
        <v>2.3540043227716499E-5</v>
      </c>
    </row>
    <row r="57" spans="1:39" ht="13.5" customHeight="1" x14ac:dyDescent="0.25">
      <c r="A57" s="61"/>
      <c r="B57" s="319">
        <v>2040</v>
      </c>
      <c r="C57" s="18"/>
      <c r="D57" s="488">
        <v>0.32527491364024624</v>
      </c>
      <c r="E57" s="489">
        <v>6.9126195403069218E-2</v>
      </c>
      <c r="F57" s="489">
        <v>-7.8742934140708519E-4</v>
      </c>
      <c r="G57" s="490">
        <v>5.2150811705064693E-6</v>
      </c>
      <c r="H57" s="491">
        <v>0.38728007442052015</v>
      </c>
      <c r="I57" s="492">
        <v>5.5526385246550972E-2</v>
      </c>
      <c r="J57" s="492">
        <v>-5.3417929464962704E-4</v>
      </c>
      <c r="K57" s="490">
        <v>4.2093596420141842E-6</v>
      </c>
      <c r="L57" s="491" t="s">
        <v>678</v>
      </c>
      <c r="M57" s="492">
        <v>0.12679510393803953</v>
      </c>
      <c r="N57" s="319" t="s">
        <v>678</v>
      </c>
      <c r="O57" s="493" t="s">
        <v>678</v>
      </c>
      <c r="P57" s="494">
        <v>0.23398100209323003</v>
      </c>
      <c r="Q57" s="495">
        <v>0.13120300165283155</v>
      </c>
      <c r="R57" s="495">
        <v>-2.0594564659300405E-3</v>
      </c>
      <c r="S57" s="490">
        <v>1.3300046823685748E-5</v>
      </c>
      <c r="T57" s="494">
        <v>0.3988609037344879</v>
      </c>
      <c r="U57" s="495">
        <v>9.7483230363204512E-2</v>
      </c>
      <c r="V57" s="495">
        <v>-1.4063727682028522E-3</v>
      </c>
      <c r="W57" s="490">
        <v>1.1906400891809692E-5</v>
      </c>
      <c r="X57" s="496"/>
      <c r="Y57" s="492">
        <v>0.28969261177785011</v>
      </c>
      <c r="Z57" s="490"/>
      <c r="AA57" s="490"/>
      <c r="AB57" s="494">
        <v>2.6962848686626804</v>
      </c>
      <c r="AC57" s="495">
        <v>0.143057339771858</v>
      </c>
      <c r="AD57" s="495">
        <v>-1.0340193601785499E-3</v>
      </c>
      <c r="AE57" s="490">
        <v>1.1293150500864199E-5</v>
      </c>
      <c r="AF57" s="494">
        <v>5.6655970981789903</v>
      </c>
      <c r="AG57" s="495">
        <v>0.29422449618924201</v>
      </c>
      <c r="AH57" s="495">
        <v>-1.9493920679616401E-3</v>
      </c>
      <c r="AI57" s="497">
        <v>1.1619187345164999E-5</v>
      </c>
      <c r="AJ57" s="494">
        <v>3.3601870156891001</v>
      </c>
      <c r="AK57" s="495">
        <v>0.29524938703213599</v>
      </c>
      <c r="AL57" s="495">
        <v>-3.20909768342738E-3</v>
      </c>
      <c r="AM57" s="497">
        <v>2.3540043227716499E-5</v>
      </c>
    </row>
    <row r="58" spans="1:39" ht="13.5" customHeight="1" x14ac:dyDescent="0.25">
      <c r="A58" s="61"/>
      <c r="B58" s="319">
        <v>2041</v>
      </c>
      <c r="C58" s="18"/>
      <c r="D58" s="488">
        <v>0.32527491364024624</v>
      </c>
      <c r="E58" s="489">
        <v>6.9126195403069218E-2</v>
      </c>
      <c r="F58" s="489">
        <v>-7.8742934140708519E-4</v>
      </c>
      <c r="G58" s="490">
        <v>5.2150811705064693E-6</v>
      </c>
      <c r="H58" s="491">
        <v>0.38728007442052015</v>
      </c>
      <c r="I58" s="492">
        <v>5.5526385246550972E-2</v>
      </c>
      <c r="J58" s="492">
        <v>-5.3417929464962704E-4</v>
      </c>
      <c r="K58" s="490">
        <v>4.2093596420141842E-6</v>
      </c>
      <c r="L58" s="491" t="s">
        <v>678</v>
      </c>
      <c r="M58" s="492">
        <v>0.12679510393803953</v>
      </c>
      <c r="N58" s="319" t="s">
        <v>678</v>
      </c>
      <c r="O58" s="493" t="s">
        <v>678</v>
      </c>
      <c r="P58" s="494">
        <v>0.23398100209323003</v>
      </c>
      <c r="Q58" s="495">
        <v>0.13120300165283155</v>
      </c>
      <c r="R58" s="495">
        <v>-2.0594564659300405E-3</v>
      </c>
      <c r="S58" s="490">
        <v>1.3300046823685748E-5</v>
      </c>
      <c r="T58" s="494">
        <v>0.3988609037344879</v>
      </c>
      <c r="U58" s="495">
        <v>9.7483230363204512E-2</v>
      </c>
      <c r="V58" s="495">
        <v>-1.4063727682028522E-3</v>
      </c>
      <c r="W58" s="490">
        <v>1.1906400891809692E-5</v>
      </c>
      <c r="X58" s="496"/>
      <c r="Y58" s="492">
        <v>0.28969261177785011</v>
      </c>
      <c r="Z58" s="490"/>
      <c r="AA58" s="490"/>
      <c r="AB58" s="494">
        <v>2.6962848686626804</v>
      </c>
      <c r="AC58" s="495">
        <v>0.143057339771858</v>
      </c>
      <c r="AD58" s="495">
        <v>-1.0340193601785499E-3</v>
      </c>
      <c r="AE58" s="490">
        <v>1.1293150500864199E-5</v>
      </c>
      <c r="AF58" s="494">
        <v>5.6655970981789903</v>
      </c>
      <c r="AG58" s="495">
        <v>0.29422449618924201</v>
      </c>
      <c r="AH58" s="495">
        <v>-1.9493920679616401E-3</v>
      </c>
      <c r="AI58" s="497">
        <v>1.1619187345164999E-5</v>
      </c>
      <c r="AJ58" s="494">
        <v>3.3601870156891001</v>
      </c>
      <c r="AK58" s="495">
        <v>0.29524938703213599</v>
      </c>
      <c r="AL58" s="495">
        <v>-3.20909768342738E-3</v>
      </c>
      <c r="AM58" s="497">
        <v>2.3540043227716499E-5</v>
      </c>
    </row>
    <row r="59" spans="1:39" ht="13.5" customHeight="1" x14ac:dyDescent="0.25">
      <c r="A59" s="61"/>
      <c r="B59" s="319">
        <v>2042</v>
      </c>
      <c r="C59" s="18"/>
      <c r="D59" s="488">
        <v>0.32527491364024624</v>
      </c>
      <c r="E59" s="489">
        <v>6.9126195403069218E-2</v>
      </c>
      <c r="F59" s="489">
        <v>-7.8742934140708519E-4</v>
      </c>
      <c r="G59" s="490">
        <v>5.2150811705064693E-6</v>
      </c>
      <c r="H59" s="491">
        <v>0.38728007442052015</v>
      </c>
      <c r="I59" s="492">
        <v>5.5526385246550972E-2</v>
      </c>
      <c r="J59" s="492">
        <v>-5.3417929464962704E-4</v>
      </c>
      <c r="K59" s="490">
        <v>4.2093596420141842E-6</v>
      </c>
      <c r="L59" s="491" t="s">
        <v>678</v>
      </c>
      <c r="M59" s="492">
        <v>0.12679510393803953</v>
      </c>
      <c r="N59" s="319" t="s">
        <v>678</v>
      </c>
      <c r="O59" s="493" t="s">
        <v>678</v>
      </c>
      <c r="P59" s="494">
        <v>0.23398100209323003</v>
      </c>
      <c r="Q59" s="495">
        <v>0.13120300165283155</v>
      </c>
      <c r="R59" s="495">
        <v>-2.0594564659300405E-3</v>
      </c>
      <c r="S59" s="490">
        <v>1.3300046823685748E-5</v>
      </c>
      <c r="T59" s="494">
        <v>0.3988609037344879</v>
      </c>
      <c r="U59" s="495">
        <v>9.7483230363204512E-2</v>
      </c>
      <c r="V59" s="495">
        <v>-1.4063727682028522E-3</v>
      </c>
      <c r="W59" s="490">
        <v>1.1906400891809692E-5</v>
      </c>
      <c r="X59" s="496"/>
      <c r="Y59" s="492">
        <v>0.28969261177785011</v>
      </c>
      <c r="Z59" s="490"/>
      <c r="AA59" s="490"/>
      <c r="AB59" s="494">
        <v>2.6962848686626804</v>
      </c>
      <c r="AC59" s="495">
        <v>0.143057339771858</v>
      </c>
      <c r="AD59" s="495">
        <v>-1.0340193601785499E-3</v>
      </c>
      <c r="AE59" s="490">
        <v>1.1293150500864199E-5</v>
      </c>
      <c r="AF59" s="494">
        <v>5.6655970981789903</v>
      </c>
      <c r="AG59" s="495">
        <v>0.29422449618924201</v>
      </c>
      <c r="AH59" s="495">
        <v>-1.9493920679616401E-3</v>
      </c>
      <c r="AI59" s="497">
        <v>1.1619187345164999E-5</v>
      </c>
      <c r="AJ59" s="494">
        <v>3.3601870156891001</v>
      </c>
      <c r="AK59" s="495">
        <v>0.29524938703213599</v>
      </c>
      <c r="AL59" s="495">
        <v>-3.20909768342738E-3</v>
      </c>
      <c r="AM59" s="497">
        <v>2.3540043227716499E-5</v>
      </c>
    </row>
    <row r="60" spans="1:39" ht="13.5" customHeight="1" x14ac:dyDescent="0.25">
      <c r="A60" s="61"/>
      <c r="B60" s="319">
        <v>2043</v>
      </c>
      <c r="C60" s="18"/>
      <c r="D60" s="488">
        <v>0.32527491364024624</v>
      </c>
      <c r="E60" s="489">
        <v>6.9126195403069218E-2</v>
      </c>
      <c r="F60" s="489">
        <v>-7.8742934140708519E-4</v>
      </c>
      <c r="G60" s="490">
        <v>5.2150811705064693E-6</v>
      </c>
      <c r="H60" s="491">
        <v>0.38728007442052015</v>
      </c>
      <c r="I60" s="492">
        <v>5.5526385246550972E-2</v>
      </c>
      <c r="J60" s="492">
        <v>-5.3417929464962704E-4</v>
      </c>
      <c r="K60" s="490">
        <v>4.2093596420141842E-6</v>
      </c>
      <c r="L60" s="491" t="s">
        <v>678</v>
      </c>
      <c r="M60" s="492">
        <v>0.12679510393803953</v>
      </c>
      <c r="N60" s="319" t="s">
        <v>678</v>
      </c>
      <c r="O60" s="493" t="s">
        <v>678</v>
      </c>
      <c r="P60" s="494">
        <v>0.23398100209323003</v>
      </c>
      <c r="Q60" s="495">
        <v>0.13120300165283155</v>
      </c>
      <c r="R60" s="495">
        <v>-2.0594564659300405E-3</v>
      </c>
      <c r="S60" s="490">
        <v>1.3300046823685748E-5</v>
      </c>
      <c r="T60" s="494">
        <v>0.3988609037344879</v>
      </c>
      <c r="U60" s="495">
        <v>9.7483230363204512E-2</v>
      </c>
      <c r="V60" s="495">
        <v>-1.4063727682028522E-3</v>
      </c>
      <c r="W60" s="490">
        <v>1.1906400891809692E-5</v>
      </c>
      <c r="X60" s="496"/>
      <c r="Y60" s="492">
        <v>0.28969261177785011</v>
      </c>
      <c r="Z60" s="490"/>
      <c r="AA60" s="490"/>
      <c r="AB60" s="494">
        <v>2.6962848686626804</v>
      </c>
      <c r="AC60" s="495">
        <v>0.143057339771858</v>
      </c>
      <c r="AD60" s="495">
        <v>-1.0340193601785499E-3</v>
      </c>
      <c r="AE60" s="490">
        <v>1.1293150500864199E-5</v>
      </c>
      <c r="AF60" s="494">
        <v>5.6655970981789903</v>
      </c>
      <c r="AG60" s="495">
        <v>0.29422449618924201</v>
      </c>
      <c r="AH60" s="495">
        <v>-1.9493920679616401E-3</v>
      </c>
      <c r="AI60" s="497">
        <v>1.1619187345164999E-5</v>
      </c>
      <c r="AJ60" s="494">
        <v>3.3601870156891001</v>
      </c>
      <c r="AK60" s="495">
        <v>0.29524938703213599</v>
      </c>
      <c r="AL60" s="495">
        <v>-3.20909768342738E-3</v>
      </c>
      <c r="AM60" s="497">
        <v>2.3540043227716499E-5</v>
      </c>
    </row>
    <row r="61" spans="1:39" ht="13.5" customHeight="1" x14ac:dyDescent="0.25">
      <c r="A61" s="61"/>
      <c r="B61" s="319">
        <v>2044</v>
      </c>
      <c r="C61" s="18"/>
      <c r="D61" s="488">
        <v>0.32527491364024624</v>
      </c>
      <c r="E61" s="489">
        <v>6.9126195403069218E-2</v>
      </c>
      <c r="F61" s="489">
        <v>-7.8742934140708519E-4</v>
      </c>
      <c r="G61" s="490">
        <v>5.2150811705064693E-6</v>
      </c>
      <c r="H61" s="491">
        <v>0.38728007442052015</v>
      </c>
      <c r="I61" s="492">
        <v>5.5526385246550972E-2</v>
      </c>
      <c r="J61" s="492">
        <v>-5.3417929464962704E-4</v>
      </c>
      <c r="K61" s="490">
        <v>4.2093596420141842E-6</v>
      </c>
      <c r="L61" s="491" t="s">
        <v>678</v>
      </c>
      <c r="M61" s="492">
        <v>0.12679510393803953</v>
      </c>
      <c r="N61" s="319" t="s">
        <v>678</v>
      </c>
      <c r="O61" s="493" t="s">
        <v>678</v>
      </c>
      <c r="P61" s="494">
        <v>0.23398100209323003</v>
      </c>
      <c r="Q61" s="495">
        <v>0.13120300165283155</v>
      </c>
      <c r="R61" s="495">
        <v>-2.0594564659300405E-3</v>
      </c>
      <c r="S61" s="490">
        <v>1.3300046823685748E-5</v>
      </c>
      <c r="T61" s="494">
        <v>0.3988609037344879</v>
      </c>
      <c r="U61" s="495">
        <v>9.7483230363204512E-2</v>
      </c>
      <c r="V61" s="495">
        <v>-1.4063727682028522E-3</v>
      </c>
      <c r="W61" s="490">
        <v>1.1906400891809692E-5</v>
      </c>
      <c r="X61" s="496"/>
      <c r="Y61" s="492">
        <v>0.28969261177785011</v>
      </c>
      <c r="Z61" s="490"/>
      <c r="AA61" s="490"/>
      <c r="AB61" s="494">
        <v>2.6962848686626804</v>
      </c>
      <c r="AC61" s="495">
        <v>0.143057339771858</v>
      </c>
      <c r="AD61" s="495">
        <v>-1.0340193601785499E-3</v>
      </c>
      <c r="AE61" s="490">
        <v>1.1293150500864199E-5</v>
      </c>
      <c r="AF61" s="494">
        <v>5.6655970981789903</v>
      </c>
      <c r="AG61" s="495">
        <v>0.29422449618924201</v>
      </c>
      <c r="AH61" s="495">
        <v>-1.9493920679616401E-3</v>
      </c>
      <c r="AI61" s="497">
        <v>1.1619187345164999E-5</v>
      </c>
      <c r="AJ61" s="494">
        <v>3.3601870156891001</v>
      </c>
      <c r="AK61" s="495">
        <v>0.29524938703213599</v>
      </c>
      <c r="AL61" s="495">
        <v>-3.20909768342738E-3</v>
      </c>
      <c r="AM61" s="497">
        <v>2.3540043227716499E-5</v>
      </c>
    </row>
    <row r="62" spans="1:39" ht="13.5" customHeight="1" x14ac:dyDescent="0.25">
      <c r="A62" s="61"/>
      <c r="B62" s="319">
        <v>2045</v>
      </c>
      <c r="C62" s="18"/>
      <c r="D62" s="488">
        <v>0.32527491364024624</v>
      </c>
      <c r="E62" s="489">
        <v>6.9126195403069218E-2</v>
      </c>
      <c r="F62" s="489">
        <v>-7.8742934140708519E-4</v>
      </c>
      <c r="G62" s="490">
        <v>5.2150811705064693E-6</v>
      </c>
      <c r="H62" s="491">
        <v>0.38728007442052015</v>
      </c>
      <c r="I62" s="492">
        <v>5.5526385246550972E-2</v>
      </c>
      <c r="J62" s="492">
        <v>-5.3417929464962704E-4</v>
      </c>
      <c r="K62" s="490">
        <v>4.2093596420141842E-6</v>
      </c>
      <c r="L62" s="491" t="s">
        <v>678</v>
      </c>
      <c r="M62" s="492">
        <v>0.12679510393803953</v>
      </c>
      <c r="N62" s="319" t="s">
        <v>678</v>
      </c>
      <c r="O62" s="493" t="s">
        <v>678</v>
      </c>
      <c r="P62" s="494">
        <v>0.23398100209323003</v>
      </c>
      <c r="Q62" s="495">
        <v>0.13120300165283155</v>
      </c>
      <c r="R62" s="495">
        <v>-2.0594564659300405E-3</v>
      </c>
      <c r="S62" s="490">
        <v>1.3300046823685748E-5</v>
      </c>
      <c r="T62" s="494">
        <v>0.3988609037344879</v>
      </c>
      <c r="U62" s="495">
        <v>9.7483230363204512E-2</v>
      </c>
      <c r="V62" s="495">
        <v>-1.4063727682028522E-3</v>
      </c>
      <c r="W62" s="490">
        <v>1.1906400891809692E-5</v>
      </c>
      <c r="X62" s="496"/>
      <c r="Y62" s="492">
        <v>0.28969261177785011</v>
      </c>
      <c r="Z62" s="490"/>
      <c r="AA62" s="490"/>
      <c r="AB62" s="494">
        <v>2.6962848686626804</v>
      </c>
      <c r="AC62" s="495">
        <v>0.143057339771858</v>
      </c>
      <c r="AD62" s="495">
        <v>-1.0340193601785499E-3</v>
      </c>
      <c r="AE62" s="490">
        <v>1.1293150500864199E-5</v>
      </c>
      <c r="AF62" s="494">
        <v>5.6655970981789903</v>
      </c>
      <c r="AG62" s="495">
        <v>0.29422449618924201</v>
      </c>
      <c r="AH62" s="495">
        <v>-1.9493920679616401E-3</v>
      </c>
      <c r="AI62" s="497">
        <v>1.1619187345164999E-5</v>
      </c>
      <c r="AJ62" s="494">
        <v>3.3601870156891001</v>
      </c>
      <c r="AK62" s="495">
        <v>0.29524938703213599</v>
      </c>
      <c r="AL62" s="495">
        <v>-3.20909768342738E-3</v>
      </c>
      <c r="AM62" s="497">
        <v>2.3540043227716499E-5</v>
      </c>
    </row>
    <row r="63" spans="1:39" ht="13.5" customHeight="1" x14ac:dyDescent="0.25">
      <c r="A63" s="61"/>
      <c r="B63" s="319">
        <v>2046</v>
      </c>
      <c r="C63" s="18"/>
      <c r="D63" s="488">
        <v>0.32527491364024624</v>
      </c>
      <c r="E63" s="489">
        <v>6.9126195403069218E-2</v>
      </c>
      <c r="F63" s="489">
        <v>-7.8742934140708519E-4</v>
      </c>
      <c r="G63" s="490">
        <v>5.2150811705064693E-6</v>
      </c>
      <c r="H63" s="491">
        <v>0.38728007442052015</v>
      </c>
      <c r="I63" s="492">
        <v>5.5526385246550972E-2</v>
      </c>
      <c r="J63" s="492">
        <v>-5.3417929464962704E-4</v>
      </c>
      <c r="K63" s="490">
        <v>4.2093596420141842E-6</v>
      </c>
      <c r="L63" s="491" t="s">
        <v>678</v>
      </c>
      <c r="M63" s="492">
        <v>0.12679510393803953</v>
      </c>
      <c r="N63" s="319" t="s">
        <v>678</v>
      </c>
      <c r="O63" s="493" t="s">
        <v>678</v>
      </c>
      <c r="P63" s="494">
        <v>0.23398100209323003</v>
      </c>
      <c r="Q63" s="495">
        <v>0.13120300165283155</v>
      </c>
      <c r="R63" s="495">
        <v>-2.0594564659300405E-3</v>
      </c>
      <c r="S63" s="490">
        <v>1.3300046823685748E-5</v>
      </c>
      <c r="T63" s="494">
        <v>0.3988609037344879</v>
      </c>
      <c r="U63" s="495">
        <v>9.7483230363204512E-2</v>
      </c>
      <c r="V63" s="495">
        <v>-1.4063727682028522E-3</v>
      </c>
      <c r="W63" s="490">
        <v>1.1906400891809692E-5</v>
      </c>
      <c r="X63" s="496"/>
      <c r="Y63" s="492">
        <v>0.28969261177785011</v>
      </c>
      <c r="Z63" s="490"/>
      <c r="AA63" s="490"/>
      <c r="AB63" s="494">
        <v>2.6962848686626804</v>
      </c>
      <c r="AC63" s="495">
        <v>0.143057339771858</v>
      </c>
      <c r="AD63" s="495">
        <v>-1.0340193601785499E-3</v>
      </c>
      <c r="AE63" s="490">
        <v>1.1293150500864199E-5</v>
      </c>
      <c r="AF63" s="494">
        <v>5.6655970981789903</v>
      </c>
      <c r="AG63" s="495">
        <v>0.29422449618924201</v>
      </c>
      <c r="AH63" s="495">
        <v>-1.9493920679616401E-3</v>
      </c>
      <c r="AI63" s="497">
        <v>1.1619187345164999E-5</v>
      </c>
      <c r="AJ63" s="494">
        <v>3.3601870156891001</v>
      </c>
      <c r="AK63" s="495">
        <v>0.29524938703213599</v>
      </c>
      <c r="AL63" s="495">
        <v>-3.20909768342738E-3</v>
      </c>
      <c r="AM63" s="497">
        <v>2.3540043227716499E-5</v>
      </c>
    </row>
    <row r="64" spans="1:39" ht="13.5" customHeight="1" x14ac:dyDescent="0.25">
      <c r="A64" s="61"/>
      <c r="B64" s="319">
        <v>2047</v>
      </c>
      <c r="C64" s="18"/>
      <c r="D64" s="488">
        <v>0.32527491364024624</v>
      </c>
      <c r="E64" s="489">
        <v>6.9126195403069218E-2</v>
      </c>
      <c r="F64" s="489">
        <v>-7.8742934140708519E-4</v>
      </c>
      <c r="G64" s="490">
        <v>5.2150811705064693E-6</v>
      </c>
      <c r="H64" s="491">
        <v>0.38728007442052015</v>
      </c>
      <c r="I64" s="492">
        <v>5.5526385246550972E-2</v>
      </c>
      <c r="J64" s="492">
        <v>-5.3417929464962704E-4</v>
      </c>
      <c r="K64" s="490">
        <v>4.2093596420141842E-6</v>
      </c>
      <c r="L64" s="491" t="s">
        <v>678</v>
      </c>
      <c r="M64" s="492">
        <v>0.12679510393803953</v>
      </c>
      <c r="N64" s="319" t="s">
        <v>678</v>
      </c>
      <c r="O64" s="493" t="s">
        <v>678</v>
      </c>
      <c r="P64" s="494">
        <v>0.23398100209323003</v>
      </c>
      <c r="Q64" s="495">
        <v>0.13120300165283155</v>
      </c>
      <c r="R64" s="495">
        <v>-2.0594564659300405E-3</v>
      </c>
      <c r="S64" s="490">
        <v>1.3300046823685748E-5</v>
      </c>
      <c r="T64" s="494">
        <v>0.3988609037344879</v>
      </c>
      <c r="U64" s="495">
        <v>9.7483230363204512E-2</v>
      </c>
      <c r="V64" s="495">
        <v>-1.4063727682028522E-3</v>
      </c>
      <c r="W64" s="490">
        <v>1.1906400891809692E-5</v>
      </c>
      <c r="X64" s="496"/>
      <c r="Y64" s="492">
        <v>0.28969261177785011</v>
      </c>
      <c r="Z64" s="490"/>
      <c r="AA64" s="490"/>
      <c r="AB64" s="494">
        <v>2.6962848686626804</v>
      </c>
      <c r="AC64" s="495">
        <v>0.143057339771858</v>
      </c>
      <c r="AD64" s="495">
        <v>-1.0340193601785499E-3</v>
      </c>
      <c r="AE64" s="490">
        <v>1.1293150500864199E-5</v>
      </c>
      <c r="AF64" s="494">
        <v>5.6655970981789903</v>
      </c>
      <c r="AG64" s="495">
        <v>0.29422449618924201</v>
      </c>
      <c r="AH64" s="495">
        <v>-1.9493920679616401E-3</v>
      </c>
      <c r="AI64" s="497">
        <v>1.1619187345164999E-5</v>
      </c>
      <c r="AJ64" s="494">
        <v>3.3601870156891001</v>
      </c>
      <c r="AK64" s="495">
        <v>0.29524938703213599</v>
      </c>
      <c r="AL64" s="495">
        <v>-3.20909768342738E-3</v>
      </c>
      <c r="AM64" s="497">
        <v>2.3540043227716499E-5</v>
      </c>
    </row>
    <row r="65" spans="1:39" ht="13.5" customHeight="1" x14ac:dyDescent="0.25">
      <c r="A65" s="61"/>
      <c r="B65" s="319">
        <v>2048</v>
      </c>
      <c r="C65" s="18"/>
      <c r="D65" s="488">
        <v>0.32527491364024624</v>
      </c>
      <c r="E65" s="489">
        <v>6.9126195403069218E-2</v>
      </c>
      <c r="F65" s="489">
        <v>-7.8742934140708519E-4</v>
      </c>
      <c r="G65" s="490">
        <v>5.2150811705064693E-6</v>
      </c>
      <c r="H65" s="491">
        <v>0.38728007442052015</v>
      </c>
      <c r="I65" s="492">
        <v>5.5526385246550972E-2</v>
      </c>
      <c r="J65" s="492">
        <v>-5.3417929464962704E-4</v>
      </c>
      <c r="K65" s="490">
        <v>4.2093596420141842E-6</v>
      </c>
      <c r="L65" s="491" t="s">
        <v>678</v>
      </c>
      <c r="M65" s="492">
        <v>0.12679510393803953</v>
      </c>
      <c r="N65" s="319" t="s">
        <v>678</v>
      </c>
      <c r="O65" s="493" t="s">
        <v>678</v>
      </c>
      <c r="P65" s="494">
        <v>0.23398100209323003</v>
      </c>
      <c r="Q65" s="495">
        <v>0.13120300165283155</v>
      </c>
      <c r="R65" s="495">
        <v>-2.0594564659300405E-3</v>
      </c>
      <c r="S65" s="490">
        <v>1.3300046823685748E-5</v>
      </c>
      <c r="T65" s="494">
        <v>0.3988609037344879</v>
      </c>
      <c r="U65" s="495">
        <v>9.7483230363204512E-2</v>
      </c>
      <c r="V65" s="495">
        <v>-1.4063727682028522E-3</v>
      </c>
      <c r="W65" s="490">
        <v>1.1906400891809692E-5</v>
      </c>
      <c r="X65" s="496"/>
      <c r="Y65" s="492">
        <v>0.28969261177785011</v>
      </c>
      <c r="Z65" s="490"/>
      <c r="AA65" s="490"/>
      <c r="AB65" s="494">
        <v>2.6962848686626804</v>
      </c>
      <c r="AC65" s="495">
        <v>0.143057339771858</v>
      </c>
      <c r="AD65" s="495">
        <v>-1.0340193601785499E-3</v>
      </c>
      <c r="AE65" s="490">
        <v>1.1293150500864199E-5</v>
      </c>
      <c r="AF65" s="494">
        <v>5.6655970981789903</v>
      </c>
      <c r="AG65" s="495">
        <v>0.29422449618924201</v>
      </c>
      <c r="AH65" s="495">
        <v>-1.9493920679616401E-3</v>
      </c>
      <c r="AI65" s="497">
        <v>1.1619187345164999E-5</v>
      </c>
      <c r="AJ65" s="494">
        <v>3.3601870156891001</v>
      </c>
      <c r="AK65" s="495">
        <v>0.29524938703213599</v>
      </c>
      <c r="AL65" s="495">
        <v>-3.20909768342738E-3</v>
      </c>
      <c r="AM65" s="497">
        <v>2.3540043227716499E-5</v>
      </c>
    </row>
    <row r="66" spans="1:39" ht="13.5" customHeight="1" x14ac:dyDescent="0.25">
      <c r="A66" s="61"/>
      <c r="B66" s="319">
        <v>2049</v>
      </c>
      <c r="C66" s="18"/>
      <c r="D66" s="488">
        <v>0.32527491364024624</v>
      </c>
      <c r="E66" s="489">
        <v>6.9126195403069218E-2</v>
      </c>
      <c r="F66" s="489">
        <v>-7.8742934140708519E-4</v>
      </c>
      <c r="G66" s="490">
        <v>5.2150811705064693E-6</v>
      </c>
      <c r="H66" s="491">
        <v>0.38728007442052015</v>
      </c>
      <c r="I66" s="492">
        <v>5.5526385246550972E-2</v>
      </c>
      <c r="J66" s="492">
        <v>-5.3417929464962704E-4</v>
      </c>
      <c r="K66" s="490">
        <v>4.2093596420141842E-6</v>
      </c>
      <c r="L66" s="491" t="s">
        <v>678</v>
      </c>
      <c r="M66" s="492">
        <v>0.12679510393803953</v>
      </c>
      <c r="N66" s="319" t="s">
        <v>678</v>
      </c>
      <c r="O66" s="493" t="s">
        <v>678</v>
      </c>
      <c r="P66" s="494">
        <v>0.23398100209323003</v>
      </c>
      <c r="Q66" s="495">
        <v>0.13120300165283155</v>
      </c>
      <c r="R66" s="495">
        <v>-2.0594564659300405E-3</v>
      </c>
      <c r="S66" s="490">
        <v>1.3300046823685748E-5</v>
      </c>
      <c r="T66" s="494">
        <v>0.3988609037344879</v>
      </c>
      <c r="U66" s="495">
        <v>9.7483230363204512E-2</v>
      </c>
      <c r="V66" s="495">
        <v>-1.4063727682028522E-3</v>
      </c>
      <c r="W66" s="490">
        <v>1.1906400891809692E-5</v>
      </c>
      <c r="X66" s="496"/>
      <c r="Y66" s="492">
        <v>0.28969261177785011</v>
      </c>
      <c r="Z66" s="490"/>
      <c r="AA66" s="490"/>
      <c r="AB66" s="494">
        <v>2.6962848686626804</v>
      </c>
      <c r="AC66" s="495">
        <v>0.143057339771858</v>
      </c>
      <c r="AD66" s="495">
        <v>-1.0340193601785499E-3</v>
      </c>
      <c r="AE66" s="490">
        <v>1.1293150500864199E-5</v>
      </c>
      <c r="AF66" s="494">
        <v>5.6655970981789903</v>
      </c>
      <c r="AG66" s="495">
        <v>0.29422449618924201</v>
      </c>
      <c r="AH66" s="495">
        <v>-1.9493920679616401E-3</v>
      </c>
      <c r="AI66" s="497">
        <v>1.1619187345164999E-5</v>
      </c>
      <c r="AJ66" s="494">
        <v>3.3601870156891001</v>
      </c>
      <c r="AK66" s="495">
        <v>0.29524938703213599</v>
      </c>
      <c r="AL66" s="495">
        <v>-3.20909768342738E-3</v>
      </c>
      <c r="AM66" s="497">
        <v>2.3540043227716499E-5</v>
      </c>
    </row>
    <row r="67" spans="1:39" ht="13.5" customHeight="1" x14ac:dyDescent="0.25">
      <c r="A67" s="61"/>
      <c r="B67" s="319">
        <v>2050</v>
      </c>
      <c r="C67" s="18"/>
      <c r="D67" s="488">
        <v>0.32527491364024624</v>
      </c>
      <c r="E67" s="489">
        <v>6.9126195403069218E-2</v>
      </c>
      <c r="F67" s="489">
        <v>-7.8742934140708519E-4</v>
      </c>
      <c r="G67" s="490">
        <v>5.2150811705064693E-6</v>
      </c>
      <c r="H67" s="491">
        <v>0.38728007442052015</v>
      </c>
      <c r="I67" s="492">
        <v>5.5526385246550972E-2</v>
      </c>
      <c r="J67" s="492">
        <v>-5.3417929464962704E-4</v>
      </c>
      <c r="K67" s="490">
        <v>4.2093596420141842E-6</v>
      </c>
      <c r="L67" s="491" t="s">
        <v>678</v>
      </c>
      <c r="M67" s="492">
        <v>0.12679510393803953</v>
      </c>
      <c r="N67" s="319" t="s">
        <v>678</v>
      </c>
      <c r="O67" s="493" t="s">
        <v>678</v>
      </c>
      <c r="P67" s="494">
        <v>0.23398100209323003</v>
      </c>
      <c r="Q67" s="495">
        <v>0.13120300165283155</v>
      </c>
      <c r="R67" s="495">
        <v>-2.0594564659300405E-3</v>
      </c>
      <c r="S67" s="490">
        <v>1.3300046823685748E-5</v>
      </c>
      <c r="T67" s="494">
        <v>0.3988609037344879</v>
      </c>
      <c r="U67" s="495">
        <v>9.7483230363204512E-2</v>
      </c>
      <c r="V67" s="495">
        <v>-1.4063727682028522E-3</v>
      </c>
      <c r="W67" s="490">
        <v>1.1906400891809692E-5</v>
      </c>
      <c r="X67" s="496"/>
      <c r="Y67" s="492">
        <v>0.28969261177785011</v>
      </c>
      <c r="Z67" s="490"/>
      <c r="AA67" s="490"/>
      <c r="AB67" s="494">
        <v>2.6962848686626804</v>
      </c>
      <c r="AC67" s="495">
        <v>0.143057339771858</v>
      </c>
      <c r="AD67" s="495">
        <v>-1.0340193601785499E-3</v>
      </c>
      <c r="AE67" s="490">
        <v>1.1293150500864199E-5</v>
      </c>
      <c r="AF67" s="494">
        <v>5.6655970981789903</v>
      </c>
      <c r="AG67" s="495">
        <v>0.29422449618924201</v>
      </c>
      <c r="AH67" s="495">
        <v>-1.9493920679616401E-3</v>
      </c>
      <c r="AI67" s="497">
        <v>1.1619187345164999E-5</v>
      </c>
      <c r="AJ67" s="494">
        <v>3.3601870156891001</v>
      </c>
      <c r="AK67" s="495">
        <v>0.29524938703213599</v>
      </c>
      <c r="AL67" s="495">
        <v>-3.20909768342738E-3</v>
      </c>
      <c r="AM67" s="497">
        <v>2.3540043227716499E-5</v>
      </c>
    </row>
    <row r="68" spans="1:39" ht="13.5" customHeight="1" x14ac:dyDescent="0.25">
      <c r="A68" s="61"/>
      <c r="B68" s="319">
        <v>2051</v>
      </c>
      <c r="C68" s="18"/>
      <c r="D68" s="488">
        <v>0.32527491364024624</v>
      </c>
      <c r="E68" s="489">
        <v>6.9126195403069218E-2</v>
      </c>
      <c r="F68" s="489">
        <v>-7.8742934140708519E-4</v>
      </c>
      <c r="G68" s="490">
        <v>5.2150811705064693E-6</v>
      </c>
      <c r="H68" s="491">
        <v>0.38728007442052015</v>
      </c>
      <c r="I68" s="492">
        <v>5.5526385246550972E-2</v>
      </c>
      <c r="J68" s="492">
        <v>-5.3417929464962704E-4</v>
      </c>
      <c r="K68" s="490">
        <v>4.2093596420141842E-6</v>
      </c>
      <c r="L68" s="491" t="s">
        <v>678</v>
      </c>
      <c r="M68" s="492">
        <v>0.12679510393803953</v>
      </c>
      <c r="N68" s="319" t="s">
        <v>678</v>
      </c>
      <c r="O68" s="493" t="s">
        <v>678</v>
      </c>
      <c r="P68" s="494">
        <v>0.23398100209323003</v>
      </c>
      <c r="Q68" s="495">
        <v>0.13120300165283155</v>
      </c>
      <c r="R68" s="495">
        <v>-2.0594564659300405E-3</v>
      </c>
      <c r="S68" s="490">
        <v>1.3300046823685748E-5</v>
      </c>
      <c r="T68" s="494">
        <v>0.3988609037344879</v>
      </c>
      <c r="U68" s="495">
        <v>9.7483230363204512E-2</v>
      </c>
      <c r="V68" s="495">
        <v>-1.4063727682028522E-3</v>
      </c>
      <c r="W68" s="490">
        <v>1.1906400891809692E-5</v>
      </c>
      <c r="X68" s="496"/>
      <c r="Y68" s="492">
        <v>0.28969261177785011</v>
      </c>
      <c r="Z68" s="490"/>
      <c r="AA68" s="490"/>
      <c r="AB68" s="494">
        <v>2.6962848686626804</v>
      </c>
      <c r="AC68" s="495">
        <v>0.143057339771858</v>
      </c>
      <c r="AD68" s="495">
        <v>-1.0340193601785499E-3</v>
      </c>
      <c r="AE68" s="490">
        <v>1.1293150500864199E-5</v>
      </c>
      <c r="AF68" s="494">
        <v>5.6655970981789903</v>
      </c>
      <c r="AG68" s="495">
        <v>0.29422449618924201</v>
      </c>
      <c r="AH68" s="495">
        <v>-1.9493920679616401E-3</v>
      </c>
      <c r="AI68" s="497">
        <v>1.1619187345164999E-5</v>
      </c>
      <c r="AJ68" s="494">
        <v>3.3601870156891001</v>
      </c>
      <c r="AK68" s="495">
        <v>0.29524938703213599</v>
      </c>
      <c r="AL68" s="495">
        <v>-3.20909768342738E-3</v>
      </c>
      <c r="AM68" s="497">
        <v>2.3540043227716499E-5</v>
      </c>
    </row>
    <row r="69" spans="1:39" ht="13.5" customHeight="1" x14ac:dyDescent="0.25">
      <c r="A69" s="61"/>
      <c r="B69" s="319">
        <v>2052</v>
      </c>
      <c r="C69" s="18"/>
      <c r="D69" s="488">
        <v>0.32527491364024624</v>
      </c>
      <c r="E69" s="489">
        <v>6.9126195403069218E-2</v>
      </c>
      <c r="F69" s="489">
        <v>-7.8742934140708519E-4</v>
      </c>
      <c r="G69" s="490">
        <v>5.2150811705064693E-6</v>
      </c>
      <c r="H69" s="491">
        <v>0.38728007442052015</v>
      </c>
      <c r="I69" s="492">
        <v>5.5526385246550972E-2</v>
      </c>
      <c r="J69" s="492">
        <v>-5.3417929464962704E-4</v>
      </c>
      <c r="K69" s="490">
        <v>4.2093596420141842E-6</v>
      </c>
      <c r="L69" s="491" t="s">
        <v>678</v>
      </c>
      <c r="M69" s="492">
        <v>0.12679510393803953</v>
      </c>
      <c r="N69" s="319" t="s">
        <v>678</v>
      </c>
      <c r="O69" s="493" t="s">
        <v>678</v>
      </c>
      <c r="P69" s="494">
        <v>0.23398100209323003</v>
      </c>
      <c r="Q69" s="495">
        <v>0.13120300165283155</v>
      </c>
      <c r="R69" s="495">
        <v>-2.0594564659300405E-3</v>
      </c>
      <c r="S69" s="490">
        <v>1.3300046823685748E-5</v>
      </c>
      <c r="T69" s="494">
        <v>0.3988609037344879</v>
      </c>
      <c r="U69" s="495">
        <v>9.7483230363204512E-2</v>
      </c>
      <c r="V69" s="495">
        <v>-1.4063727682028522E-3</v>
      </c>
      <c r="W69" s="490">
        <v>1.1906400891809692E-5</v>
      </c>
      <c r="X69" s="496"/>
      <c r="Y69" s="492">
        <v>0.28969261177785011</v>
      </c>
      <c r="Z69" s="490"/>
      <c r="AA69" s="490"/>
      <c r="AB69" s="494">
        <v>2.6962848686626804</v>
      </c>
      <c r="AC69" s="495">
        <v>0.143057339771858</v>
      </c>
      <c r="AD69" s="495">
        <v>-1.0340193601785499E-3</v>
      </c>
      <c r="AE69" s="490">
        <v>1.1293150500864199E-5</v>
      </c>
      <c r="AF69" s="494">
        <v>5.6655970981789903</v>
      </c>
      <c r="AG69" s="495">
        <v>0.29422449618924201</v>
      </c>
      <c r="AH69" s="495">
        <v>-1.9493920679616401E-3</v>
      </c>
      <c r="AI69" s="497">
        <v>1.1619187345164999E-5</v>
      </c>
      <c r="AJ69" s="494">
        <v>3.3601870156891001</v>
      </c>
      <c r="AK69" s="495">
        <v>0.29524938703213599</v>
      </c>
      <c r="AL69" s="495">
        <v>-3.20909768342738E-3</v>
      </c>
      <c r="AM69" s="497">
        <v>2.3540043227716499E-5</v>
      </c>
    </row>
    <row r="70" spans="1:39" ht="13.5" customHeight="1" x14ac:dyDescent="0.25">
      <c r="A70" s="61"/>
      <c r="B70" s="319">
        <v>2053</v>
      </c>
      <c r="C70" s="18"/>
      <c r="D70" s="488">
        <v>0.32527491364024624</v>
      </c>
      <c r="E70" s="489">
        <v>6.9126195403069218E-2</v>
      </c>
      <c r="F70" s="489">
        <v>-7.8742934140708519E-4</v>
      </c>
      <c r="G70" s="490">
        <v>5.2150811705064693E-6</v>
      </c>
      <c r="H70" s="491">
        <v>0.38728007442052015</v>
      </c>
      <c r="I70" s="492">
        <v>5.5526385246550972E-2</v>
      </c>
      <c r="J70" s="492">
        <v>-5.3417929464962704E-4</v>
      </c>
      <c r="K70" s="490">
        <v>4.2093596420141842E-6</v>
      </c>
      <c r="L70" s="491" t="s">
        <v>678</v>
      </c>
      <c r="M70" s="492">
        <v>0.12679510393803953</v>
      </c>
      <c r="N70" s="319" t="s">
        <v>678</v>
      </c>
      <c r="O70" s="493" t="s">
        <v>678</v>
      </c>
      <c r="P70" s="494">
        <v>0.23398100209323003</v>
      </c>
      <c r="Q70" s="495">
        <v>0.13120300165283155</v>
      </c>
      <c r="R70" s="495">
        <v>-2.0594564659300405E-3</v>
      </c>
      <c r="S70" s="490">
        <v>1.3300046823685748E-5</v>
      </c>
      <c r="T70" s="494">
        <v>0.3988609037344879</v>
      </c>
      <c r="U70" s="495">
        <v>9.7483230363204512E-2</v>
      </c>
      <c r="V70" s="495">
        <v>-1.4063727682028522E-3</v>
      </c>
      <c r="W70" s="490">
        <v>1.1906400891809692E-5</v>
      </c>
      <c r="X70" s="496"/>
      <c r="Y70" s="492">
        <v>0.28969261177785011</v>
      </c>
      <c r="Z70" s="490"/>
      <c r="AA70" s="490"/>
      <c r="AB70" s="494">
        <v>2.6962848686626804</v>
      </c>
      <c r="AC70" s="495">
        <v>0.143057339771858</v>
      </c>
      <c r="AD70" s="495">
        <v>-1.0340193601785499E-3</v>
      </c>
      <c r="AE70" s="490">
        <v>1.1293150500864199E-5</v>
      </c>
      <c r="AF70" s="494">
        <v>5.6655970981789903</v>
      </c>
      <c r="AG70" s="495">
        <v>0.29422449618924201</v>
      </c>
      <c r="AH70" s="495">
        <v>-1.9493920679616401E-3</v>
      </c>
      <c r="AI70" s="497">
        <v>1.1619187345164999E-5</v>
      </c>
      <c r="AJ70" s="494">
        <v>3.3601870156891001</v>
      </c>
      <c r="AK70" s="495">
        <v>0.29524938703213599</v>
      </c>
      <c r="AL70" s="495">
        <v>-3.20909768342738E-3</v>
      </c>
      <c r="AM70" s="497">
        <v>2.3540043227716499E-5</v>
      </c>
    </row>
    <row r="71" spans="1:39" ht="13.5" customHeight="1" x14ac:dyDescent="0.25">
      <c r="A71" s="61"/>
      <c r="B71" s="319">
        <v>2054</v>
      </c>
      <c r="C71" s="18"/>
      <c r="D71" s="488">
        <v>0.32527491364024624</v>
      </c>
      <c r="E71" s="489">
        <v>6.9126195403069218E-2</v>
      </c>
      <c r="F71" s="489">
        <v>-7.8742934140708519E-4</v>
      </c>
      <c r="G71" s="490">
        <v>5.2150811705064693E-6</v>
      </c>
      <c r="H71" s="491">
        <v>0.38728007442052015</v>
      </c>
      <c r="I71" s="492">
        <v>5.5526385246550972E-2</v>
      </c>
      <c r="J71" s="492">
        <v>-5.3417929464962704E-4</v>
      </c>
      <c r="K71" s="490">
        <v>4.2093596420141842E-6</v>
      </c>
      <c r="L71" s="491" t="s">
        <v>678</v>
      </c>
      <c r="M71" s="492">
        <v>0.12679510393803953</v>
      </c>
      <c r="N71" s="319" t="s">
        <v>678</v>
      </c>
      <c r="O71" s="493" t="s">
        <v>678</v>
      </c>
      <c r="P71" s="494">
        <v>0.23398100209323003</v>
      </c>
      <c r="Q71" s="495">
        <v>0.13120300165283155</v>
      </c>
      <c r="R71" s="495">
        <v>-2.0594564659300405E-3</v>
      </c>
      <c r="S71" s="490">
        <v>1.3300046823685748E-5</v>
      </c>
      <c r="T71" s="494">
        <v>0.3988609037344879</v>
      </c>
      <c r="U71" s="495">
        <v>9.7483230363204512E-2</v>
      </c>
      <c r="V71" s="495">
        <v>-1.4063727682028522E-3</v>
      </c>
      <c r="W71" s="490">
        <v>1.1906400891809692E-5</v>
      </c>
      <c r="X71" s="496"/>
      <c r="Y71" s="492">
        <v>0.28969261177785011</v>
      </c>
      <c r="Z71" s="490"/>
      <c r="AA71" s="490"/>
      <c r="AB71" s="494">
        <v>2.6962848686626804</v>
      </c>
      <c r="AC71" s="495">
        <v>0.143057339771858</v>
      </c>
      <c r="AD71" s="495">
        <v>-1.0340193601785499E-3</v>
      </c>
      <c r="AE71" s="490">
        <v>1.1293150500864199E-5</v>
      </c>
      <c r="AF71" s="494">
        <v>5.6655970981789903</v>
      </c>
      <c r="AG71" s="495">
        <v>0.29422449618924201</v>
      </c>
      <c r="AH71" s="495">
        <v>-1.9493920679616401E-3</v>
      </c>
      <c r="AI71" s="497">
        <v>1.1619187345164999E-5</v>
      </c>
      <c r="AJ71" s="494">
        <v>3.3601870156891001</v>
      </c>
      <c r="AK71" s="495">
        <v>0.29524938703213599</v>
      </c>
      <c r="AL71" s="495">
        <v>-3.20909768342738E-3</v>
      </c>
      <c r="AM71" s="497">
        <v>2.3540043227716499E-5</v>
      </c>
    </row>
    <row r="72" spans="1:39" ht="13.5" customHeight="1" x14ac:dyDescent="0.25">
      <c r="A72" s="61"/>
      <c r="B72" s="319">
        <v>2055</v>
      </c>
      <c r="C72" s="18"/>
      <c r="D72" s="488">
        <v>0.32527491364024624</v>
      </c>
      <c r="E72" s="489">
        <v>6.9126195403069218E-2</v>
      </c>
      <c r="F72" s="489">
        <v>-7.8742934140708519E-4</v>
      </c>
      <c r="G72" s="490">
        <v>5.2150811705064693E-6</v>
      </c>
      <c r="H72" s="491">
        <v>0.38728007442052015</v>
      </c>
      <c r="I72" s="492">
        <v>5.5526385246550972E-2</v>
      </c>
      <c r="J72" s="492">
        <v>-5.3417929464962704E-4</v>
      </c>
      <c r="K72" s="490">
        <v>4.2093596420141842E-6</v>
      </c>
      <c r="L72" s="491" t="s">
        <v>678</v>
      </c>
      <c r="M72" s="492">
        <v>0.12679510393803953</v>
      </c>
      <c r="N72" s="319" t="s">
        <v>678</v>
      </c>
      <c r="O72" s="493" t="s">
        <v>678</v>
      </c>
      <c r="P72" s="494">
        <v>0.23398100209323003</v>
      </c>
      <c r="Q72" s="495">
        <v>0.13120300165283155</v>
      </c>
      <c r="R72" s="495">
        <v>-2.0594564659300405E-3</v>
      </c>
      <c r="S72" s="490">
        <v>1.3300046823685748E-5</v>
      </c>
      <c r="T72" s="494">
        <v>0.3988609037344879</v>
      </c>
      <c r="U72" s="495">
        <v>9.7483230363204512E-2</v>
      </c>
      <c r="V72" s="495">
        <v>-1.4063727682028522E-3</v>
      </c>
      <c r="W72" s="490">
        <v>1.1906400891809692E-5</v>
      </c>
      <c r="X72" s="496"/>
      <c r="Y72" s="492">
        <v>0.28969261177785011</v>
      </c>
      <c r="Z72" s="490"/>
      <c r="AA72" s="490"/>
      <c r="AB72" s="494">
        <v>2.6962848686626804</v>
      </c>
      <c r="AC72" s="495">
        <v>0.143057339771858</v>
      </c>
      <c r="AD72" s="495">
        <v>-1.0340193601785499E-3</v>
      </c>
      <c r="AE72" s="490">
        <v>1.1293150500864199E-5</v>
      </c>
      <c r="AF72" s="494">
        <v>5.6655970981789903</v>
      </c>
      <c r="AG72" s="495">
        <v>0.29422449618924201</v>
      </c>
      <c r="AH72" s="495">
        <v>-1.9493920679616401E-3</v>
      </c>
      <c r="AI72" s="497">
        <v>1.1619187345164999E-5</v>
      </c>
      <c r="AJ72" s="494">
        <v>3.3601870156891001</v>
      </c>
      <c r="AK72" s="495">
        <v>0.29524938703213599</v>
      </c>
      <c r="AL72" s="495">
        <v>-3.20909768342738E-3</v>
      </c>
      <c r="AM72" s="497">
        <v>2.3540043227716499E-5</v>
      </c>
    </row>
    <row r="73" spans="1:39" ht="13.5" customHeight="1" x14ac:dyDescent="0.25">
      <c r="A73" s="61"/>
      <c r="B73" s="319">
        <v>2056</v>
      </c>
      <c r="C73" s="18"/>
      <c r="D73" s="488">
        <v>0.32527491364024624</v>
      </c>
      <c r="E73" s="489">
        <v>6.9126195403069218E-2</v>
      </c>
      <c r="F73" s="489">
        <v>-7.8742934140708519E-4</v>
      </c>
      <c r="G73" s="490">
        <v>5.2150811705064693E-6</v>
      </c>
      <c r="H73" s="491">
        <v>0.38728007442052015</v>
      </c>
      <c r="I73" s="492">
        <v>5.5526385246550972E-2</v>
      </c>
      <c r="J73" s="492">
        <v>-5.3417929464962704E-4</v>
      </c>
      <c r="K73" s="490">
        <v>4.2093596420141842E-6</v>
      </c>
      <c r="L73" s="491" t="s">
        <v>678</v>
      </c>
      <c r="M73" s="492">
        <v>0.12679510393803953</v>
      </c>
      <c r="N73" s="319" t="s">
        <v>678</v>
      </c>
      <c r="O73" s="493" t="s">
        <v>678</v>
      </c>
      <c r="P73" s="494">
        <v>0.23398100209323003</v>
      </c>
      <c r="Q73" s="495">
        <v>0.13120300165283155</v>
      </c>
      <c r="R73" s="495">
        <v>-2.0594564659300405E-3</v>
      </c>
      <c r="S73" s="490">
        <v>1.3300046823685748E-5</v>
      </c>
      <c r="T73" s="494">
        <v>0.3988609037344879</v>
      </c>
      <c r="U73" s="495">
        <v>9.7483230363204512E-2</v>
      </c>
      <c r="V73" s="495">
        <v>-1.4063727682028522E-3</v>
      </c>
      <c r="W73" s="490">
        <v>1.1906400891809692E-5</v>
      </c>
      <c r="X73" s="496"/>
      <c r="Y73" s="492">
        <v>0.28969261177785011</v>
      </c>
      <c r="Z73" s="490"/>
      <c r="AA73" s="490"/>
      <c r="AB73" s="494">
        <v>2.6962848686626804</v>
      </c>
      <c r="AC73" s="495">
        <v>0.143057339771858</v>
      </c>
      <c r="AD73" s="495">
        <v>-1.0340193601785499E-3</v>
      </c>
      <c r="AE73" s="490">
        <v>1.1293150500864199E-5</v>
      </c>
      <c r="AF73" s="494">
        <v>5.6655970981789903</v>
      </c>
      <c r="AG73" s="495">
        <v>0.29422449618924201</v>
      </c>
      <c r="AH73" s="495">
        <v>-1.9493920679616401E-3</v>
      </c>
      <c r="AI73" s="497">
        <v>1.1619187345164999E-5</v>
      </c>
      <c r="AJ73" s="494">
        <v>3.3601870156891001</v>
      </c>
      <c r="AK73" s="495">
        <v>0.29524938703213599</v>
      </c>
      <c r="AL73" s="495">
        <v>-3.20909768342738E-3</v>
      </c>
      <c r="AM73" s="497">
        <v>2.3540043227716499E-5</v>
      </c>
    </row>
    <row r="74" spans="1:39" ht="13.5" customHeight="1" x14ac:dyDescent="0.25">
      <c r="A74" s="61"/>
      <c r="B74" s="319">
        <v>2057</v>
      </c>
      <c r="C74" s="18"/>
      <c r="D74" s="488">
        <v>0.32527491364024624</v>
      </c>
      <c r="E74" s="489">
        <v>6.9126195403069218E-2</v>
      </c>
      <c r="F74" s="489">
        <v>-7.8742934140708519E-4</v>
      </c>
      <c r="G74" s="490">
        <v>5.2150811705064693E-6</v>
      </c>
      <c r="H74" s="491">
        <v>0.38728007442052015</v>
      </c>
      <c r="I74" s="492">
        <v>5.5526385246550972E-2</v>
      </c>
      <c r="J74" s="492">
        <v>-5.3417929464962704E-4</v>
      </c>
      <c r="K74" s="490">
        <v>4.2093596420141842E-6</v>
      </c>
      <c r="L74" s="491" t="s">
        <v>678</v>
      </c>
      <c r="M74" s="492">
        <v>0.12679510393803953</v>
      </c>
      <c r="N74" s="319" t="s">
        <v>678</v>
      </c>
      <c r="O74" s="493" t="s">
        <v>678</v>
      </c>
      <c r="P74" s="494">
        <v>0.23398100209323003</v>
      </c>
      <c r="Q74" s="495">
        <v>0.13120300165283155</v>
      </c>
      <c r="R74" s="495">
        <v>-2.0594564659300405E-3</v>
      </c>
      <c r="S74" s="490">
        <v>1.3300046823685748E-5</v>
      </c>
      <c r="T74" s="494">
        <v>0.3988609037344879</v>
      </c>
      <c r="U74" s="495">
        <v>9.7483230363204512E-2</v>
      </c>
      <c r="V74" s="495">
        <v>-1.4063727682028522E-3</v>
      </c>
      <c r="W74" s="490">
        <v>1.1906400891809692E-5</v>
      </c>
      <c r="X74" s="496"/>
      <c r="Y74" s="492">
        <v>0.28969261177785011</v>
      </c>
      <c r="Z74" s="490"/>
      <c r="AA74" s="490"/>
      <c r="AB74" s="494">
        <v>2.6962848686626804</v>
      </c>
      <c r="AC74" s="495">
        <v>0.143057339771858</v>
      </c>
      <c r="AD74" s="495">
        <v>-1.0340193601785499E-3</v>
      </c>
      <c r="AE74" s="490">
        <v>1.1293150500864199E-5</v>
      </c>
      <c r="AF74" s="494">
        <v>5.6655970981789903</v>
      </c>
      <c r="AG74" s="495">
        <v>0.29422449618924201</v>
      </c>
      <c r="AH74" s="495">
        <v>-1.9493920679616401E-3</v>
      </c>
      <c r="AI74" s="497">
        <v>1.1619187345164999E-5</v>
      </c>
      <c r="AJ74" s="494">
        <v>3.3601870156891001</v>
      </c>
      <c r="AK74" s="495">
        <v>0.29524938703213599</v>
      </c>
      <c r="AL74" s="495">
        <v>-3.20909768342738E-3</v>
      </c>
      <c r="AM74" s="497">
        <v>2.3540043227716499E-5</v>
      </c>
    </row>
    <row r="75" spans="1:39" ht="13.5" customHeight="1" x14ac:dyDescent="0.25">
      <c r="A75" s="61"/>
      <c r="B75" s="319">
        <v>2058</v>
      </c>
      <c r="C75" s="18"/>
      <c r="D75" s="488">
        <v>0.32527491364024624</v>
      </c>
      <c r="E75" s="489">
        <v>6.9126195403069218E-2</v>
      </c>
      <c r="F75" s="489">
        <v>-7.8742934140708519E-4</v>
      </c>
      <c r="G75" s="490">
        <v>5.2150811705064693E-6</v>
      </c>
      <c r="H75" s="491">
        <v>0.38728007442052015</v>
      </c>
      <c r="I75" s="492">
        <v>5.5526385246550972E-2</v>
      </c>
      <c r="J75" s="492">
        <v>-5.3417929464962704E-4</v>
      </c>
      <c r="K75" s="490">
        <v>4.2093596420141842E-6</v>
      </c>
      <c r="L75" s="491" t="s">
        <v>678</v>
      </c>
      <c r="M75" s="492">
        <v>0.12679510393803953</v>
      </c>
      <c r="N75" s="319" t="s">
        <v>678</v>
      </c>
      <c r="O75" s="493" t="s">
        <v>678</v>
      </c>
      <c r="P75" s="494">
        <v>0.23398100209323003</v>
      </c>
      <c r="Q75" s="495">
        <v>0.13120300165283155</v>
      </c>
      <c r="R75" s="495">
        <v>-2.0594564659300405E-3</v>
      </c>
      <c r="S75" s="490">
        <v>1.3300046823685748E-5</v>
      </c>
      <c r="T75" s="494">
        <v>0.3988609037344879</v>
      </c>
      <c r="U75" s="495">
        <v>9.7483230363204512E-2</v>
      </c>
      <c r="V75" s="495">
        <v>-1.4063727682028522E-3</v>
      </c>
      <c r="W75" s="490">
        <v>1.1906400891809692E-5</v>
      </c>
      <c r="X75" s="496"/>
      <c r="Y75" s="492">
        <v>0.28969261177785011</v>
      </c>
      <c r="Z75" s="490"/>
      <c r="AA75" s="490"/>
      <c r="AB75" s="494">
        <v>2.6962848686626804</v>
      </c>
      <c r="AC75" s="495">
        <v>0.143057339771858</v>
      </c>
      <c r="AD75" s="495">
        <v>-1.0340193601785499E-3</v>
      </c>
      <c r="AE75" s="490">
        <v>1.1293150500864199E-5</v>
      </c>
      <c r="AF75" s="494">
        <v>5.6655970981789903</v>
      </c>
      <c r="AG75" s="495">
        <v>0.29422449618924201</v>
      </c>
      <c r="AH75" s="495">
        <v>-1.9493920679616401E-3</v>
      </c>
      <c r="AI75" s="497">
        <v>1.1619187345164999E-5</v>
      </c>
      <c r="AJ75" s="494">
        <v>3.3601870156891001</v>
      </c>
      <c r="AK75" s="495">
        <v>0.29524938703213599</v>
      </c>
      <c r="AL75" s="495">
        <v>-3.20909768342738E-3</v>
      </c>
      <c r="AM75" s="497">
        <v>2.3540043227716499E-5</v>
      </c>
    </row>
    <row r="76" spans="1:39" ht="13.5" customHeight="1" x14ac:dyDescent="0.25">
      <c r="A76" s="61"/>
      <c r="B76" s="319">
        <v>2059</v>
      </c>
      <c r="C76" s="18"/>
      <c r="D76" s="488">
        <v>0.32527491364024624</v>
      </c>
      <c r="E76" s="489">
        <v>6.9126195403069218E-2</v>
      </c>
      <c r="F76" s="489">
        <v>-7.8742934140708519E-4</v>
      </c>
      <c r="G76" s="490">
        <v>5.2150811705064693E-6</v>
      </c>
      <c r="H76" s="491">
        <v>0.38728007442052015</v>
      </c>
      <c r="I76" s="492">
        <v>5.5526385246550972E-2</v>
      </c>
      <c r="J76" s="492">
        <v>-5.3417929464962704E-4</v>
      </c>
      <c r="K76" s="490">
        <v>4.2093596420141842E-6</v>
      </c>
      <c r="L76" s="491" t="s">
        <v>678</v>
      </c>
      <c r="M76" s="492">
        <v>0.12679510393803953</v>
      </c>
      <c r="N76" s="319" t="s">
        <v>678</v>
      </c>
      <c r="O76" s="493" t="s">
        <v>678</v>
      </c>
      <c r="P76" s="494">
        <v>0.23398100209323003</v>
      </c>
      <c r="Q76" s="495">
        <v>0.13120300165283155</v>
      </c>
      <c r="R76" s="495">
        <v>-2.0594564659300405E-3</v>
      </c>
      <c r="S76" s="490">
        <v>1.3300046823685748E-5</v>
      </c>
      <c r="T76" s="494">
        <v>0.3988609037344879</v>
      </c>
      <c r="U76" s="495">
        <v>9.7483230363204512E-2</v>
      </c>
      <c r="V76" s="495">
        <v>-1.4063727682028522E-3</v>
      </c>
      <c r="W76" s="490">
        <v>1.1906400891809692E-5</v>
      </c>
      <c r="X76" s="496"/>
      <c r="Y76" s="492">
        <v>0.28969261177785011</v>
      </c>
      <c r="Z76" s="490"/>
      <c r="AA76" s="490"/>
      <c r="AB76" s="494">
        <v>2.6962848686626804</v>
      </c>
      <c r="AC76" s="495">
        <v>0.143057339771858</v>
      </c>
      <c r="AD76" s="495">
        <v>-1.0340193601785499E-3</v>
      </c>
      <c r="AE76" s="490">
        <v>1.1293150500864199E-5</v>
      </c>
      <c r="AF76" s="494">
        <v>5.6655970981789903</v>
      </c>
      <c r="AG76" s="495">
        <v>0.29422449618924201</v>
      </c>
      <c r="AH76" s="495">
        <v>-1.9493920679616401E-3</v>
      </c>
      <c r="AI76" s="497">
        <v>1.1619187345164999E-5</v>
      </c>
      <c r="AJ76" s="494">
        <v>3.3601870156891001</v>
      </c>
      <c r="AK76" s="495">
        <v>0.29524938703213599</v>
      </c>
      <c r="AL76" s="495">
        <v>-3.20909768342738E-3</v>
      </c>
      <c r="AM76" s="497">
        <v>2.3540043227716499E-5</v>
      </c>
    </row>
    <row r="77" spans="1:39" ht="13.5" customHeight="1" x14ac:dyDescent="0.25">
      <c r="A77" s="61"/>
      <c r="B77" s="319">
        <v>2060</v>
      </c>
      <c r="C77" s="18"/>
      <c r="D77" s="488">
        <v>0.32527491364024624</v>
      </c>
      <c r="E77" s="489">
        <v>6.9126195403069218E-2</v>
      </c>
      <c r="F77" s="489">
        <v>-7.8742934140708519E-4</v>
      </c>
      <c r="G77" s="490">
        <v>5.2150811705064693E-6</v>
      </c>
      <c r="H77" s="491">
        <v>0.38728007442052015</v>
      </c>
      <c r="I77" s="492">
        <v>5.5526385246550972E-2</v>
      </c>
      <c r="J77" s="492">
        <v>-5.3417929464962704E-4</v>
      </c>
      <c r="K77" s="490">
        <v>4.2093596420141842E-6</v>
      </c>
      <c r="L77" s="491" t="s">
        <v>678</v>
      </c>
      <c r="M77" s="492">
        <v>0.12679510393803953</v>
      </c>
      <c r="N77" s="319" t="s">
        <v>678</v>
      </c>
      <c r="O77" s="493" t="s">
        <v>678</v>
      </c>
      <c r="P77" s="494">
        <v>0.23398100209323003</v>
      </c>
      <c r="Q77" s="495">
        <v>0.13120300165283155</v>
      </c>
      <c r="R77" s="495">
        <v>-2.0594564659300405E-3</v>
      </c>
      <c r="S77" s="490">
        <v>1.3300046823685748E-5</v>
      </c>
      <c r="T77" s="494">
        <v>0.3988609037344879</v>
      </c>
      <c r="U77" s="495">
        <v>9.7483230363204512E-2</v>
      </c>
      <c r="V77" s="495">
        <v>-1.4063727682028522E-3</v>
      </c>
      <c r="W77" s="490">
        <v>1.1906400891809692E-5</v>
      </c>
      <c r="X77" s="496"/>
      <c r="Y77" s="492">
        <v>0.28969261177785011</v>
      </c>
      <c r="Z77" s="490"/>
      <c r="AA77" s="490"/>
      <c r="AB77" s="494">
        <v>2.6962848686626804</v>
      </c>
      <c r="AC77" s="495">
        <v>0.143057339771858</v>
      </c>
      <c r="AD77" s="495">
        <v>-1.0340193601785499E-3</v>
      </c>
      <c r="AE77" s="490">
        <v>1.1293150500864199E-5</v>
      </c>
      <c r="AF77" s="494">
        <v>5.6655970981789903</v>
      </c>
      <c r="AG77" s="495">
        <v>0.29422449618924201</v>
      </c>
      <c r="AH77" s="495">
        <v>-1.9493920679616401E-3</v>
      </c>
      <c r="AI77" s="497">
        <v>1.1619187345164999E-5</v>
      </c>
      <c r="AJ77" s="494">
        <v>3.3601870156891001</v>
      </c>
      <c r="AK77" s="495">
        <v>0.29524938703213599</v>
      </c>
      <c r="AL77" s="495">
        <v>-3.20909768342738E-3</v>
      </c>
      <c r="AM77" s="497">
        <v>2.3540043227716499E-5</v>
      </c>
    </row>
    <row r="78" spans="1:39" ht="13.5" customHeight="1" x14ac:dyDescent="0.25">
      <c r="A78" s="61"/>
      <c r="B78" s="319">
        <v>2061</v>
      </c>
      <c r="C78" s="18"/>
      <c r="D78" s="488">
        <v>0.32527491364024624</v>
      </c>
      <c r="E78" s="489">
        <v>6.9126195403069218E-2</v>
      </c>
      <c r="F78" s="489">
        <v>-7.8742934140708519E-4</v>
      </c>
      <c r="G78" s="490">
        <v>5.2150811705064693E-6</v>
      </c>
      <c r="H78" s="491">
        <v>0.38728007442052015</v>
      </c>
      <c r="I78" s="492">
        <v>5.5526385246550972E-2</v>
      </c>
      <c r="J78" s="492">
        <v>-5.3417929464962704E-4</v>
      </c>
      <c r="K78" s="490">
        <v>4.2093596420141842E-6</v>
      </c>
      <c r="L78" s="491" t="s">
        <v>678</v>
      </c>
      <c r="M78" s="492">
        <v>0.12679510393803953</v>
      </c>
      <c r="N78" s="319" t="s">
        <v>678</v>
      </c>
      <c r="O78" s="493" t="s">
        <v>678</v>
      </c>
      <c r="P78" s="494">
        <v>0.23398100209323003</v>
      </c>
      <c r="Q78" s="495">
        <v>0.13120300165283155</v>
      </c>
      <c r="R78" s="495">
        <v>-2.0594564659300405E-3</v>
      </c>
      <c r="S78" s="490">
        <v>1.3300046823685748E-5</v>
      </c>
      <c r="T78" s="494">
        <v>0.3988609037344879</v>
      </c>
      <c r="U78" s="495">
        <v>9.7483230363204512E-2</v>
      </c>
      <c r="V78" s="495">
        <v>-1.4063727682028522E-3</v>
      </c>
      <c r="W78" s="490">
        <v>1.1906400891809692E-5</v>
      </c>
      <c r="X78" s="496"/>
      <c r="Y78" s="492">
        <v>0.28969261177785011</v>
      </c>
      <c r="Z78" s="490"/>
      <c r="AA78" s="490"/>
      <c r="AB78" s="494">
        <v>2.6962848686626804</v>
      </c>
      <c r="AC78" s="495">
        <v>0.143057339771858</v>
      </c>
      <c r="AD78" s="495">
        <v>-1.0340193601785499E-3</v>
      </c>
      <c r="AE78" s="490">
        <v>1.1293150500864199E-5</v>
      </c>
      <c r="AF78" s="494">
        <v>5.6655970981789903</v>
      </c>
      <c r="AG78" s="495">
        <v>0.29422449618924201</v>
      </c>
      <c r="AH78" s="495">
        <v>-1.9493920679616401E-3</v>
      </c>
      <c r="AI78" s="497">
        <v>1.1619187345164999E-5</v>
      </c>
      <c r="AJ78" s="494">
        <v>3.3601870156891001</v>
      </c>
      <c r="AK78" s="495">
        <v>0.29524938703213599</v>
      </c>
      <c r="AL78" s="495">
        <v>-3.20909768342738E-3</v>
      </c>
      <c r="AM78" s="497">
        <v>2.3540043227716499E-5</v>
      </c>
    </row>
    <row r="79" spans="1:39" ht="13.5" customHeight="1" x14ac:dyDescent="0.25">
      <c r="A79" s="61"/>
      <c r="B79" s="319">
        <v>2062</v>
      </c>
      <c r="C79" s="18"/>
      <c r="D79" s="488">
        <v>0.32527491364024624</v>
      </c>
      <c r="E79" s="489">
        <v>6.9126195403069218E-2</v>
      </c>
      <c r="F79" s="489">
        <v>-7.8742934140708519E-4</v>
      </c>
      <c r="G79" s="490">
        <v>5.2150811705064693E-6</v>
      </c>
      <c r="H79" s="491">
        <v>0.38728007442052015</v>
      </c>
      <c r="I79" s="492">
        <v>5.5526385246550972E-2</v>
      </c>
      <c r="J79" s="492">
        <v>-5.3417929464962704E-4</v>
      </c>
      <c r="K79" s="490">
        <v>4.2093596420141842E-6</v>
      </c>
      <c r="L79" s="491" t="s">
        <v>678</v>
      </c>
      <c r="M79" s="492">
        <v>0.12679510393803953</v>
      </c>
      <c r="N79" s="319" t="s">
        <v>678</v>
      </c>
      <c r="O79" s="493" t="s">
        <v>678</v>
      </c>
      <c r="P79" s="494">
        <v>0.23398100209323003</v>
      </c>
      <c r="Q79" s="495">
        <v>0.13120300165283155</v>
      </c>
      <c r="R79" s="495">
        <v>-2.0594564659300405E-3</v>
      </c>
      <c r="S79" s="490">
        <v>1.3300046823685748E-5</v>
      </c>
      <c r="T79" s="494">
        <v>0.3988609037344879</v>
      </c>
      <c r="U79" s="495">
        <v>9.7483230363204512E-2</v>
      </c>
      <c r="V79" s="495">
        <v>-1.4063727682028522E-3</v>
      </c>
      <c r="W79" s="490">
        <v>1.1906400891809692E-5</v>
      </c>
      <c r="X79" s="496"/>
      <c r="Y79" s="492">
        <v>0.28969261177785011</v>
      </c>
      <c r="Z79" s="490"/>
      <c r="AA79" s="490"/>
      <c r="AB79" s="494">
        <v>2.6962848686626804</v>
      </c>
      <c r="AC79" s="495">
        <v>0.143057339771858</v>
      </c>
      <c r="AD79" s="495">
        <v>-1.0340193601785499E-3</v>
      </c>
      <c r="AE79" s="490">
        <v>1.1293150500864199E-5</v>
      </c>
      <c r="AF79" s="494">
        <v>5.6655970981789903</v>
      </c>
      <c r="AG79" s="495">
        <v>0.29422449618924201</v>
      </c>
      <c r="AH79" s="495">
        <v>-1.9493920679616401E-3</v>
      </c>
      <c r="AI79" s="497">
        <v>1.1619187345164999E-5</v>
      </c>
      <c r="AJ79" s="494">
        <v>3.3601870156891001</v>
      </c>
      <c r="AK79" s="495">
        <v>0.29524938703213599</v>
      </c>
      <c r="AL79" s="495">
        <v>-3.20909768342738E-3</v>
      </c>
      <c r="AM79" s="497">
        <v>2.3540043227716499E-5</v>
      </c>
    </row>
    <row r="80" spans="1:39" ht="13.5" customHeight="1" x14ac:dyDescent="0.25">
      <c r="A80" s="61"/>
      <c r="B80" s="319">
        <v>2063</v>
      </c>
      <c r="C80" s="18"/>
      <c r="D80" s="488">
        <v>0.32527491364024624</v>
      </c>
      <c r="E80" s="489">
        <v>6.9126195403069218E-2</v>
      </c>
      <c r="F80" s="489">
        <v>-7.8742934140708519E-4</v>
      </c>
      <c r="G80" s="490">
        <v>5.2150811705064693E-6</v>
      </c>
      <c r="H80" s="491">
        <v>0.38728007442052015</v>
      </c>
      <c r="I80" s="492">
        <v>5.5526385246550972E-2</v>
      </c>
      <c r="J80" s="492">
        <v>-5.3417929464962704E-4</v>
      </c>
      <c r="K80" s="490">
        <v>4.2093596420141842E-6</v>
      </c>
      <c r="L80" s="491" t="s">
        <v>678</v>
      </c>
      <c r="M80" s="492">
        <v>0.12679510393803953</v>
      </c>
      <c r="N80" s="319" t="s">
        <v>678</v>
      </c>
      <c r="O80" s="493" t="s">
        <v>678</v>
      </c>
      <c r="P80" s="494">
        <v>0.23398100209323003</v>
      </c>
      <c r="Q80" s="495">
        <v>0.13120300165283155</v>
      </c>
      <c r="R80" s="495">
        <v>-2.0594564659300405E-3</v>
      </c>
      <c r="S80" s="490">
        <v>1.3300046823685748E-5</v>
      </c>
      <c r="T80" s="494">
        <v>0.3988609037344879</v>
      </c>
      <c r="U80" s="495">
        <v>9.7483230363204512E-2</v>
      </c>
      <c r="V80" s="495">
        <v>-1.4063727682028522E-3</v>
      </c>
      <c r="W80" s="490">
        <v>1.1906400891809692E-5</v>
      </c>
      <c r="X80" s="496"/>
      <c r="Y80" s="492">
        <v>0.28969261177785011</v>
      </c>
      <c r="Z80" s="490"/>
      <c r="AA80" s="490"/>
      <c r="AB80" s="494">
        <v>2.6962848686626804</v>
      </c>
      <c r="AC80" s="495">
        <v>0.143057339771858</v>
      </c>
      <c r="AD80" s="495">
        <v>-1.0340193601785499E-3</v>
      </c>
      <c r="AE80" s="490">
        <v>1.1293150500864199E-5</v>
      </c>
      <c r="AF80" s="494">
        <v>5.6655970981789903</v>
      </c>
      <c r="AG80" s="495">
        <v>0.29422449618924201</v>
      </c>
      <c r="AH80" s="495">
        <v>-1.9493920679616401E-3</v>
      </c>
      <c r="AI80" s="497">
        <v>1.1619187345164999E-5</v>
      </c>
      <c r="AJ80" s="494">
        <v>3.3601870156891001</v>
      </c>
      <c r="AK80" s="495">
        <v>0.29524938703213599</v>
      </c>
      <c r="AL80" s="495">
        <v>-3.20909768342738E-3</v>
      </c>
      <c r="AM80" s="497">
        <v>2.3540043227716499E-5</v>
      </c>
    </row>
    <row r="81" spans="1:39" ht="13.5" customHeight="1" x14ac:dyDescent="0.25">
      <c r="A81" s="61"/>
      <c r="B81" s="319">
        <v>2064</v>
      </c>
      <c r="C81" s="18"/>
      <c r="D81" s="488">
        <v>0.32527491364024624</v>
      </c>
      <c r="E81" s="489">
        <v>6.9126195403069218E-2</v>
      </c>
      <c r="F81" s="489">
        <v>-7.8742934140708519E-4</v>
      </c>
      <c r="G81" s="490">
        <v>5.2150811705064693E-6</v>
      </c>
      <c r="H81" s="491">
        <v>0.38728007442052015</v>
      </c>
      <c r="I81" s="492">
        <v>5.5526385246550972E-2</v>
      </c>
      <c r="J81" s="492">
        <v>-5.3417929464962704E-4</v>
      </c>
      <c r="K81" s="490">
        <v>4.2093596420141842E-6</v>
      </c>
      <c r="L81" s="491" t="s">
        <v>678</v>
      </c>
      <c r="M81" s="492">
        <v>0.12679510393803953</v>
      </c>
      <c r="N81" s="319" t="s">
        <v>678</v>
      </c>
      <c r="O81" s="493" t="s">
        <v>678</v>
      </c>
      <c r="P81" s="494">
        <v>0.23398100209323003</v>
      </c>
      <c r="Q81" s="495">
        <v>0.13120300165283155</v>
      </c>
      <c r="R81" s="495">
        <v>-2.0594564659300405E-3</v>
      </c>
      <c r="S81" s="490">
        <v>1.3300046823685748E-5</v>
      </c>
      <c r="T81" s="494">
        <v>0.3988609037344879</v>
      </c>
      <c r="U81" s="495">
        <v>9.7483230363204512E-2</v>
      </c>
      <c r="V81" s="495">
        <v>-1.4063727682028522E-3</v>
      </c>
      <c r="W81" s="490">
        <v>1.1906400891809692E-5</v>
      </c>
      <c r="X81" s="496"/>
      <c r="Y81" s="492">
        <v>0.28969261177785011</v>
      </c>
      <c r="Z81" s="490"/>
      <c r="AA81" s="490"/>
      <c r="AB81" s="494">
        <v>2.6962848686626804</v>
      </c>
      <c r="AC81" s="495">
        <v>0.143057339771858</v>
      </c>
      <c r="AD81" s="495">
        <v>-1.0340193601785499E-3</v>
      </c>
      <c r="AE81" s="490">
        <v>1.1293150500864199E-5</v>
      </c>
      <c r="AF81" s="494">
        <v>5.6655970981789903</v>
      </c>
      <c r="AG81" s="495">
        <v>0.29422449618924201</v>
      </c>
      <c r="AH81" s="495">
        <v>-1.9493920679616401E-3</v>
      </c>
      <c r="AI81" s="497">
        <v>1.1619187345164999E-5</v>
      </c>
      <c r="AJ81" s="494">
        <v>3.3601870156891001</v>
      </c>
      <c r="AK81" s="495">
        <v>0.29524938703213599</v>
      </c>
      <c r="AL81" s="495">
        <v>-3.20909768342738E-3</v>
      </c>
      <c r="AM81" s="497">
        <v>2.3540043227716499E-5</v>
      </c>
    </row>
    <row r="82" spans="1:39" ht="13.5" customHeight="1" x14ac:dyDescent="0.25">
      <c r="A82" s="61"/>
      <c r="B82" s="319">
        <v>2065</v>
      </c>
      <c r="C82" s="18"/>
      <c r="D82" s="488">
        <v>0.32527491364024624</v>
      </c>
      <c r="E82" s="489">
        <v>6.9126195403069218E-2</v>
      </c>
      <c r="F82" s="489">
        <v>-7.8742934140708519E-4</v>
      </c>
      <c r="G82" s="490">
        <v>5.2150811705064693E-6</v>
      </c>
      <c r="H82" s="491">
        <v>0.38728007442052015</v>
      </c>
      <c r="I82" s="492">
        <v>5.5526385246550972E-2</v>
      </c>
      <c r="J82" s="492">
        <v>-5.3417929464962704E-4</v>
      </c>
      <c r="K82" s="490">
        <v>4.2093596420141842E-6</v>
      </c>
      <c r="L82" s="491" t="s">
        <v>678</v>
      </c>
      <c r="M82" s="492">
        <v>0.12679510393803953</v>
      </c>
      <c r="N82" s="319" t="s">
        <v>678</v>
      </c>
      <c r="O82" s="493" t="s">
        <v>678</v>
      </c>
      <c r="P82" s="494">
        <v>0.23398100209323003</v>
      </c>
      <c r="Q82" s="495">
        <v>0.13120300165283155</v>
      </c>
      <c r="R82" s="495">
        <v>-2.0594564659300405E-3</v>
      </c>
      <c r="S82" s="490">
        <v>1.3300046823685748E-5</v>
      </c>
      <c r="T82" s="494">
        <v>0.3988609037344879</v>
      </c>
      <c r="U82" s="495">
        <v>9.7483230363204512E-2</v>
      </c>
      <c r="V82" s="495">
        <v>-1.4063727682028522E-3</v>
      </c>
      <c r="W82" s="490">
        <v>1.1906400891809692E-5</v>
      </c>
      <c r="X82" s="496"/>
      <c r="Y82" s="492">
        <v>0.28969261177785011</v>
      </c>
      <c r="Z82" s="490"/>
      <c r="AA82" s="490"/>
      <c r="AB82" s="494">
        <v>2.6962848686626804</v>
      </c>
      <c r="AC82" s="495">
        <v>0.143057339771858</v>
      </c>
      <c r="AD82" s="495">
        <v>-1.0340193601785499E-3</v>
      </c>
      <c r="AE82" s="490">
        <v>1.1293150500864199E-5</v>
      </c>
      <c r="AF82" s="494">
        <v>5.6655970981789903</v>
      </c>
      <c r="AG82" s="495">
        <v>0.29422449618924201</v>
      </c>
      <c r="AH82" s="495">
        <v>-1.9493920679616401E-3</v>
      </c>
      <c r="AI82" s="497">
        <v>1.1619187345164999E-5</v>
      </c>
      <c r="AJ82" s="494">
        <v>3.3601870156891001</v>
      </c>
      <c r="AK82" s="495">
        <v>0.29524938703213599</v>
      </c>
      <c r="AL82" s="495">
        <v>-3.20909768342738E-3</v>
      </c>
      <c r="AM82" s="497">
        <v>2.3540043227716499E-5</v>
      </c>
    </row>
    <row r="83" spans="1:39" ht="13.5" customHeight="1" x14ac:dyDescent="0.25">
      <c r="A83" s="61"/>
      <c r="B83" s="319">
        <v>2066</v>
      </c>
      <c r="C83" s="18"/>
      <c r="D83" s="488">
        <v>0.32527491364024624</v>
      </c>
      <c r="E83" s="489">
        <v>6.9126195403069218E-2</v>
      </c>
      <c r="F83" s="489">
        <v>-7.8742934140708519E-4</v>
      </c>
      <c r="G83" s="490">
        <v>5.2150811705064693E-6</v>
      </c>
      <c r="H83" s="491">
        <v>0.38728007442052015</v>
      </c>
      <c r="I83" s="492">
        <v>5.5526385246550972E-2</v>
      </c>
      <c r="J83" s="492">
        <v>-5.3417929464962704E-4</v>
      </c>
      <c r="K83" s="490">
        <v>4.2093596420141842E-6</v>
      </c>
      <c r="L83" s="491" t="s">
        <v>678</v>
      </c>
      <c r="M83" s="492">
        <v>0.12679510393803953</v>
      </c>
      <c r="N83" s="319" t="s">
        <v>678</v>
      </c>
      <c r="O83" s="493" t="s">
        <v>678</v>
      </c>
      <c r="P83" s="494">
        <v>0.23398100209323003</v>
      </c>
      <c r="Q83" s="495">
        <v>0.13120300165283155</v>
      </c>
      <c r="R83" s="495">
        <v>-2.0594564659300405E-3</v>
      </c>
      <c r="S83" s="490">
        <v>1.3300046823685748E-5</v>
      </c>
      <c r="T83" s="494">
        <v>0.3988609037344879</v>
      </c>
      <c r="U83" s="495">
        <v>9.7483230363204512E-2</v>
      </c>
      <c r="V83" s="495">
        <v>-1.4063727682028522E-3</v>
      </c>
      <c r="W83" s="490">
        <v>1.1906400891809692E-5</v>
      </c>
      <c r="X83" s="496"/>
      <c r="Y83" s="492">
        <v>0.28969261177785011</v>
      </c>
      <c r="Z83" s="490"/>
      <c r="AA83" s="490"/>
      <c r="AB83" s="494">
        <v>2.6962848686626804</v>
      </c>
      <c r="AC83" s="495">
        <v>0.143057339771858</v>
      </c>
      <c r="AD83" s="495">
        <v>-1.0340193601785499E-3</v>
      </c>
      <c r="AE83" s="490">
        <v>1.1293150500864199E-5</v>
      </c>
      <c r="AF83" s="494">
        <v>5.6655970981789903</v>
      </c>
      <c r="AG83" s="495">
        <v>0.29422449618924201</v>
      </c>
      <c r="AH83" s="495">
        <v>-1.9493920679616401E-3</v>
      </c>
      <c r="AI83" s="497">
        <v>1.1619187345164999E-5</v>
      </c>
      <c r="AJ83" s="494">
        <v>3.3601870156891001</v>
      </c>
      <c r="AK83" s="495">
        <v>0.29524938703213599</v>
      </c>
      <c r="AL83" s="495">
        <v>-3.20909768342738E-3</v>
      </c>
      <c r="AM83" s="497">
        <v>2.3540043227716499E-5</v>
      </c>
    </row>
    <row r="84" spans="1:39" ht="13.5" customHeight="1" x14ac:dyDescent="0.25">
      <c r="A84" s="61"/>
      <c r="B84" s="319">
        <v>2067</v>
      </c>
      <c r="C84" s="18"/>
      <c r="D84" s="488">
        <v>0.32527491364024624</v>
      </c>
      <c r="E84" s="489">
        <v>6.9126195403069218E-2</v>
      </c>
      <c r="F84" s="489">
        <v>-7.8742934140708519E-4</v>
      </c>
      <c r="G84" s="490">
        <v>5.2150811705064693E-6</v>
      </c>
      <c r="H84" s="491">
        <v>0.38728007442052015</v>
      </c>
      <c r="I84" s="492">
        <v>5.5526385246550972E-2</v>
      </c>
      <c r="J84" s="492">
        <v>-5.3417929464962704E-4</v>
      </c>
      <c r="K84" s="490">
        <v>4.2093596420141842E-6</v>
      </c>
      <c r="L84" s="491" t="s">
        <v>678</v>
      </c>
      <c r="M84" s="492">
        <v>0.12679510393803953</v>
      </c>
      <c r="N84" s="319" t="s">
        <v>678</v>
      </c>
      <c r="O84" s="493" t="s">
        <v>678</v>
      </c>
      <c r="P84" s="494">
        <v>0.23398100209323003</v>
      </c>
      <c r="Q84" s="495">
        <v>0.13120300165283155</v>
      </c>
      <c r="R84" s="495">
        <v>-2.0594564659300405E-3</v>
      </c>
      <c r="S84" s="490">
        <v>1.3300046823685748E-5</v>
      </c>
      <c r="T84" s="494">
        <v>0.3988609037344879</v>
      </c>
      <c r="U84" s="495">
        <v>9.7483230363204512E-2</v>
      </c>
      <c r="V84" s="495">
        <v>-1.4063727682028522E-3</v>
      </c>
      <c r="W84" s="490">
        <v>1.1906400891809692E-5</v>
      </c>
      <c r="X84" s="496"/>
      <c r="Y84" s="492">
        <v>0.28969261177785011</v>
      </c>
      <c r="Z84" s="490"/>
      <c r="AA84" s="490"/>
      <c r="AB84" s="494">
        <v>2.6962848686626804</v>
      </c>
      <c r="AC84" s="495">
        <v>0.143057339771858</v>
      </c>
      <c r="AD84" s="495">
        <v>-1.0340193601785499E-3</v>
      </c>
      <c r="AE84" s="490">
        <v>1.1293150500864199E-5</v>
      </c>
      <c r="AF84" s="494">
        <v>5.6655970981789903</v>
      </c>
      <c r="AG84" s="495">
        <v>0.29422449618924201</v>
      </c>
      <c r="AH84" s="495">
        <v>-1.9493920679616401E-3</v>
      </c>
      <c r="AI84" s="497">
        <v>1.1619187345164999E-5</v>
      </c>
      <c r="AJ84" s="494">
        <v>3.3601870156891001</v>
      </c>
      <c r="AK84" s="495">
        <v>0.29524938703213599</v>
      </c>
      <c r="AL84" s="495">
        <v>-3.20909768342738E-3</v>
      </c>
      <c r="AM84" s="497">
        <v>2.3540043227716499E-5</v>
      </c>
    </row>
    <row r="85" spans="1:39" ht="13.5" customHeight="1" x14ac:dyDescent="0.25">
      <c r="A85" s="61"/>
      <c r="B85" s="319">
        <v>2068</v>
      </c>
      <c r="C85" s="18"/>
      <c r="D85" s="488">
        <v>0.32527491364024624</v>
      </c>
      <c r="E85" s="489">
        <v>6.9126195403069218E-2</v>
      </c>
      <c r="F85" s="489">
        <v>-7.8742934140708519E-4</v>
      </c>
      <c r="G85" s="490">
        <v>5.2150811705064693E-6</v>
      </c>
      <c r="H85" s="491">
        <v>0.38728007442052015</v>
      </c>
      <c r="I85" s="492">
        <v>5.5526385246550972E-2</v>
      </c>
      <c r="J85" s="492">
        <v>-5.3417929464962704E-4</v>
      </c>
      <c r="K85" s="490">
        <v>4.2093596420141842E-6</v>
      </c>
      <c r="L85" s="491" t="s">
        <v>678</v>
      </c>
      <c r="M85" s="492">
        <v>0.12679510393803953</v>
      </c>
      <c r="N85" s="319" t="s">
        <v>678</v>
      </c>
      <c r="O85" s="493" t="s">
        <v>678</v>
      </c>
      <c r="P85" s="494">
        <v>0.23398100209323003</v>
      </c>
      <c r="Q85" s="495">
        <v>0.13120300165283155</v>
      </c>
      <c r="R85" s="495">
        <v>-2.0594564659300405E-3</v>
      </c>
      <c r="S85" s="490">
        <v>1.3300046823685748E-5</v>
      </c>
      <c r="T85" s="494">
        <v>0.3988609037344879</v>
      </c>
      <c r="U85" s="495">
        <v>9.7483230363204512E-2</v>
      </c>
      <c r="V85" s="495">
        <v>-1.4063727682028522E-3</v>
      </c>
      <c r="W85" s="490">
        <v>1.1906400891809692E-5</v>
      </c>
      <c r="X85" s="496"/>
      <c r="Y85" s="492">
        <v>0.28969261177785011</v>
      </c>
      <c r="Z85" s="490"/>
      <c r="AA85" s="490"/>
      <c r="AB85" s="494">
        <v>2.6962848686626804</v>
      </c>
      <c r="AC85" s="495">
        <v>0.143057339771858</v>
      </c>
      <c r="AD85" s="495">
        <v>-1.0340193601785499E-3</v>
      </c>
      <c r="AE85" s="490">
        <v>1.1293150500864199E-5</v>
      </c>
      <c r="AF85" s="494">
        <v>5.6655970981789903</v>
      </c>
      <c r="AG85" s="495">
        <v>0.29422449618924201</v>
      </c>
      <c r="AH85" s="495">
        <v>-1.9493920679616401E-3</v>
      </c>
      <c r="AI85" s="497">
        <v>1.1619187345164999E-5</v>
      </c>
      <c r="AJ85" s="494">
        <v>3.3601870156891001</v>
      </c>
      <c r="AK85" s="495">
        <v>0.29524938703213599</v>
      </c>
      <c r="AL85" s="495">
        <v>-3.20909768342738E-3</v>
      </c>
      <c r="AM85" s="497">
        <v>2.3540043227716499E-5</v>
      </c>
    </row>
    <row r="86" spans="1:39" ht="13.5" customHeight="1" x14ac:dyDescent="0.25">
      <c r="A86" s="61"/>
      <c r="B86" s="319">
        <v>2069</v>
      </c>
      <c r="C86" s="18"/>
      <c r="D86" s="488">
        <v>0.32527491364024624</v>
      </c>
      <c r="E86" s="489">
        <v>6.9126195403069218E-2</v>
      </c>
      <c r="F86" s="489">
        <v>-7.8742934140708519E-4</v>
      </c>
      <c r="G86" s="490">
        <v>5.2150811705064693E-6</v>
      </c>
      <c r="H86" s="491">
        <v>0.38728007442052015</v>
      </c>
      <c r="I86" s="492">
        <v>5.5526385246550972E-2</v>
      </c>
      <c r="J86" s="492">
        <v>-5.3417929464962704E-4</v>
      </c>
      <c r="K86" s="490">
        <v>4.2093596420141842E-6</v>
      </c>
      <c r="L86" s="491" t="s">
        <v>678</v>
      </c>
      <c r="M86" s="492">
        <v>0.12679510393803953</v>
      </c>
      <c r="N86" s="319" t="s">
        <v>678</v>
      </c>
      <c r="O86" s="493" t="s">
        <v>678</v>
      </c>
      <c r="P86" s="494">
        <v>0.23398100209323003</v>
      </c>
      <c r="Q86" s="495">
        <v>0.13120300165283155</v>
      </c>
      <c r="R86" s="495">
        <v>-2.0594564659300405E-3</v>
      </c>
      <c r="S86" s="490">
        <v>1.3300046823685748E-5</v>
      </c>
      <c r="T86" s="494">
        <v>0.3988609037344879</v>
      </c>
      <c r="U86" s="495">
        <v>9.7483230363204512E-2</v>
      </c>
      <c r="V86" s="495">
        <v>-1.4063727682028522E-3</v>
      </c>
      <c r="W86" s="490">
        <v>1.1906400891809692E-5</v>
      </c>
      <c r="X86" s="496"/>
      <c r="Y86" s="492">
        <v>0.28969261177785011</v>
      </c>
      <c r="Z86" s="490"/>
      <c r="AA86" s="490"/>
      <c r="AB86" s="494">
        <v>2.6962848686626804</v>
      </c>
      <c r="AC86" s="495">
        <v>0.143057339771858</v>
      </c>
      <c r="AD86" s="495">
        <v>-1.0340193601785499E-3</v>
      </c>
      <c r="AE86" s="490">
        <v>1.1293150500864199E-5</v>
      </c>
      <c r="AF86" s="494">
        <v>5.6655970981789903</v>
      </c>
      <c r="AG86" s="495">
        <v>0.29422449618924201</v>
      </c>
      <c r="AH86" s="495">
        <v>-1.9493920679616401E-3</v>
      </c>
      <c r="AI86" s="497">
        <v>1.1619187345164999E-5</v>
      </c>
      <c r="AJ86" s="494">
        <v>3.3601870156891001</v>
      </c>
      <c r="AK86" s="495">
        <v>0.29524938703213599</v>
      </c>
      <c r="AL86" s="495">
        <v>-3.20909768342738E-3</v>
      </c>
      <c r="AM86" s="497">
        <v>2.3540043227716499E-5</v>
      </c>
    </row>
    <row r="87" spans="1:39" ht="13.5" customHeight="1" x14ac:dyDescent="0.25">
      <c r="A87" s="61"/>
      <c r="B87" s="319">
        <v>2070</v>
      </c>
      <c r="C87" s="18"/>
      <c r="D87" s="488">
        <v>0.32527491364024624</v>
      </c>
      <c r="E87" s="489">
        <v>6.9126195403069218E-2</v>
      </c>
      <c r="F87" s="489">
        <v>-7.8742934140708519E-4</v>
      </c>
      <c r="G87" s="490">
        <v>5.2150811705064693E-6</v>
      </c>
      <c r="H87" s="491">
        <v>0.38728007442052015</v>
      </c>
      <c r="I87" s="492">
        <v>5.5526385246550972E-2</v>
      </c>
      <c r="J87" s="492">
        <v>-5.3417929464962704E-4</v>
      </c>
      <c r="K87" s="490">
        <v>4.2093596420141842E-6</v>
      </c>
      <c r="L87" s="491" t="s">
        <v>678</v>
      </c>
      <c r="M87" s="492">
        <v>0.12679510393803953</v>
      </c>
      <c r="N87" s="319" t="s">
        <v>678</v>
      </c>
      <c r="O87" s="493" t="s">
        <v>678</v>
      </c>
      <c r="P87" s="494">
        <v>0.23398100209323003</v>
      </c>
      <c r="Q87" s="495">
        <v>0.13120300165283155</v>
      </c>
      <c r="R87" s="495">
        <v>-2.0594564659300405E-3</v>
      </c>
      <c r="S87" s="490">
        <v>1.3300046823685748E-5</v>
      </c>
      <c r="T87" s="494">
        <v>0.3988609037344879</v>
      </c>
      <c r="U87" s="495">
        <v>9.7483230363204512E-2</v>
      </c>
      <c r="V87" s="495">
        <v>-1.4063727682028522E-3</v>
      </c>
      <c r="W87" s="490">
        <v>1.1906400891809692E-5</v>
      </c>
      <c r="X87" s="496"/>
      <c r="Y87" s="492">
        <v>0.28969261177785011</v>
      </c>
      <c r="Z87" s="490"/>
      <c r="AA87" s="490"/>
      <c r="AB87" s="494">
        <v>2.6962848686626804</v>
      </c>
      <c r="AC87" s="495">
        <v>0.143057339771858</v>
      </c>
      <c r="AD87" s="495">
        <v>-1.0340193601785499E-3</v>
      </c>
      <c r="AE87" s="490">
        <v>1.1293150500864199E-5</v>
      </c>
      <c r="AF87" s="494">
        <v>5.6655970981789903</v>
      </c>
      <c r="AG87" s="495">
        <v>0.29422449618924201</v>
      </c>
      <c r="AH87" s="495">
        <v>-1.9493920679616401E-3</v>
      </c>
      <c r="AI87" s="497">
        <v>1.1619187345164999E-5</v>
      </c>
      <c r="AJ87" s="494">
        <v>3.3601870156891001</v>
      </c>
      <c r="AK87" s="495">
        <v>0.29524938703213599</v>
      </c>
      <c r="AL87" s="495">
        <v>-3.20909768342738E-3</v>
      </c>
      <c r="AM87" s="497">
        <v>2.3540043227716499E-5</v>
      </c>
    </row>
    <row r="88" spans="1:39" ht="13.5" customHeight="1" x14ac:dyDescent="0.25">
      <c r="A88" s="61"/>
      <c r="B88" s="319">
        <v>2071</v>
      </c>
      <c r="C88" s="18"/>
      <c r="D88" s="488">
        <v>0.32527491364024624</v>
      </c>
      <c r="E88" s="489">
        <v>6.9126195403069218E-2</v>
      </c>
      <c r="F88" s="489">
        <v>-7.8742934140708519E-4</v>
      </c>
      <c r="G88" s="490">
        <v>5.2150811705064693E-6</v>
      </c>
      <c r="H88" s="491">
        <v>0.38728007442052015</v>
      </c>
      <c r="I88" s="492">
        <v>5.5526385246550972E-2</v>
      </c>
      <c r="J88" s="492">
        <v>-5.3417929464962704E-4</v>
      </c>
      <c r="K88" s="490">
        <v>4.2093596420141842E-6</v>
      </c>
      <c r="L88" s="491" t="s">
        <v>678</v>
      </c>
      <c r="M88" s="492">
        <v>0.12679510393803953</v>
      </c>
      <c r="N88" s="319" t="s">
        <v>678</v>
      </c>
      <c r="O88" s="493" t="s">
        <v>678</v>
      </c>
      <c r="P88" s="494">
        <v>0.23398100209323003</v>
      </c>
      <c r="Q88" s="495">
        <v>0.13120300165283155</v>
      </c>
      <c r="R88" s="495">
        <v>-2.0594564659300405E-3</v>
      </c>
      <c r="S88" s="490">
        <v>1.3300046823685748E-5</v>
      </c>
      <c r="T88" s="494">
        <v>0.3988609037344879</v>
      </c>
      <c r="U88" s="495">
        <v>9.7483230363204512E-2</v>
      </c>
      <c r="V88" s="495">
        <v>-1.4063727682028522E-3</v>
      </c>
      <c r="W88" s="490">
        <v>1.1906400891809692E-5</v>
      </c>
      <c r="X88" s="496"/>
      <c r="Y88" s="492">
        <v>0.28969261177785011</v>
      </c>
      <c r="Z88" s="490"/>
      <c r="AA88" s="490"/>
      <c r="AB88" s="494">
        <v>2.6962848686626804</v>
      </c>
      <c r="AC88" s="495">
        <v>0.143057339771858</v>
      </c>
      <c r="AD88" s="495">
        <v>-1.0340193601785499E-3</v>
      </c>
      <c r="AE88" s="490">
        <v>1.1293150500864199E-5</v>
      </c>
      <c r="AF88" s="494">
        <v>5.6655970981789903</v>
      </c>
      <c r="AG88" s="495">
        <v>0.29422449618924201</v>
      </c>
      <c r="AH88" s="495">
        <v>-1.9493920679616401E-3</v>
      </c>
      <c r="AI88" s="497">
        <v>1.1619187345164999E-5</v>
      </c>
      <c r="AJ88" s="494">
        <v>3.3601870156891001</v>
      </c>
      <c r="AK88" s="495">
        <v>0.29524938703213599</v>
      </c>
      <c r="AL88" s="495">
        <v>-3.20909768342738E-3</v>
      </c>
      <c r="AM88" s="497">
        <v>2.3540043227716499E-5</v>
      </c>
    </row>
    <row r="89" spans="1:39" ht="13.5" customHeight="1" x14ac:dyDescent="0.25">
      <c r="A89" s="61"/>
      <c r="B89" s="319">
        <v>2072</v>
      </c>
      <c r="C89" s="18"/>
      <c r="D89" s="488">
        <v>0.32527491364024624</v>
      </c>
      <c r="E89" s="489">
        <v>6.9126195403069218E-2</v>
      </c>
      <c r="F89" s="489">
        <v>-7.8742934140708519E-4</v>
      </c>
      <c r="G89" s="490">
        <v>5.2150811705064693E-6</v>
      </c>
      <c r="H89" s="491">
        <v>0.38728007442052015</v>
      </c>
      <c r="I89" s="492">
        <v>5.5526385246550972E-2</v>
      </c>
      <c r="J89" s="492">
        <v>-5.3417929464962704E-4</v>
      </c>
      <c r="K89" s="490">
        <v>4.2093596420141842E-6</v>
      </c>
      <c r="L89" s="491" t="s">
        <v>678</v>
      </c>
      <c r="M89" s="492">
        <v>0.12679510393803953</v>
      </c>
      <c r="N89" s="319" t="s">
        <v>678</v>
      </c>
      <c r="O89" s="493" t="s">
        <v>678</v>
      </c>
      <c r="P89" s="494">
        <v>0.23398100209323003</v>
      </c>
      <c r="Q89" s="495">
        <v>0.13120300165283155</v>
      </c>
      <c r="R89" s="495">
        <v>-2.0594564659300405E-3</v>
      </c>
      <c r="S89" s="490">
        <v>1.3300046823685748E-5</v>
      </c>
      <c r="T89" s="494">
        <v>0.3988609037344879</v>
      </c>
      <c r="U89" s="495">
        <v>9.7483230363204512E-2</v>
      </c>
      <c r="V89" s="495">
        <v>-1.4063727682028522E-3</v>
      </c>
      <c r="W89" s="490">
        <v>1.1906400891809692E-5</v>
      </c>
      <c r="X89" s="496"/>
      <c r="Y89" s="492">
        <v>0.28969261177785011</v>
      </c>
      <c r="Z89" s="490"/>
      <c r="AA89" s="490"/>
      <c r="AB89" s="494">
        <v>2.6962848686626804</v>
      </c>
      <c r="AC89" s="495">
        <v>0.143057339771858</v>
      </c>
      <c r="AD89" s="495">
        <v>-1.0340193601785499E-3</v>
      </c>
      <c r="AE89" s="490">
        <v>1.1293150500864199E-5</v>
      </c>
      <c r="AF89" s="494">
        <v>5.6655970981789903</v>
      </c>
      <c r="AG89" s="495">
        <v>0.29422449618924201</v>
      </c>
      <c r="AH89" s="495">
        <v>-1.9493920679616401E-3</v>
      </c>
      <c r="AI89" s="497">
        <v>1.1619187345164999E-5</v>
      </c>
      <c r="AJ89" s="494">
        <v>3.3601870156891001</v>
      </c>
      <c r="AK89" s="495">
        <v>0.29524938703213599</v>
      </c>
      <c r="AL89" s="495">
        <v>-3.20909768342738E-3</v>
      </c>
      <c r="AM89" s="497">
        <v>2.3540043227716499E-5</v>
      </c>
    </row>
    <row r="90" spans="1:39" ht="13.5" customHeight="1" x14ac:dyDescent="0.25">
      <c r="A90" s="61"/>
      <c r="B90" s="319">
        <v>2073</v>
      </c>
      <c r="C90" s="18"/>
      <c r="D90" s="488">
        <v>0.32527491364024624</v>
      </c>
      <c r="E90" s="489">
        <v>6.9126195403069218E-2</v>
      </c>
      <c r="F90" s="489">
        <v>-7.8742934140708519E-4</v>
      </c>
      <c r="G90" s="490">
        <v>5.2150811705064693E-6</v>
      </c>
      <c r="H90" s="491">
        <v>0.38728007442052015</v>
      </c>
      <c r="I90" s="492">
        <v>5.5526385246550972E-2</v>
      </c>
      <c r="J90" s="492">
        <v>-5.3417929464962704E-4</v>
      </c>
      <c r="K90" s="490">
        <v>4.2093596420141842E-6</v>
      </c>
      <c r="L90" s="491" t="s">
        <v>678</v>
      </c>
      <c r="M90" s="492">
        <v>0.12679510393803953</v>
      </c>
      <c r="N90" s="319" t="s">
        <v>678</v>
      </c>
      <c r="O90" s="493" t="s">
        <v>678</v>
      </c>
      <c r="P90" s="494">
        <v>0.23398100209323003</v>
      </c>
      <c r="Q90" s="495">
        <v>0.13120300165283155</v>
      </c>
      <c r="R90" s="495">
        <v>-2.0594564659300405E-3</v>
      </c>
      <c r="S90" s="490">
        <v>1.3300046823685748E-5</v>
      </c>
      <c r="T90" s="494">
        <v>0.3988609037344879</v>
      </c>
      <c r="U90" s="495">
        <v>9.7483230363204512E-2</v>
      </c>
      <c r="V90" s="495">
        <v>-1.4063727682028522E-3</v>
      </c>
      <c r="W90" s="490">
        <v>1.1906400891809692E-5</v>
      </c>
      <c r="X90" s="496"/>
      <c r="Y90" s="492">
        <v>0.28969261177785011</v>
      </c>
      <c r="Z90" s="490"/>
      <c r="AA90" s="490"/>
      <c r="AB90" s="494">
        <v>2.6962848686626804</v>
      </c>
      <c r="AC90" s="495">
        <v>0.143057339771858</v>
      </c>
      <c r="AD90" s="495">
        <v>-1.0340193601785499E-3</v>
      </c>
      <c r="AE90" s="490">
        <v>1.1293150500864199E-5</v>
      </c>
      <c r="AF90" s="494">
        <v>5.6655970981789903</v>
      </c>
      <c r="AG90" s="495">
        <v>0.29422449618924201</v>
      </c>
      <c r="AH90" s="495">
        <v>-1.9493920679616401E-3</v>
      </c>
      <c r="AI90" s="497">
        <v>1.1619187345164999E-5</v>
      </c>
      <c r="AJ90" s="494">
        <v>3.3601870156891001</v>
      </c>
      <c r="AK90" s="495">
        <v>0.29524938703213599</v>
      </c>
      <c r="AL90" s="495">
        <v>-3.20909768342738E-3</v>
      </c>
      <c r="AM90" s="497">
        <v>2.3540043227716499E-5</v>
      </c>
    </row>
    <row r="91" spans="1:39" ht="13.5" customHeight="1" x14ac:dyDescent="0.25">
      <c r="A91" s="61"/>
      <c r="B91" s="319">
        <v>2074</v>
      </c>
      <c r="C91" s="18"/>
      <c r="D91" s="488">
        <v>0.32527491364024624</v>
      </c>
      <c r="E91" s="489">
        <v>6.9126195403069218E-2</v>
      </c>
      <c r="F91" s="489">
        <v>-7.8742934140708519E-4</v>
      </c>
      <c r="G91" s="490">
        <v>5.2150811705064693E-6</v>
      </c>
      <c r="H91" s="491">
        <v>0.38728007442052015</v>
      </c>
      <c r="I91" s="492">
        <v>5.5526385246550972E-2</v>
      </c>
      <c r="J91" s="492">
        <v>-5.3417929464962704E-4</v>
      </c>
      <c r="K91" s="490">
        <v>4.2093596420141842E-6</v>
      </c>
      <c r="L91" s="491" t="s">
        <v>678</v>
      </c>
      <c r="M91" s="492">
        <v>0.12679510393803953</v>
      </c>
      <c r="N91" s="319" t="s">
        <v>678</v>
      </c>
      <c r="O91" s="493" t="s">
        <v>678</v>
      </c>
      <c r="P91" s="494">
        <v>0.23398100209323003</v>
      </c>
      <c r="Q91" s="495">
        <v>0.13120300165283155</v>
      </c>
      <c r="R91" s="495">
        <v>-2.0594564659300405E-3</v>
      </c>
      <c r="S91" s="490">
        <v>1.3300046823685748E-5</v>
      </c>
      <c r="T91" s="494">
        <v>0.3988609037344879</v>
      </c>
      <c r="U91" s="495">
        <v>9.7483230363204512E-2</v>
      </c>
      <c r="V91" s="495">
        <v>-1.4063727682028522E-3</v>
      </c>
      <c r="W91" s="490">
        <v>1.1906400891809692E-5</v>
      </c>
      <c r="X91" s="496"/>
      <c r="Y91" s="492">
        <v>0.28969261177785011</v>
      </c>
      <c r="Z91" s="490"/>
      <c r="AA91" s="490"/>
      <c r="AB91" s="494">
        <v>2.6962848686626804</v>
      </c>
      <c r="AC91" s="495">
        <v>0.143057339771858</v>
      </c>
      <c r="AD91" s="495">
        <v>-1.0340193601785499E-3</v>
      </c>
      <c r="AE91" s="490">
        <v>1.1293150500864199E-5</v>
      </c>
      <c r="AF91" s="494">
        <v>5.6655970981789903</v>
      </c>
      <c r="AG91" s="495">
        <v>0.29422449618924201</v>
      </c>
      <c r="AH91" s="495">
        <v>-1.9493920679616401E-3</v>
      </c>
      <c r="AI91" s="497">
        <v>1.1619187345164999E-5</v>
      </c>
      <c r="AJ91" s="494">
        <v>3.3601870156891001</v>
      </c>
      <c r="AK91" s="495">
        <v>0.29524938703213599</v>
      </c>
      <c r="AL91" s="495">
        <v>-3.20909768342738E-3</v>
      </c>
      <c r="AM91" s="497">
        <v>2.3540043227716499E-5</v>
      </c>
    </row>
    <row r="92" spans="1:39" ht="13.5" customHeight="1" x14ac:dyDescent="0.25">
      <c r="A92" s="61"/>
      <c r="B92" s="319">
        <v>2075</v>
      </c>
      <c r="C92" s="18"/>
      <c r="D92" s="488">
        <v>0.32527491364024624</v>
      </c>
      <c r="E92" s="489">
        <v>6.9126195403069218E-2</v>
      </c>
      <c r="F92" s="489">
        <v>-7.8742934140708519E-4</v>
      </c>
      <c r="G92" s="490">
        <v>5.2150811705064693E-6</v>
      </c>
      <c r="H92" s="491">
        <v>0.38728007442052015</v>
      </c>
      <c r="I92" s="492">
        <v>5.5526385246550972E-2</v>
      </c>
      <c r="J92" s="492">
        <v>-5.3417929464962704E-4</v>
      </c>
      <c r="K92" s="490">
        <v>4.2093596420141842E-6</v>
      </c>
      <c r="L92" s="491" t="s">
        <v>678</v>
      </c>
      <c r="M92" s="492">
        <v>0.12679510393803953</v>
      </c>
      <c r="N92" s="319" t="s">
        <v>678</v>
      </c>
      <c r="O92" s="493" t="s">
        <v>678</v>
      </c>
      <c r="P92" s="494">
        <v>0.23398100209323003</v>
      </c>
      <c r="Q92" s="495">
        <v>0.13120300165283155</v>
      </c>
      <c r="R92" s="495">
        <v>-2.0594564659300405E-3</v>
      </c>
      <c r="S92" s="490">
        <v>1.3300046823685748E-5</v>
      </c>
      <c r="T92" s="494">
        <v>0.3988609037344879</v>
      </c>
      <c r="U92" s="495">
        <v>9.7483230363204512E-2</v>
      </c>
      <c r="V92" s="495">
        <v>-1.4063727682028522E-3</v>
      </c>
      <c r="W92" s="490">
        <v>1.1906400891809692E-5</v>
      </c>
      <c r="X92" s="496"/>
      <c r="Y92" s="492">
        <v>0.28969261177785011</v>
      </c>
      <c r="Z92" s="490"/>
      <c r="AA92" s="490"/>
      <c r="AB92" s="494">
        <v>2.6962848686626804</v>
      </c>
      <c r="AC92" s="495">
        <v>0.143057339771858</v>
      </c>
      <c r="AD92" s="495">
        <v>-1.0340193601785499E-3</v>
      </c>
      <c r="AE92" s="490">
        <v>1.1293150500864199E-5</v>
      </c>
      <c r="AF92" s="494">
        <v>5.6655970981789903</v>
      </c>
      <c r="AG92" s="495">
        <v>0.29422449618924201</v>
      </c>
      <c r="AH92" s="495">
        <v>-1.9493920679616401E-3</v>
      </c>
      <c r="AI92" s="497">
        <v>1.1619187345164999E-5</v>
      </c>
      <c r="AJ92" s="494">
        <v>3.3601870156891001</v>
      </c>
      <c r="AK92" s="495">
        <v>0.29524938703213599</v>
      </c>
      <c r="AL92" s="495">
        <v>-3.20909768342738E-3</v>
      </c>
      <c r="AM92" s="497">
        <v>2.3540043227716499E-5</v>
      </c>
    </row>
    <row r="93" spans="1:39" ht="13.5" customHeight="1" x14ac:dyDescent="0.25">
      <c r="A93" s="61"/>
      <c r="B93" s="319">
        <v>2076</v>
      </c>
      <c r="C93" s="18"/>
      <c r="D93" s="488">
        <v>0.32527491364024624</v>
      </c>
      <c r="E93" s="489">
        <v>6.9126195403069218E-2</v>
      </c>
      <c r="F93" s="489">
        <v>-7.8742934140708519E-4</v>
      </c>
      <c r="G93" s="490">
        <v>5.2150811705064693E-6</v>
      </c>
      <c r="H93" s="491">
        <v>0.38728007442052015</v>
      </c>
      <c r="I93" s="492">
        <v>5.5526385246550972E-2</v>
      </c>
      <c r="J93" s="492">
        <v>-5.3417929464962704E-4</v>
      </c>
      <c r="K93" s="490">
        <v>4.2093596420141842E-6</v>
      </c>
      <c r="L93" s="491" t="s">
        <v>678</v>
      </c>
      <c r="M93" s="492">
        <v>0.12679510393803953</v>
      </c>
      <c r="N93" s="319" t="s">
        <v>678</v>
      </c>
      <c r="O93" s="493" t="s">
        <v>678</v>
      </c>
      <c r="P93" s="494">
        <v>0.23398100209323003</v>
      </c>
      <c r="Q93" s="495">
        <v>0.13120300165283155</v>
      </c>
      <c r="R93" s="495">
        <v>-2.0594564659300405E-3</v>
      </c>
      <c r="S93" s="490">
        <v>1.3300046823685748E-5</v>
      </c>
      <c r="T93" s="494">
        <v>0.3988609037344879</v>
      </c>
      <c r="U93" s="495">
        <v>9.7483230363204512E-2</v>
      </c>
      <c r="V93" s="495">
        <v>-1.4063727682028522E-3</v>
      </c>
      <c r="W93" s="490">
        <v>1.1906400891809692E-5</v>
      </c>
      <c r="X93" s="496"/>
      <c r="Y93" s="492">
        <v>0.28969261177785011</v>
      </c>
      <c r="Z93" s="490"/>
      <c r="AA93" s="490"/>
      <c r="AB93" s="494">
        <v>2.6962848686626804</v>
      </c>
      <c r="AC93" s="495">
        <v>0.143057339771858</v>
      </c>
      <c r="AD93" s="495">
        <v>-1.0340193601785499E-3</v>
      </c>
      <c r="AE93" s="490">
        <v>1.1293150500864199E-5</v>
      </c>
      <c r="AF93" s="494">
        <v>5.6655970981789903</v>
      </c>
      <c r="AG93" s="495">
        <v>0.29422449618924201</v>
      </c>
      <c r="AH93" s="495">
        <v>-1.9493920679616401E-3</v>
      </c>
      <c r="AI93" s="497">
        <v>1.1619187345164999E-5</v>
      </c>
      <c r="AJ93" s="494">
        <v>3.3601870156891001</v>
      </c>
      <c r="AK93" s="495">
        <v>0.29524938703213599</v>
      </c>
      <c r="AL93" s="495">
        <v>-3.20909768342738E-3</v>
      </c>
      <c r="AM93" s="497">
        <v>2.3540043227716499E-5</v>
      </c>
    </row>
    <row r="94" spans="1:39" ht="13.5" customHeight="1" x14ac:dyDescent="0.25">
      <c r="A94" s="61"/>
      <c r="B94" s="319">
        <v>2077</v>
      </c>
      <c r="C94" s="18"/>
      <c r="D94" s="488">
        <v>0.32527491364024624</v>
      </c>
      <c r="E94" s="489">
        <v>6.9126195403069218E-2</v>
      </c>
      <c r="F94" s="489">
        <v>-7.8742934140708519E-4</v>
      </c>
      <c r="G94" s="490">
        <v>5.2150811705064693E-6</v>
      </c>
      <c r="H94" s="491">
        <v>0.38728007442052015</v>
      </c>
      <c r="I94" s="492">
        <v>5.5526385246550972E-2</v>
      </c>
      <c r="J94" s="492">
        <v>-5.3417929464962704E-4</v>
      </c>
      <c r="K94" s="490">
        <v>4.2093596420141842E-6</v>
      </c>
      <c r="L94" s="491" t="s">
        <v>678</v>
      </c>
      <c r="M94" s="492">
        <v>0.12679510393803953</v>
      </c>
      <c r="N94" s="319" t="s">
        <v>678</v>
      </c>
      <c r="O94" s="493" t="s">
        <v>678</v>
      </c>
      <c r="P94" s="494">
        <v>0.23398100209323003</v>
      </c>
      <c r="Q94" s="495">
        <v>0.13120300165283155</v>
      </c>
      <c r="R94" s="495">
        <v>-2.0594564659300405E-3</v>
      </c>
      <c r="S94" s="490">
        <v>1.3300046823685748E-5</v>
      </c>
      <c r="T94" s="494">
        <v>0.3988609037344879</v>
      </c>
      <c r="U94" s="495">
        <v>9.7483230363204512E-2</v>
      </c>
      <c r="V94" s="495">
        <v>-1.4063727682028522E-3</v>
      </c>
      <c r="W94" s="490">
        <v>1.1906400891809692E-5</v>
      </c>
      <c r="X94" s="496"/>
      <c r="Y94" s="492">
        <v>0.28969261177785011</v>
      </c>
      <c r="Z94" s="490"/>
      <c r="AA94" s="490"/>
      <c r="AB94" s="494">
        <v>2.6962848686626804</v>
      </c>
      <c r="AC94" s="495">
        <v>0.143057339771858</v>
      </c>
      <c r="AD94" s="495">
        <v>-1.0340193601785499E-3</v>
      </c>
      <c r="AE94" s="490">
        <v>1.1293150500864199E-5</v>
      </c>
      <c r="AF94" s="494">
        <v>5.6655970981789903</v>
      </c>
      <c r="AG94" s="495">
        <v>0.29422449618924201</v>
      </c>
      <c r="AH94" s="495">
        <v>-1.9493920679616401E-3</v>
      </c>
      <c r="AI94" s="497">
        <v>1.1619187345164999E-5</v>
      </c>
      <c r="AJ94" s="494">
        <v>3.3601870156891001</v>
      </c>
      <c r="AK94" s="495">
        <v>0.29524938703213599</v>
      </c>
      <c r="AL94" s="495">
        <v>-3.20909768342738E-3</v>
      </c>
      <c r="AM94" s="497">
        <v>2.3540043227716499E-5</v>
      </c>
    </row>
    <row r="95" spans="1:39" ht="13.5" customHeight="1" x14ac:dyDescent="0.25">
      <c r="A95" s="61"/>
      <c r="B95" s="319">
        <v>2078</v>
      </c>
      <c r="C95" s="18"/>
      <c r="D95" s="488">
        <v>0.32527491364024624</v>
      </c>
      <c r="E95" s="489">
        <v>6.9126195403069218E-2</v>
      </c>
      <c r="F95" s="489">
        <v>-7.8742934140708519E-4</v>
      </c>
      <c r="G95" s="490">
        <v>5.2150811705064693E-6</v>
      </c>
      <c r="H95" s="491">
        <v>0.38728007442052015</v>
      </c>
      <c r="I95" s="492">
        <v>5.5526385246550972E-2</v>
      </c>
      <c r="J95" s="492">
        <v>-5.3417929464962704E-4</v>
      </c>
      <c r="K95" s="490">
        <v>4.2093596420141842E-6</v>
      </c>
      <c r="L95" s="491" t="s">
        <v>678</v>
      </c>
      <c r="M95" s="492">
        <v>0.12679510393803953</v>
      </c>
      <c r="N95" s="319" t="s">
        <v>678</v>
      </c>
      <c r="O95" s="493" t="s">
        <v>678</v>
      </c>
      <c r="P95" s="494">
        <v>0.23398100209323003</v>
      </c>
      <c r="Q95" s="495">
        <v>0.13120300165283155</v>
      </c>
      <c r="R95" s="495">
        <v>-2.0594564659300405E-3</v>
      </c>
      <c r="S95" s="490">
        <v>1.3300046823685748E-5</v>
      </c>
      <c r="T95" s="494">
        <v>0.3988609037344879</v>
      </c>
      <c r="U95" s="495">
        <v>9.7483230363204512E-2</v>
      </c>
      <c r="V95" s="495">
        <v>-1.4063727682028522E-3</v>
      </c>
      <c r="W95" s="490">
        <v>1.1906400891809692E-5</v>
      </c>
      <c r="X95" s="496"/>
      <c r="Y95" s="492">
        <v>0.28969261177785011</v>
      </c>
      <c r="Z95" s="490"/>
      <c r="AA95" s="490"/>
      <c r="AB95" s="494">
        <v>2.6962848686626804</v>
      </c>
      <c r="AC95" s="495">
        <v>0.143057339771858</v>
      </c>
      <c r="AD95" s="495">
        <v>-1.0340193601785499E-3</v>
      </c>
      <c r="AE95" s="490">
        <v>1.1293150500864199E-5</v>
      </c>
      <c r="AF95" s="494">
        <v>5.6655970981789903</v>
      </c>
      <c r="AG95" s="495">
        <v>0.29422449618924201</v>
      </c>
      <c r="AH95" s="495">
        <v>-1.9493920679616401E-3</v>
      </c>
      <c r="AI95" s="497">
        <v>1.1619187345164999E-5</v>
      </c>
      <c r="AJ95" s="494">
        <v>3.3601870156891001</v>
      </c>
      <c r="AK95" s="495">
        <v>0.29524938703213599</v>
      </c>
      <c r="AL95" s="495">
        <v>-3.20909768342738E-3</v>
      </c>
      <c r="AM95" s="497">
        <v>2.3540043227716499E-5</v>
      </c>
    </row>
    <row r="96" spans="1:39" ht="13.5" customHeight="1" x14ac:dyDescent="0.25">
      <c r="A96" s="61"/>
      <c r="B96" s="319">
        <v>2079</v>
      </c>
      <c r="C96" s="18"/>
      <c r="D96" s="488">
        <v>0.32527491364024624</v>
      </c>
      <c r="E96" s="489">
        <v>6.9126195403069218E-2</v>
      </c>
      <c r="F96" s="489">
        <v>-7.8742934140708519E-4</v>
      </c>
      <c r="G96" s="490">
        <v>5.2150811705064693E-6</v>
      </c>
      <c r="H96" s="491">
        <v>0.38728007442052015</v>
      </c>
      <c r="I96" s="492">
        <v>5.5526385246550972E-2</v>
      </c>
      <c r="J96" s="492">
        <v>-5.3417929464962704E-4</v>
      </c>
      <c r="K96" s="490">
        <v>4.2093596420141842E-6</v>
      </c>
      <c r="L96" s="491" t="s">
        <v>678</v>
      </c>
      <c r="M96" s="492">
        <v>0.12679510393803953</v>
      </c>
      <c r="N96" s="319" t="s">
        <v>678</v>
      </c>
      <c r="O96" s="493" t="s">
        <v>678</v>
      </c>
      <c r="P96" s="494">
        <v>0.23398100209323003</v>
      </c>
      <c r="Q96" s="495">
        <v>0.13120300165283155</v>
      </c>
      <c r="R96" s="495">
        <v>-2.0594564659300405E-3</v>
      </c>
      <c r="S96" s="490">
        <v>1.3300046823685748E-5</v>
      </c>
      <c r="T96" s="494">
        <v>0.3988609037344879</v>
      </c>
      <c r="U96" s="495">
        <v>9.7483230363204512E-2</v>
      </c>
      <c r="V96" s="495">
        <v>-1.4063727682028522E-3</v>
      </c>
      <c r="W96" s="490">
        <v>1.1906400891809692E-5</v>
      </c>
      <c r="X96" s="496"/>
      <c r="Y96" s="492">
        <v>0.28969261177785011</v>
      </c>
      <c r="Z96" s="490"/>
      <c r="AA96" s="490"/>
      <c r="AB96" s="494">
        <v>2.6962848686626804</v>
      </c>
      <c r="AC96" s="495">
        <v>0.143057339771858</v>
      </c>
      <c r="AD96" s="495">
        <v>-1.0340193601785499E-3</v>
      </c>
      <c r="AE96" s="490">
        <v>1.1293150500864199E-5</v>
      </c>
      <c r="AF96" s="494">
        <v>5.6655970981789903</v>
      </c>
      <c r="AG96" s="495">
        <v>0.29422449618924201</v>
      </c>
      <c r="AH96" s="495">
        <v>-1.9493920679616401E-3</v>
      </c>
      <c r="AI96" s="497">
        <v>1.1619187345164999E-5</v>
      </c>
      <c r="AJ96" s="494">
        <v>3.3601870156891001</v>
      </c>
      <c r="AK96" s="495">
        <v>0.29524938703213599</v>
      </c>
      <c r="AL96" s="495">
        <v>-3.20909768342738E-3</v>
      </c>
      <c r="AM96" s="497">
        <v>2.3540043227716499E-5</v>
      </c>
    </row>
    <row r="97" spans="1:39" ht="13.5" customHeight="1" x14ac:dyDescent="0.25">
      <c r="A97" s="61"/>
      <c r="B97" s="319">
        <v>2080</v>
      </c>
      <c r="C97" s="18"/>
      <c r="D97" s="488">
        <v>0.32527491364024624</v>
      </c>
      <c r="E97" s="489">
        <v>6.9126195403069218E-2</v>
      </c>
      <c r="F97" s="489">
        <v>-7.8742934140708519E-4</v>
      </c>
      <c r="G97" s="490">
        <v>5.2150811705064693E-6</v>
      </c>
      <c r="H97" s="491">
        <v>0.38728007442052015</v>
      </c>
      <c r="I97" s="492">
        <v>5.5526385246550972E-2</v>
      </c>
      <c r="J97" s="492">
        <v>-5.3417929464962704E-4</v>
      </c>
      <c r="K97" s="490">
        <v>4.2093596420141842E-6</v>
      </c>
      <c r="L97" s="491" t="s">
        <v>678</v>
      </c>
      <c r="M97" s="492">
        <v>0.12679510393803953</v>
      </c>
      <c r="N97" s="319" t="s">
        <v>678</v>
      </c>
      <c r="O97" s="493" t="s">
        <v>678</v>
      </c>
      <c r="P97" s="494">
        <v>0.23398100209323003</v>
      </c>
      <c r="Q97" s="495">
        <v>0.13120300165283155</v>
      </c>
      <c r="R97" s="495">
        <v>-2.0594564659300405E-3</v>
      </c>
      <c r="S97" s="490">
        <v>1.3300046823685748E-5</v>
      </c>
      <c r="T97" s="494">
        <v>0.3988609037344879</v>
      </c>
      <c r="U97" s="495">
        <v>9.7483230363204512E-2</v>
      </c>
      <c r="V97" s="495">
        <v>-1.4063727682028522E-3</v>
      </c>
      <c r="W97" s="490">
        <v>1.1906400891809692E-5</v>
      </c>
      <c r="X97" s="496"/>
      <c r="Y97" s="492">
        <v>0.28969261177785011</v>
      </c>
      <c r="Z97" s="490"/>
      <c r="AA97" s="490"/>
      <c r="AB97" s="494">
        <v>2.6962848686626804</v>
      </c>
      <c r="AC97" s="495">
        <v>0.143057339771858</v>
      </c>
      <c r="AD97" s="495">
        <v>-1.0340193601785499E-3</v>
      </c>
      <c r="AE97" s="490">
        <v>1.1293150500864199E-5</v>
      </c>
      <c r="AF97" s="494">
        <v>5.6655970981789903</v>
      </c>
      <c r="AG97" s="495">
        <v>0.29422449618924201</v>
      </c>
      <c r="AH97" s="495">
        <v>-1.9493920679616401E-3</v>
      </c>
      <c r="AI97" s="497">
        <v>1.1619187345164999E-5</v>
      </c>
      <c r="AJ97" s="494">
        <v>3.3601870156891001</v>
      </c>
      <c r="AK97" s="495">
        <v>0.29524938703213599</v>
      </c>
      <c r="AL97" s="495">
        <v>-3.20909768342738E-3</v>
      </c>
      <c r="AM97" s="497">
        <v>2.3540043227716499E-5</v>
      </c>
    </row>
    <row r="98" spans="1:39" ht="13.5" customHeight="1" x14ac:dyDescent="0.25">
      <c r="A98" s="61"/>
      <c r="B98" s="319">
        <v>2081</v>
      </c>
      <c r="C98" s="18"/>
      <c r="D98" s="488">
        <v>0.32527491364024624</v>
      </c>
      <c r="E98" s="489">
        <v>6.9126195403069218E-2</v>
      </c>
      <c r="F98" s="489">
        <v>-7.8742934140708519E-4</v>
      </c>
      <c r="G98" s="490">
        <v>5.2150811705064693E-6</v>
      </c>
      <c r="H98" s="491">
        <v>0.38728007442052015</v>
      </c>
      <c r="I98" s="492">
        <v>5.5526385246550972E-2</v>
      </c>
      <c r="J98" s="492">
        <v>-5.3417929464962704E-4</v>
      </c>
      <c r="K98" s="490">
        <v>4.2093596420141842E-6</v>
      </c>
      <c r="L98" s="491" t="s">
        <v>678</v>
      </c>
      <c r="M98" s="492">
        <v>0.12679510393803953</v>
      </c>
      <c r="N98" s="319" t="s">
        <v>678</v>
      </c>
      <c r="O98" s="493" t="s">
        <v>678</v>
      </c>
      <c r="P98" s="494">
        <v>0.23398100209323003</v>
      </c>
      <c r="Q98" s="495">
        <v>0.13120300165283155</v>
      </c>
      <c r="R98" s="495">
        <v>-2.0594564659300405E-3</v>
      </c>
      <c r="S98" s="490">
        <v>1.3300046823685748E-5</v>
      </c>
      <c r="T98" s="494">
        <v>0.3988609037344879</v>
      </c>
      <c r="U98" s="495">
        <v>9.7483230363204512E-2</v>
      </c>
      <c r="V98" s="495">
        <v>-1.4063727682028522E-3</v>
      </c>
      <c r="W98" s="490">
        <v>1.1906400891809692E-5</v>
      </c>
      <c r="X98" s="496"/>
      <c r="Y98" s="492">
        <v>0.28969261177785011</v>
      </c>
      <c r="Z98" s="490"/>
      <c r="AA98" s="490"/>
      <c r="AB98" s="494">
        <v>2.6962848686626804</v>
      </c>
      <c r="AC98" s="495">
        <v>0.143057339771858</v>
      </c>
      <c r="AD98" s="495">
        <v>-1.0340193601785499E-3</v>
      </c>
      <c r="AE98" s="490">
        <v>1.1293150500864199E-5</v>
      </c>
      <c r="AF98" s="494">
        <v>5.6655970981789903</v>
      </c>
      <c r="AG98" s="495">
        <v>0.29422449618924201</v>
      </c>
      <c r="AH98" s="495">
        <v>-1.9493920679616401E-3</v>
      </c>
      <c r="AI98" s="497">
        <v>1.1619187345164999E-5</v>
      </c>
      <c r="AJ98" s="494">
        <v>3.3601870156891001</v>
      </c>
      <c r="AK98" s="495">
        <v>0.29524938703213599</v>
      </c>
      <c r="AL98" s="495">
        <v>-3.20909768342738E-3</v>
      </c>
      <c r="AM98" s="497">
        <v>2.3540043227716499E-5</v>
      </c>
    </row>
    <row r="99" spans="1:39" ht="13.5" customHeight="1" x14ac:dyDescent="0.25">
      <c r="A99" s="61"/>
      <c r="B99" s="319">
        <v>2082</v>
      </c>
      <c r="C99" s="18"/>
      <c r="D99" s="488">
        <v>0.32527491364024624</v>
      </c>
      <c r="E99" s="489">
        <v>6.9126195403069218E-2</v>
      </c>
      <c r="F99" s="489">
        <v>-7.8742934140708519E-4</v>
      </c>
      <c r="G99" s="490">
        <v>5.2150811705064693E-6</v>
      </c>
      <c r="H99" s="491">
        <v>0.38728007442052015</v>
      </c>
      <c r="I99" s="492">
        <v>5.5526385246550972E-2</v>
      </c>
      <c r="J99" s="492">
        <v>-5.3417929464962704E-4</v>
      </c>
      <c r="K99" s="490">
        <v>4.2093596420141842E-6</v>
      </c>
      <c r="L99" s="491" t="s">
        <v>678</v>
      </c>
      <c r="M99" s="492">
        <v>0.12679510393803953</v>
      </c>
      <c r="N99" s="319" t="s">
        <v>678</v>
      </c>
      <c r="O99" s="493" t="s">
        <v>678</v>
      </c>
      <c r="P99" s="494">
        <v>0.23398100209323003</v>
      </c>
      <c r="Q99" s="495">
        <v>0.13120300165283155</v>
      </c>
      <c r="R99" s="495">
        <v>-2.0594564659300405E-3</v>
      </c>
      <c r="S99" s="490">
        <v>1.3300046823685748E-5</v>
      </c>
      <c r="T99" s="494">
        <v>0.3988609037344879</v>
      </c>
      <c r="U99" s="495">
        <v>9.7483230363204512E-2</v>
      </c>
      <c r="V99" s="495">
        <v>-1.4063727682028522E-3</v>
      </c>
      <c r="W99" s="490">
        <v>1.1906400891809692E-5</v>
      </c>
      <c r="X99" s="496"/>
      <c r="Y99" s="492">
        <v>0.28969261177785011</v>
      </c>
      <c r="Z99" s="490"/>
      <c r="AA99" s="490"/>
      <c r="AB99" s="494">
        <v>2.6962848686626804</v>
      </c>
      <c r="AC99" s="495">
        <v>0.143057339771858</v>
      </c>
      <c r="AD99" s="495">
        <v>-1.0340193601785499E-3</v>
      </c>
      <c r="AE99" s="490">
        <v>1.1293150500864199E-5</v>
      </c>
      <c r="AF99" s="494">
        <v>5.6655970981789903</v>
      </c>
      <c r="AG99" s="495">
        <v>0.29422449618924201</v>
      </c>
      <c r="AH99" s="495">
        <v>-1.9493920679616401E-3</v>
      </c>
      <c r="AI99" s="497">
        <v>1.1619187345164999E-5</v>
      </c>
      <c r="AJ99" s="494">
        <v>3.3601870156891001</v>
      </c>
      <c r="AK99" s="495">
        <v>0.29524938703213599</v>
      </c>
      <c r="AL99" s="495">
        <v>-3.20909768342738E-3</v>
      </c>
      <c r="AM99" s="497">
        <v>2.3540043227716499E-5</v>
      </c>
    </row>
    <row r="100" spans="1:39" ht="13.5" customHeight="1" x14ac:dyDescent="0.25">
      <c r="A100" s="61"/>
      <c r="B100" s="319">
        <v>2083</v>
      </c>
      <c r="C100" s="18"/>
      <c r="D100" s="488">
        <v>0.32527491364024624</v>
      </c>
      <c r="E100" s="489">
        <v>6.9126195403069218E-2</v>
      </c>
      <c r="F100" s="489">
        <v>-7.8742934140708519E-4</v>
      </c>
      <c r="G100" s="490">
        <v>5.2150811705064693E-6</v>
      </c>
      <c r="H100" s="491">
        <v>0.38728007442052015</v>
      </c>
      <c r="I100" s="492">
        <v>5.5526385246550972E-2</v>
      </c>
      <c r="J100" s="492">
        <v>-5.3417929464962704E-4</v>
      </c>
      <c r="K100" s="490">
        <v>4.2093596420141842E-6</v>
      </c>
      <c r="L100" s="491" t="s">
        <v>678</v>
      </c>
      <c r="M100" s="492">
        <v>0.12679510393803953</v>
      </c>
      <c r="N100" s="319" t="s">
        <v>678</v>
      </c>
      <c r="O100" s="493" t="s">
        <v>678</v>
      </c>
      <c r="P100" s="494">
        <v>0.23398100209323003</v>
      </c>
      <c r="Q100" s="495">
        <v>0.13120300165283155</v>
      </c>
      <c r="R100" s="495">
        <v>-2.0594564659300405E-3</v>
      </c>
      <c r="S100" s="490">
        <v>1.3300046823685748E-5</v>
      </c>
      <c r="T100" s="494">
        <v>0.3988609037344879</v>
      </c>
      <c r="U100" s="495">
        <v>9.7483230363204512E-2</v>
      </c>
      <c r="V100" s="495">
        <v>-1.4063727682028522E-3</v>
      </c>
      <c r="W100" s="490">
        <v>1.1906400891809692E-5</v>
      </c>
      <c r="X100" s="496"/>
      <c r="Y100" s="492">
        <v>0.28969261177785011</v>
      </c>
      <c r="Z100" s="490"/>
      <c r="AA100" s="490"/>
      <c r="AB100" s="494">
        <v>2.6962848686626804</v>
      </c>
      <c r="AC100" s="495">
        <v>0.143057339771858</v>
      </c>
      <c r="AD100" s="495">
        <v>-1.0340193601785499E-3</v>
      </c>
      <c r="AE100" s="490">
        <v>1.1293150500864199E-5</v>
      </c>
      <c r="AF100" s="494">
        <v>5.6655970981789903</v>
      </c>
      <c r="AG100" s="495">
        <v>0.29422449618924201</v>
      </c>
      <c r="AH100" s="495">
        <v>-1.9493920679616401E-3</v>
      </c>
      <c r="AI100" s="497">
        <v>1.1619187345164999E-5</v>
      </c>
      <c r="AJ100" s="494">
        <v>3.3601870156891001</v>
      </c>
      <c r="AK100" s="495">
        <v>0.29524938703213599</v>
      </c>
      <c r="AL100" s="495">
        <v>-3.20909768342738E-3</v>
      </c>
      <c r="AM100" s="497">
        <v>2.3540043227716499E-5</v>
      </c>
    </row>
    <row r="101" spans="1:39" ht="13.5" customHeight="1" x14ac:dyDescent="0.25">
      <c r="A101" s="61"/>
      <c r="B101" s="319">
        <v>2084</v>
      </c>
      <c r="C101" s="18"/>
      <c r="D101" s="488">
        <v>0.32527491364024624</v>
      </c>
      <c r="E101" s="489">
        <v>6.9126195403069218E-2</v>
      </c>
      <c r="F101" s="489">
        <v>-7.8742934140708519E-4</v>
      </c>
      <c r="G101" s="490">
        <v>5.2150811705064693E-6</v>
      </c>
      <c r="H101" s="491">
        <v>0.38728007442052015</v>
      </c>
      <c r="I101" s="492">
        <v>5.5526385246550972E-2</v>
      </c>
      <c r="J101" s="492">
        <v>-5.3417929464962704E-4</v>
      </c>
      <c r="K101" s="490">
        <v>4.2093596420141842E-6</v>
      </c>
      <c r="L101" s="491" t="s">
        <v>678</v>
      </c>
      <c r="M101" s="492">
        <v>0.12679510393803953</v>
      </c>
      <c r="N101" s="319" t="s">
        <v>678</v>
      </c>
      <c r="O101" s="493" t="s">
        <v>678</v>
      </c>
      <c r="P101" s="494">
        <v>0.23398100209323003</v>
      </c>
      <c r="Q101" s="495">
        <v>0.13120300165283155</v>
      </c>
      <c r="R101" s="495">
        <v>-2.0594564659300405E-3</v>
      </c>
      <c r="S101" s="490">
        <v>1.3300046823685748E-5</v>
      </c>
      <c r="T101" s="494">
        <v>0.3988609037344879</v>
      </c>
      <c r="U101" s="495">
        <v>9.7483230363204512E-2</v>
      </c>
      <c r="V101" s="495">
        <v>-1.4063727682028522E-3</v>
      </c>
      <c r="W101" s="490">
        <v>1.1906400891809692E-5</v>
      </c>
      <c r="X101" s="496"/>
      <c r="Y101" s="492">
        <v>0.28969261177785011</v>
      </c>
      <c r="Z101" s="490"/>
      <c r="AA101" s="490"/>
      <c r="AB101" s="494">
        <v>2.6962848686626804</v>
      </c>
      <c r="AC101" s="495">
        <v>0.143057339771858</v>
      </c>
      <c r="AD101" s="495">
        <v>-1.0340193601785499E-3</v>
      </c>
      <c r="AE101" s="490">
        <v>1.1293150500864199E-5</v>
      </c>
      <c r="AF101" s="494">
        <v>5.6655970981789903</v>
      </c>
      <c r="AG101" s="495">
        <v>0.29422449618924201</v>
      </c>
      <c r="AH101" s="495">
        <v>-1.9493920679616401E-3</v>
      </c>
      <c r="AI101" s="497">
        <v>1.1619187345164999E-5</v>
      </c>
      <c r="AJ101" s="494">
        <v>3.3601870156891001</v>
      </c>
      <c r="AK101" s="495">
        <v>0.29524938703213599</v>
      </c>
      <c r="AL101" s="495">
        <v>-3.20909768342738E-3</v>
      </c>
      <c r="AM101" s="497">
        <v>2.3540043227716499E-5</v>
      </c>
    </row>
    <row r="102" spans="1:39" ht="13.5" customHeight="1" x14ac:dyDescent="0.25">
      <c r="A102" s="61"/>
      <c r="B102" s="319">
        <v>2085</v>
      </c>
      <c r="C102" s="18"/>
      <c r="D102" s="488">
        <v>0.32527491364024624</v>
      </c>
      <c r="E102" s="489">
        <v>6.9126195403069218E-2</v>
      </c>
      <c r="F102" s="489">
        <v>-7.8742934140708519E-4</v>
      </c>
      <c r="G102" s="490">
        <v>5.2150811705064693E-6</v>
      </c>
      <c r="H102" s="491">
        <v>0.38728007442052015</v>
      </c>
      <c r="I102" s="492">
        <v>5.5526385246550972E-2</v>
      </c>
      <c r="J102" s="492">
        <v>-5.3417929464962704E-4</v>
      </c>
      <c r="K102" s="490">
        <v>4.2093596420141842E-6</v>
      </c>
      <c r="L102" s="491" t="s">
        <v>678</v>
      </c>
      <c r="M102" s="492">
        <v>0.12679510393803953</v>
      </c>
      <c r="N102" s="319" t="s">
        <v>678</v>
      </c>
      <c r="O102" s="493" t="s">
        <v>678</v>
      </c>
      <c r="P102" s="494">
        <v>0.23398100209323003</v>
      </c>
      <c r="Q102" s="495">
        <v>0.13120300165283155</v>
      </c>
      <c r="R102" s="495">
        <v>-2.0594564659300405E-3</v>
      </c>
      <c r="S102" s="490">
        <v>1.3300046823685748E-5</v>
      </c>
      <c r="T102" s="494">
        <v>0.3988609037344879</v>
      </c>
      <c r="U102" s="495">
        <v>9.7483230363204512E-2</v>
      </c>
      <c r="V102" s="495">
        <v>-1.4063727682028522E-3</v>
      </c>
      <c r="W102" s="490">
        <v>1.1906400891809692E-5</v>
      </c>
      <c r="X102" s="496"/>
      <c r="Y102" s="492">
        <v>0.28969261177785011</v>
      </c>
      <c r="Z102" s="490"/>
      <c r="AA102" s="490"/>
      <c r="AB102" s="494">
        <v>2.6962848686626804</v>
      </c>
      <c r="AC102" s="495">
        <v>0.143057339771858</v>
      </c>
      <c r="AD102" s="495">
        <v>-1.0340193601785499E-3</v>
      </c>
      <c r="AE102" s="490">
        <v>1.1293150500864199E-5</v>
      </c>
      <c r="AF102" s="494">
        <v>5.6655970981789903</v>
      </c>
      <c r="AG102" s="495">
        <v>0.29422449618924201</v>
      </c>
      <c r="AH102" s="495">
        <v>-1.9493920679616401E-3</v>
      </c>
      <c r="AI102" s="497">
        <v>1.1619187345164999E-5</v>
      </c>
      <c r="AJ102" s="494">
        <v>3.3601870156891001</v>
      </c>
      <c r="AK102" s="495">
        <v>0.29524938703213599</v>
      </c>
      <c r="AL102" s="495">
        <v>-3.20909768342738E-3</v>
      </c>
      <c r="AM102" s="497">
        <v>2.3540043227716499E-5</v>
      </c>
    </row>
    <row r="103" spans="1:39" ht="13.5" customHeight="1" x14ac:dyDescent="0.25">
      <c r="A103" s="61"/>
      <c r="B103" s="319">
        <v>2086</v>
      </c>
      <c r="C103" s="18"/>
      <c r="D103" s="488">
        <v>0.32527491364024624</v>
      </c>
      <c r="E103" s="489">
        <v>6.9126195403069218E-2</v>
      </c>
      <c r="F103" s="489">
        <v>-7.8742934140708519E-4</v>
      </c>
      <c r="G103" s="490">
        <v>5.2150811705064693E-6</v>
      </c>
      <c r="H103" s="491">
        <v>0.38728007442052015</v>
      </c>
      <c r="I103" s="492">
        <v>5.5526385246550972E-2</v>
      </c>
      <c r="J103" s="492">
        <v>-5.3417929464962704E-4</v>
      </c>
      <c r="K103" s="490">
        <v>4.2093596420141842E-6</v>
      </c>
      <c r="L103" s="491" t="s">
        <v>678</v>
      </c>
      <c r="M103" s="492">
        <v>0.12679510393803953</v>
      </c>
      <c r="N103" s="319" t="s">
        <v>678</v>
      </c>
      <c r="O103" s="493" t="s">
        <v>678</v>
      </c>
      <c r="P103" s="494">
        <v>0.23398100209323003</v>
      </c>
      <c r="Q103" s="495">
        <v>0.13120300165283155</v>
      </c>
      <c r="R103" s="495">
        <v>-2.0594564659300405E-3</v>
      </c>
      <c r="S103" s="490">
        <v>1.3300046823685748E-5</v>
      </c>
      <c r="T103" s="494">
        <v>0.3988609037344879</v>
      </c>
      <c r="U103" s="495">
        <v>9.7483230363204512E-2</v>
      </c>
      <c r="V103" s="495">
        <v>-1.4063727682028522E-3</v>
      </c>
      <c r="W103" s="490">
        <v>1.1906400891809692E-5</v>
      </c>
      <c r="X103" s="496"/>
      <c r="Y103" s="492">
        <v>0.28969261177785011</v>
      </c>
      <c r="Z103" s="490"/>
      <c r="AA103" s="490"/>
      <c r="AB103" s="494">
        <v>2.6962848686626804</v>
      </c>
      <c r="AC103" s="495">
        <v>0.143057339771858</v>
      </c>
      <c r="AD103" s="495">
        <v>-1.0340193601785499E-3</v>
      </c>
      <c r="AE103" s="490">
        <v>1.1293150500864199E-5</v>
      </c>
      <c r="AF103" s="494">
        <v>5.6655970981789903</v>
      </c>
      <c r="AG103" s="495">
        <v>0.29422449618924201</v>
      </c>
      <c r="AH103" s="495">
        <v>-1.9493920679616401E-3</v>
      </c>
      <c r="AI103" s="497">
        <v>1.1619187345164999E-5</v>
      </c>
      <c r="AJ103" s="494">
        <v>3.3601870156891001</v>
      </c>
      <c r="AK103" s="495">
        <v>0.29524938703213599</v>
      </c>
      <c r="AL103" s="495">
        <v>-3.20909768342738E-3</v>
      </c>
      <c r="AM103" s="497">
        <v>2.3540043227716499E-5</v>
      </c>
    </row>
    <row r="104" spans="1:39" ht="13.5" customHeight="1" x14ac:dyDescent="0.25">
      <c r="A104" s="61"/>
      <c r="B104" s="319">
        <v>2087</v>
      </c>
      <c r="C104" s="18"/>
      <c r="D104" s="488">
        <v>0.32527491364024624</v>
      </c>
      <c r="E104" s="489">
        <v>6.9126195403069218E-2</v>
      </c>
      <c r="F104" s="489">
        <v>-7.8742934140708519E-4</v>
      </c>
      <c r="G104" s="490">
        <v>5.2150811705064693E-6</v>
      </c>
      <c r="H104" s="491">
        <v>0.38728007442052015</v>
      </c>
      <c r="I104" s="492">
        <v>5.5526385246550972E-2</v>
      </c>
      <c r="J104" s="492">
        <v>-5.3417929464962704E-4</v>
      </c>
      <c r="K104" s="490">
        <v>4.2093596420141842E-6</v>
      </c>
      <c r="L104" s="491" t="s">
        <v>678</v>
      </c>
      <c r="M104" s="492">
        <v>0.12679510393803953</v>
      </c>
      <c r="N104" s="319" t="s">
        <v>678</v>
      </c>
      <c r="O104" s="493" t="s">
        <v>678</v>
      </c>
      <c r="P104" s="494">
        <v>0.23398100209323003</v>
      </c>
      <c r="Q104" s="495">
        <v>0.13120300165283155</v>
      </c>
      <c r="R104" s="495">
        <v>-2.0594564659300405E-3</v>
      </c>
      <c r="S104" s="490">
        <v>1.3300046823685748E-5</v>
      </c>
      <c r="T104" s="494">
        <v>0.3988609037344879</v>
      </c>
      <c r="U104" s="495">
        <v>9.7483230363204512E-2</v>
      </c>
      <c r="V104" s="495">
        <v>-1.4063727682028522E-3</v>
      </c>
      <c r="W104" s="490">
        <v>1.1906400891809692E-5</v>
      </c>
      <c r="X104" s="496"/>
      <c r="Y104" s="492">
        <v>0.28969261177785011</v>
      </c>
      <c r="Z104" s="490"/>
      <c r="AA104" s="490"/>
      <c r="AB104" s="494">
        <v>2.6962848686626804</v>
      </c>
      <c r="AC104" s="495">
        <v>0.143057339771858</v>
      </c>
      <c r="AD104" s="495">
        <v>-1.0340193601785499E-3</v>
      </c>
      <c r="AE104" s="490">
        <v>1.1293150500864199E-5</v>
      </c>
      <c r="AF104" s="494">
        <v>5.6655970981789903</v>
      </c>
      <c r="AG104" s="495">
        <v>0.29422449618924201</v>
      </c>
      <c r="AH104" s="495">
        <v>-1.9493920679616401E-3</v>
      </c>
      <c r="AI104" s="497">
        <v>1.1619187345164999E-5</v>
      </c>
      <c r="AJ104" s="494">
        <v>3.3601870156891001</v>
      </c>
      <c r="AK104" s="495">
        <v>0.29524938703213599</v>
      </c>
      <c r="AL104" s="495">
        <v>-3.20909768342738E-3</v>
      </c>
      <c r="AM104" s="497">
        <v>2.3540043227716499E-5</v>
      </c>
    </row>
    <row r="105" spans="1:39" ht="13.5" customHeight="1" x14ac:dyDescent="0.25">
      <c r="A105" s="61"/>
      <c r="B105" s="319">
        <v>2088</v>
      </c>
      <c r="C105" s="18"/>
      <c r="D105" s="488">
        <v>0.32527491364024624</v>
      </c>
      <c r="E105" s="489">
        <v>6.9126195403069218E-2</v>
      </c>
      <c r="F105" s="489">
        <v>-7.8742934140708519E-4</v>
      </c>
      <c r="G105" s="490">
        <v>5.2150811705064693E-6</v>
      </c>
      <c r="H105" s="491">
        <v>0.38728007442052015</v>
      </c>
      <c r="I105" s="492">
        <v>5.5526385246550972E-2</v>
      </c>
      <c r="J105" s="492">
        <v>-5.3417929464962704E-4</v>
      </c>
      <c r="K105" s="490">
        <v>4.2093596420141842E-6</v>
      </c>
      <c r="L105" s="491" t="s">
        <v>678</v>
      </c>
      <c r="M105" s="492">
        <v>0.12679510393803953</v>
      </c>
      <c r="N105" s="319" t="s">
        <v>678</v>
      </c>
      <c r="O105" s="493" t="s">
        <v>678</v>
      </c>
      <c r="P105" s="494">
        <v>0.23398100209323003</v>
      </c>
      <c r="Q105" s="495">
        <v>0.13120300165283155</v>
      </c>
      <c r="R105" s="495">
        <v>-2.0594564659300405E-3</v>
      </c>
      <c r="S105" s="490">
        <v>1.3300046823685748E-5</v>
      </c>
      <c r="T105" s="494">
        <v>0.3988609037344879</v>
      </c>
      <c r="U105" s="495">
        <v>9.7483230363204512E-2</v>
      </c>
      <c r="V105" s="495">
        <v>-1.4063727682028522E-3</v>
      </c>
      <c r="W105" s="490">
        <v>1.1906400891809692E-5</v>
      </c>
      <c r="X105" s="496"/>
      <c r="Y105" s="492">
        <v>0.28969261177785011</v>
      </c>
      <c r="Z105" s="490"/>
      <c r="AA105" s="490"/>
      <c r="AB105" s="494">
        <v>2.6962848686626804</v>
      </c>
      <c r="AC105" s="495">
        <v>0.143057339771858</v>
      </c>
      <c r="AD105" s="495">
        <v>-1.0340193601785499E-3</v>
      </c>
      <c r="AE105" s="490">
        <v>1.1293150500864199E-5</v>
      </c>
      <c r="AF105" s="494">
        <v>5.6655970981789903</v>
      </c>
      <c r="AG105" s="495">
        <v>0.29422449618924201</v>
      </c>
      <c r="AH105" s="495">
        <v>-1.9493920679616401E-3</v>
      </c>
      <c r="AI105" s="497">
        <v>1.1619187345164999E-5</v>
      </c>
      <c r="AJ105" s="494">
        <v>3.3601870156891001</v>
      </c>
      <c r="AK105" s="495">
        <v>0.29524938703213599</v>
      </c>
      <c r="AL105" s="495">
        <v>-3.20909768342738E-3</v>
      </c>
      <c r="AM105" s="497">
        <v>2.3540043227716499E-5</v>
      </c>
    </row>
    <row r="106" spans="1:39" ht="13.5" customHeight="1" x14ac:dyDescent="0.25">
      <c r="A106" s="61"/>
      <c r="B106" s="319">
        <v>2089</v>
      </c>
      <c r="C106" s="18"/>
      <c r="D106" s="488">
        <v>0.32527491364024624</v>
      </c>
      <c r="E106" s="489">
        <v>6.9126195403069218E-2</v>
      </c>
      <c r="F106" s="489">
        <v>-7.8742934140708519E-4</v>
      </c>
      <c r="G106" s="490">
        <v>5.2150811705064693E-6</v>
      </c>
      <c r="H106" s="491">
        <v>0.38728007442052015</v>
      </c>
      <c r="I106" s="492">
        <v>5.5526385246550972E-2</v>
      </c>
      <c r="J106" s="492">
        <v>-5.3417929464962704E-4</v>
      </c>
      <c r="K106" s="490">
        <v>4.2093596420141842E-6</v>
      </c>
      <c r="L106" s="491" t="s">
        <v>678</v>
      </c>
      <c r="M106" s="492">
        <v>0.12679510393803953</v>
      </c>
      <c r="N106" s="319" t="s">
        <v>678</v>
      </c>
      <c r="O106" s="493" t="s">
        <v>678</v>
      </c>
      <c r="P106" s="494">
        <v>0.23398100209323003</v>
      </c>
      <c r="Q106" s="495">
        <v>0.13120300165283155</v>
      </c>
      <c r="R106" s="495">
        <v>-2.0594564659300405E-3</v>
      </c>
      <c r="S106" s="490">
        <v>1.3300046823685748E-5</v>
      </c>
      <c r="T106" s="494">
        <v>0.3988609037344879</v>
      </c>
      <c r="U106" s="495">
        <v>9.7483230363204512E-2</v>
      </c>
      <c r="V106" s="495">
        <v>-1.4063727682028522E-3</v>
      </c>
      <c r="W106" s="490">
        <v>1.1906400891809692E-5</v>
      </c>
      <c r="X106" s="496"/>
      <c r="Y106" s="492">
        <v>0.28969261177785011</v>
      </c>
      <c r="Z106" s="490"/>
      <c r="AA106" s="490"/>
      <c r="AB106" s="494">
        <v>2.6962848686626804</v>
      </c>
      <c r="AC106" s="495">
        <v>0.143057339771858</v>
      </c>
      <c r="AD106" s="495">
        <v>-1.0340193601785499E-3</v>
      </c>
      <c r="AE106" s="490">
        <v>1.1293150500864199E-5</v>
      </c>
      <c r="AF106" s="494">
        <v>5.6655970981789903</v>
      </c>
      <c r="AG106" s="495">
        <v>0.29422449618924201</v>
      </c>
      <c r="AH106" s="495">
        <v>-1.9493920679616401E-3</v>
      </c>
      <c r="AI106" s="497">
        <v>1.1619187345164999E-5</v>
      </c>
      <c r="AJ106" s="494">
        <v>3.3601870156891001</v>
      </c>
      <c r="AK106" s="495">
        <v>0.29524938703213599</v>
      </c>
      <c r="AL106" s="495">
        <v>-3.20909768342738E-3</v>
      </c>
      <c r="AM106" s="497">
        <v>2.3540043227716499E-5</v>
      </c>
    </row>
    <row r="107" spans="1:39" ht="13.5" customHeight="1" thickBot="1" x14ac:dyDescent="0.3">
      <c r="A107" s="63"/>
      <c r="B107" s="353"/>
      <c r="C107" s="353"/>
      <c r="D107" s="63"/>
      <c r="E107" s="320"/>
      <c r="F107" s="320"/>
      <c r="G107" s="353"/>
      <c r="H107" s="63"/>
      <c r="I107" s="353"/>
      <c r="J107" s="320"/>
      <c r="K107" s="65"/>
      <c r="L107" s="63"/>
      <c r="M107" s="353"/>
      <c r="N107" s="353"/>
      <c r="O107" s="65"/>
      <c r="P107" s="63"/>
      <c r="Q107" s="320"/>
      <c r="R107" s="320"/>
      <c r="S107" s="65"/>
      <c r="T107" s="63"/>
      <c r="U107" s="353"/>
      <c r="V107" s="353"/>
      <c r="W107" s="353"/>
      <c r="X107" s="498"/>
      <c r="Y107" s="353" t="s">
        <v>678</v>
      </c>
      <c r="Z107" s="353"/>
      <c r="AA107" s="353"/>
      <c r="AB107" s="63"/>
      <c r="AC107" s="353"/>
      <c r="AD107" s="353"/>
      <c r="AE107" s="65"/>
      <c r="AF107" s="63"/>
      <c r="AG107" s="353"/>
      <c r="AH107" s="353"/>
      <c r="AI107" s="65"/>
      <c r="AJ107" s="63"/>
      <c r="AK107" s="353"/>
      <c r="AL107" s="353"/>
      <c r="AM107" s="65"/>
    </row>
    <row r="108" spans="1:39" ht="13.5" customHeight="1" thickTop="1" thickBot="1" x14ac:dyDescent="0.3"/>
    <row r="109" spans="1:39" ht="13.5" customHeight="1" thickBot="1" x14ac:dyDescent="0.35">
      <c r="D109" s="460" t="s">
        <v>474</v>
      </c>
    </row>
  </sheetData>
  <mergeCells count="12">
    <mergeCell ref="X24:AA24"/>
    <mergeCell ref="D1:O1"/>
    <mergeCell ref="P1:W1"/>
    <mergeCell ref="AB1:AI2"/>
    <mergeCell ref="A12:B12"/>
    <mergeCell ref="T24:W24"/>
    <mergeCell ref="AJ1:AM1"/>
    <mergeCell ref="E6:S6"/>
    <mergeCell ref="A8:B8"/>
    <mergeCell ref="A10:B10"/>
    <mergeCell ref="A11:B11"/>
    <mergeCell ref="A7:B7"/>
  </mergeCells>
  <hyperlinks>
    <hyperlink ref="D109" location="A1.3.11!D26" tooltip="Top of this page" display="Top" xr:uid="{00000000-0004-0000-1700-000000000000}"/>
    <hyperlink ref="B18" location="A1.3.11!P1" tooltip="LGVs" display="LGVs" xr:uid="{00000000-0004-0000-1700-000001000000}"/>
    <hyperlink ref="B19" location="A1.3.11!AF1" tooltip="PSVs" display="PSVs" xr:uid="{00000000-0004-0000-1700-000002000000}"/>
    <hyperlink ref="A19" location="A1.3.11!X1" tooltip="OGVs" display="OGVs" xr:uid="{00000000-0004-0000-1700-000003000000}"/>
    <hyperlink ref="A11" location="Contents!A1" display="Contents" xr:uid="{00000000-0004-0000-1700-000004000000}"/>
    <hyperlink ref="A11:B11" r:id="rId1" display="WebTAG Unit 3.5.6" xr:uid="{00000000-0004-0000-1700-000005000000}"/>
    <hyperlink ref="A18" location="A1.3.11!D1" tooltip="Cars" display="Cars" xr:uid="{00000000-0004-0000-1700-000006000000}"/>
    <hyperlink ref="A10" location="Contents!A1" display="Contents" xr:uid="{00000000-0004-0000-1700-000007000000}"/>
    <hyperlink ref="A10:B10" location="Contents!A1" tooltip="Contents page" display="Contents" xr:uid="{00000000-0004-0000-1700-000008000000}"/>
    <hyperlink ref="A12:B12" r:id="rId2" tooltip="Unit A1.3 User &amp; Provider Impacts" display="WebTAG Unit A 1.3" xr:uid="{00000000-0004-0000-1700-000009000000}"/>
  </hyperlinks>
  <pageMargins left="0.7" right="0.7" top="0.75" bottom="0.75" header="0.3" footer="0.3"/>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sheetPr>
  <dimension ref="A1:BT108"/>
  <sheetViews>
    <sheetView zoomScale="70" zoomScaleNormal="70" workbookViewId="0">
      <selection activeCell="D5" sqref="D5:H5"/>
    </sheetView>
  </sheetViews>
  <sheetFormatPr defaultColWidth="12.81640625" defaultRowHeight="13.5" customHeight="1" x14ac:dyDescent="0.35"/>
  <cols>
    <col min="1" max="16384" width="12.81640625" style="1060"/>
  </cols>
  <sheetData>
    <row r="1" spans="1:72" ht="55" customHeight="1" x14ac:dyDescent="0.35">
      <c r="A1" s="4"/>
      <c r="B1" s="1186"/>
      <c r="C1" s="4"/>
      <c r="D1" s="1277"/>
      <c r="E1" s="1276"/>
      <c r="F1" s="1276"/>
      <c r="G1" s="1276"/>
      <c r="H1" s="1276"/>
      <c r="I1" s="1276"/>
      <c r="J1" s="1276"/>
      <c r="K1" s="1276"/>
      <c r="L1" s="1276"/>
      <c r="M1" s="1276"/>
      <c r="N1" s="1276"/>
      <c r="O1" s="1276"/>
      <c r="P1" s="1276"/>
      <c r="Q1" s="1276"/>
      <c r="R1" s="1276"/>
      <c r="S1" s="1276"/>
      <c r="T1" s="1273"/>
      <c r="U1" s="1273"/>
      <c r="V1" s="1273"/>
      <c r="W1" s="1273"/>
      <c r="X1" s="1273"/>
      <c r="Y1" s="1273"/>
      <c r="Z1" s="1273"/>
      <c r="AA1" s="1273"/>
      <c r="AB1" s="1273"/>
      <c r="AC1" s="1273"/>
      <c r="AD1" s="1273"/>
      <c r="AE1" s="1273"/>
      <c r="AF1" s="1273"/>
      <c r="AG1" s="1273"/>
      <c r="AH1" s="1273"/>
      <c r="AI1" s="1273"/>
      <c r="AJ1" s="1273"/>
      <c r="AK1" s="1273"/>
      <c r="AL1" s="1273"/>
      <c r="AM1" s="1273"/>
      <c r="AN1" s="1273"/>
      <c r="AO1" s="1273"/>
      <c r="AP1" s="1273"/>
      <c r="AQ1" s="1273"/>
      <c r="AR1" s="1273"/>
      <c r="AS1" s="1273"/>
      <c r="AT1" s="1273"/>
      <c r="AU1" s="1273"/>
      <c r="AV1" s="1273"/>
      <c r="AW1" s="1273"/>
      <c r="AX1" s="1273"/>
      <c r="AY1" s="1273"/>
      <c r="AZ1" s="1186"/>
      <c r="BA1" s="1186"/>
      <c r="BB1" s="1186"/>
      <c r="BC1" s="1186"/>
      <c r="BD1" s="1186"/>
      <c r="BE1" s="1186"/>
      <c r="BF1" s="1186"/>
      <c r="BG1" s="1186"/>
      <c r="BH1" s="1273"/>
      <c r="BI1" s="1273"/>
      <c r="BJ1" s="1273"/>
      <c r="BK1" s="1273"/>
      <c r="BL1" s="1273"/>
      <c r="BM1" s="1273"/>
      <c r="BN1" s="1273"/>
      <c r="BO1" s="1273"/>
      <c r="BP1" s="1273"/>
      <c r="BQ1" s="1273"/>
      <c r="BR1" s="1273"/>
      <c r="BS1" s="1273"/>
      <c r="BT1" s="1186"/>
    </row>
    <row r="2" spans="1:72" s="7" customFormat="1" ht="5.15" customHeight="1" x14ac:dyDescent="0.35">
      <c r="D2" s="8"/>
      <c r="E2" s="8"/>
      <c r="F2" s="8"/>
      <c r="O2" s="155"/>
      <c r="P2" s="155"/>
      <c r="Q2" s="155"/>
      <c r="R2" s="11"/>
      <c r="AE2" s="155"/>
      <c r="AF2" s="155"/>
      <c r="AG2" s="155"/>
      <c r="AH2" s="11"/>
      <c r="AV2" s="155"/>
      <c r="AW2" s="155"/>
      <c r="AX2" s="155"/>
      <c r="AY2" s="11"/>
      <c r="BO2" s="155"/>
      <c r="BP2" s="155"/>
      <c r="BQ2" s="155"/>
      <c r="BR2" s="11"/>
      <c r="BS2" s="8"/>
      <c r="BT2" s="12"/>
    </row>
    <row r="3" spans="1:72" s="7" customFormat="1" ht="20.149999999999999" customHeight="1" x14ac:dyDescent="0.35">
      <c r="A3" s="7" t="s">
        <v>679</v>
      </c>
      <c r="B3" s="154"/>
      <c r="C3" s="154"/>
      <c r="D3" s="11"/>
      <c r="E3" s="8"/>
      <c r="F3" s="12"/>
      <c r="H3" s="284"/>
      <c r="I3" s="154"/>
      <c r="K3" s="8"/>
      <c r="O3" s="8"/>
      <c r="P3" s="8"/>
      <c r="Q3" s="8"/>
      <c r="R3" s="11"/>
      <c r="AE3" s="8"/>
      <c r="AF3" s="8"/>
      <c r="AG3" s="8"/>
      <c r="AH3" s="11"/>
      <c r="AV3" s="8"/>
      <c r="AW3" s="8"/>
      <c r="AX3" s="8"/>
      <c r="AY3" s="11"/>
      <c r="BO3" s="8"/>
      <c r="BP3" s="8"/>
      <c r="BQ3" s="8"/>
      <c r="BR3" s="11"/>
      <c r="BS3" s="8"/>
      <c r="BT3" s="8"/>
    </row>
    <row r="4" spans="1:72" s="1061" customFormat="1" ht="20.149999999999999" customHeight="1" thickBot="1" x14ac:dyDescent="0.4">
      <c r="A4" s="13" t="s">
        <v>680</v>
      </c>
      <c r="B4" s="14"/>
      <c r="C4" s="14"/>
      <c r="D4" s="16"/>
      <c r="E4" s="16"/>
      <c r="F4" s="16"/>
      <c r="G4" s="16"/>
      <c r="H4" s="285"/>
      <c r="I4" s="14"/>
      <c r="J4" s="16"/>
      <c r="K4" s="16"/>
      <c r="L4" s="16"/>
      <c r="M4" s="16"/>
      <c r="N4" s="16"/>
      <c r="O4" s="16"/>
      <c r="P4" s="16"/>
      <c r="Q4" s="16"/>
      <c r="R4" s="71"/>
      <c r="S4" s="16"/>
      <c r="T4" s="16"/>
      <c r="U4" s="16"/>
      <c r="V4" s="16"/>
      <c r="W4" s="16"/>
      <c r="X4" s="16"/>
      <c r="Y4" s="16"/>
      <c r="Z4" s="16"/>
      <c r="AA4" s="16"/>
      <c r="AB4" s="16"/>
      <c r="AC4" s="16"/>
      <c r="AD4" s="16"/>
      <c r="AE4" s="16"/>
      <c r="AF4" s="16"/>
      <c r="AG4" s="16"/>
      <c r="AH4" s="71"/>
      <c r="AI4" s="16"/>
      <c r="AJ4" s="16"/>
      <c r="AK4" s="16"/>
      <c r="AL4" s="16"/>
      <c r="AM4" s="16"/>
      <c r="AN4" s="16"/>
      <c r="AO4" s="16"/>
      <c r="AP4" s="16"/>
      <c r="AQ4" s="16"/>
      <c r="AR4" s="16"/>
      <c r="AS4" s="16"/>
      <c r="AT4" s="16"/>
      <c r="AU4" s="16"/>
      <c r="AV4" s="16"/>
      <c r="AW4" s="16"/>
      <c r="AX4" s="16"/>
      <c r="AY4" s="71"/>
      <c r="AZ4" s="16"/>
      <c r="BA4" s="16"/>
      <c r="BB4" s="16"/>
      <c r="BC4" s="16"/>
      <c r="BD4" s="16"/>
      <c r="BE4" s="16"/>
      <c r="BF4" s="16"/>
      <c r="BG4" s="16"/>
      <c r="BH4" s="16"/>
      <c r="BI4" s="16"/>
      <c r="BJ4" s="16"/>
      <c r="BK4" s="16"/>
      <c r="BL4" s="16"/>
      <c r="BM4" s="16"/>
      <c r="BN4" s="16"/>
      <c r="BO4" s="16"/>
      <c r="BP4" s="16"/>
      <c r="BQ4" s="16"/>
      <c r="BR4" s="71"/>
      <c r="BS4" s="16"/>
      <c r="BT4" s="1188"/>
    </row>
    <row r="5" spans="1:72" ht="10" customHeight="1" thickTop="1" thickBot="1" x14ac:dyDescent="0.4">
      <c r="A5" s="48"/>
      <c r="B5" s="20"/>
      <c r="C5" s="169"/>
      <c r="D5" s="1186"/>
      <c r="E5" s="21"/>
      <c r="F5" s="1186"/>
      <c r="G5" s="1186"/>
      <c r="H5" s="1186"/>
      <c r="I5" s="20"/>
      <c r="J5" s="1186"/>
      <c r="K5" s="1186"/>
      <c r="L5" s="1186"/>
      <c r="M5" s="1186"/>
      <c r="N5" s="1186"/>
      <c r="O5" s="64"/>
      <c r="P5" s="64"/>
      <c r="Q5" s="64"/>
      <c r="R5" s="160"/>
      <c r="S5" s="1186"/>
      <c r="T5" s="1186"/>
      <c r="U5" s="1186"/>
      <c r="V5" s="1186"/>
      <c r="W5" s="1186"/>
      <c r="X5" s="1186"/>
      <c r="Y5" s="1186"/>
      <c r="Z5" s="1186"/>
      <c r="AA5" s="1186"/>
      <c r="AB5" s="1186"/>
      <c r="AC5" s="1186"/>
      <c r="AD5" s="1186"/>
      <c r="AE5" s="1188"/>
      <c r="AF5" s="1188"/>
      <c r="AG5" s="1188"/>
      <c r="AH5" s="1066"/>
      <c r="AI5" s="1186"/>
      <c r="AJ5" s="1186"/>
      <c r="AK5" s="1186"/>
      <c r="AL5" s="1186"/>
      <c r="AM5" s="1186"/>
      <c r="AN5" s="1186"/>
      <c r="AO5" s="1186"/>
      <c r="AP5" s="1186"/>
      <c r="AQ5" s="1186"/>
      <c r="AR5" s="1186"/>
      <c r="AS5" s="1186"/>
      <c r="AT5" s="1186"/>
      <c r="AU5" s="1186"/>
      <c r="AV5" s="1188"/>
      <c r="AW5" s="1188"/>
      <c r="AX5" s="1188"/>
      <c r="AY5" s="1066"/>
      <c r="AZ5" s="1186"/>
      <c r="BA5" s="1186"/>
      <c r="BB5" s="1186"/>
      <c r="BC5" s="1186"/>
      <c r="BD5" s="1186"/>
      <c r="BE5" s="1186"/>
      <c r="BF5" s="1186"/>
      <c r="BG5" s="1186"/>
      <c r="BH5" s="1186"/>
      <c r="BI5" s="1186"/>
      <c r="BJ5" s="1186"/>
      <c r="BK5" s="1186"/>
      <c r="BL5" s="1186"/>
      <c r="BM5" s="1186"/>
      <c r="BN5" s="1186"/>
      <c r="BO5" s="1186"/>
      <c r="BP5" s="1186"/>
      <c r="BQ5" s="1186"/>
      <c r="BR5" s="47"/>
      <c r="BS5" s="1186"/>
      <c r="BT5" s="1186"/>
    </row>
    <row r="6" spans="1:72" ht="13.5" customHeight="1" thickTop="1" x14ac:dyDescent="0.35">
      <c r="A6" s="22" t="s">
        <v>425</v>
      </c>
      <c r="B6" s="22"/>
      <c r="C6" s="1186"/>
      <c r="D6" s="25"/>
      <c r="E6" s="1291" t="s">
        <v>140</v>
      </c>
      <c r="F6" s="1249"/>
      <c r="G6" s="1249"/>
      <c r="H6" s="1249"/>
      <c r="I6" s="1249"/>
      <c r="J6" s="1249"/>
      <c r="K6" s="1249"/>
      <c r="L6" s="1249"/>
      <c r="M6" s="1249"/>
      <c r="N6" s="1249"/>
      <c r="O6" s="1298"/>
      <c r="P6" s="1298"/>
      <c r="Q6" s="1298"/>
      <c r="R6" s="1298"/>
      <c r="S6" s="1299"/>
      <c r="T6" s="1186"/>
      <c r="U6" s="1186"/>
      <c r="V6" s="1186"/>
      <c r="W6" s="1186"/>
      <c r="X6" s="1186"/>
      <c r="Y6" s="1186"/>
      <c r="Z6" s="1186"/>
      <c r="AA6" s="1186"/>
      <c r="AB6" s="1186"/>
      <c r="AC6" s="1186"/>
      <c r="AD6" s="1186"/>
      <c r="AE6" s="1186"/>
      <c r="AF6" s="1186"/>
      <c r="AG6" s="1186"/>
      <c r="AH6" s="1186"/>
      <c r="AI6" s="1186"/>
      <c r="AJ6" s="1186"/>
      <c r="AK6" s="1186"/>
      <c r="AL6" s="1186"/>
      <c r="AM6" s="1186"/>
      <c r="AN6" s="1186"/>
      <c r="AO6" s="1186"/>
      <c r="AP6" s="1186"/>
      <c r="AQ6" s="1186"/>
      <c r="AR6" s="1186"/>
      <c r="AS6" s="1186"/>
      <c r="AT6" s="1186"/>
      <c r="AU6" s="1186"/>
      <c r="AV6" s="1186"/>
      <c r="AW6" s="1186"/>
      <c r="AX6" s="1186"/>
      <c r="AY6" s="1186"/>
      <c r="AZ6" s="1186"/>
      <c r="BA6" s="1186"/>
      <c r="BB6" s="1186"/>
      <c r="BC6" s="1186"/>
      <c r="BD6" s="1186"/>
      <c r="BE6" s="1186"/>
      <c r="BF6" s="1186"/>
      <c r="BG6" s="1186"/>
      <c r="BH6" s="1186"/>
      <c r="BI6" s="1186"/>
      <c r="BJ6" s="1186"/>
      <c r="BK6" s="1186"/>
      <c r="BL6" s="1186"/>
      <c r="BM6" s="1186"/>
      <c r="BN6" s="1186"/>
      <c r="BO6" s="1186"/>
      <c r="BP6" s="1186"/>
      <c r="BQ6" s="1186"/>
      <c r="BR6" s="1186"/>
      <c r="BS6" s="1186"/>
      <c r="BT6" s="1186"/>
    </row>
    <row r="7" spans="1:72" ht="13.5" customHeight="1" x14ac:dyDescent="0.35">
      <c r="A7" s="1264" t="s">
        <v>426</v>
      </c>
      <c r="B7" s="1265"/>
      <c r="C7" s="1186"/>
      <c r="D7" s="25"/>
      <c r="E7" s="286" t="s">
        <v>649</v>
      </c>
      <c r="F7" s="72"/>
      <c r="G7" s="1188"/>
      <c r="H7" s="1188"/>
      <c r="I7" s="1188"/>
      <c r="J7" s="1188"/>
      <c r="K7" s="1188"/>
      <c r="L7" s="1188"/>
      <c r="M7" s="1188"/>
      <c r="N7" s="1188"/>
      <c r="O7" s="1188"/>
      <c r="P7" s="1188"/>
      <c r="Q7" s="1188"/>
      <c r="R7" s="1188"/>
      <c r="S7" s="25"/>
      <c r="T7" s="1186"/>
      <c r="U7" s="1186"/>
      <c r="V7" s="1186"/>
      <c r="W7" s="1186"/>
      <c r="X7" s="1186"/>
      <c r="Y7" s="1186"/>
      <c r="Z7" s="1186"/>
      <c r="AA7" s="1186"/>
      <c r="AB7" s="1186"/>
      <c r="AC7" s="1186"/>
      <c r="AD7" s="1186"/>
      <c r="AE7" s="1186"/>
      <c r="AF7" s="1186"/>
      <c r="AG7" s="1186"/>
      <c r="AH7" s="1186"/>
      <c r="AI7" s="1186"/>
      <c r="AJ7" s="1186"/>
      <c r="AK7" s="1186"/>
      <c r="AL7" s="1186"/>
      <c r="AM7" s="1186"/>
      <c r="AN7" s="1186"/>
      <c r="AO7" s="1186"/>
      <c r="AP7" s="1186"/>
      <c r="AQ7" s="1186"/>
      <c r="AR7" s="1186"/>
      <c r="AS7" s="1186"/>
      <c r="AT7" s="1186"/>
      <c r="AU7" s="1186"/>
      <c r="AV7" s="1186"/>
      <c r="AW7" s="1186"/>
      <c r="AX7" s="1186"/>
      <c r="AY7" s="1186"/>
      <c r="AZ7" s="1186"/>
      <c r="BA7" s="1186"/>
      <c r="BB7" s="1186"/>
      <c r="BC7" s="1186"/>
      <c r="BD7" s="1186"/>
      <c r="BE7" s="1186"/>
      <c r="BF7" s="1186"/>
      <c r="BG7" s="1186"/>
      <c r="BH7" s="1186"/>
      <c r="BI7" s="1186"/>
      <c r="BJ7" s="1186"/>
      <c r="BK7" s="1186"/>
      <c r="BL7" s="1186"/>
      <c r="BM7" s="1186"/>
      <c r="BN7" s="1186"/>
      <c r="BO7" s="1186"/>
      <c r="BP7" s="1186"/>
      <c r="BQ7" s="1186"/>
      <c r="BR7" s="1186"/>
      <c r="BS7" s="1186"/>
      <c r="BT7" s="1186"/>
    </row>
    <row r="8" spans="1:72" ht="13.5" customHeight="1" x14ac:dyDescent="0.35">
      <c r="A8" s="1252">
        <v>43983</v>
      </c>
      <c r="B8" s="1253"/>
      <c r="C8" s="20"/>
      <c r="D8" s="41"/>
      <c r="E8" s="1186" t="s">
        <v>681</v>
      </c>
      <c r="F8" s="27"/>
      <c r="G8" s="1188"/>
      <c r="H8" s="1188"/>
      <c r="I8" s="1188" t="s">
        <v>651</v>
      </c>
      <c r="J8" s="1188"/>
      <c r="K8" s="1188"/>
      <c r="L8" s="1188"/>
      <c r="M8" s="1188"/>
      <c r="N8" s="1188"/>
      <c r="O8" s="1188"/>
      <c r="P8" s="1188"/>
      <c r="Q8" s="1188"/>
      <c r="R8" s="1188"/>
      <c r="S8" s="25"/>
      <c r="T8" s="1186"/>
      <c r="U8" s="1186"/>
      <c r="V8" s="1186"/>
      <c r="W8" s="1186"/>
      <c r="X8" s="1186"/>
      <c r="Y8" s="1186"/>
      <c r="Z8" s="1186"/>
      <c r="AA8" s="1186"/>
      <c r="AB8" s="1186"/>
      <c r="AC8" s="1186"/>
      <c r="AD8" s="1186"/>
      <c r="AE8" s="1186"/>
      <c r="AF8" s="1186"/>
      <c r="AG8" s="1186"/>
      <c r="AH8" s="1186"/>
      <c r="AI8" s="1186"/>
      <c r="AJ8" s="1186"/>
      <c r="AK8" s="1186"/>
      <c r="AL8" s="1186"/>
      <c r="AM8" s="1186"/>
      <c r="AN8" s="1186"/>
      <c r="AO8" s="1186"/>
      <c r="AP8" s="1186"/>
      <c r="AQ8" s="1186"/>
      <c r="AR8" s="1186"/>
      <c r="AS8" s="1186"/>
      <c r="AT8" s="1186"/>
      <c r="AU8" s="1186"/>
      <c r="AV8" s="1186"/>
      <c r="AW8" s="1186"/>
      <c r="AX8" s="1186"/>
      <c r="AY8" s="1186"/>
      <c r="AZ8" s="1186"/>
      <c r="BA8" s="1186"/>
      <c r="BB8" s="1186"/>
      <c r="BC8" s="1186"/>
      <c r="BD8" s="1186"/>
      <c r="BE8" s="1186"/>
      <c r="BF8" s="1186"/>
      <c r="BG8" s="1186"/>
      <c r="BH8" s="1186"/>
      <c r="BI8" s="1186"/>
      <c r="BJ8" s="1186"/>
      <c r="BK8" s="1186"/>
      <c r="BL8" s="1186"/>
      <c r="BM8" s="1186"/>
      <c r="BN8" s="1186"/>
      <c r="BO8" s="1186"/>
      <c r="BP8" s="1186"/>
      <c r="BQ8" s="1186"/>
      <c r="BR8" s="1186"/>
      <c r="BS8" s="1186"/>
      <c r="BT8" s="1186"/>
    </row>
    <row r="9" spans="1:72" ht="13.5" customHeight="1" thickBot="1" x14ac:dyDescent="0.4">
      <c r="A9" s="28" t="s">
        <v>430</v>
      </c>
      <c r="B9" s="29"/>
      <c r="C9" s="1186"/>
      <c r="D9" s="41"/>
      <c r="E9" s="1186" t="s">
        <v>652</v>
      </c>
      <c r="F9" s="1188"/>
      <c r="G9" s="1188"/>
      <c r="H9" s="1188"/>
      <c r="I9" s="1188"/>
      <c r="J9" s="1188"/>
      <c r="K9" s="1188"/>
      <c r="L9" s="1188"/>
      <c r="M9" s="1188"/>
      <c r="N9" s="1188"/>
      <c r="O9" s="1188"/>
      <c r="P9" s="1188"/>
      <c r="Q9" s="1188"/>
      <c r="R9" s="1188"/>
      <c r="S9" s="25"/>
      <c r="T9" s="1186"/>
      <c r="U9" s="1186"/>
      <c r="V9" s="1186"/>
      <c r="W9" s="1186"/>
      <c r="X9" s="1186"/>
      <c r="Y9" s="1186"/>
      <c r="Z9" s="1186"/>
      <c r="AA9" s="1186"/>
      <c r="AB9" s="1186"/>
      <c r="AC9" s="1186"/>
      <c r="AD9" s="1186"/>
      <c r="AE9" s="1186"/>
      <c r="AF9" s="1186"/>
      <c r="AG9" s="1186"/>
      <c r="AH9" s="1186"/>
      <c r="AI9" s="1186"/>
      <c r="AJ9" s="1186"/>
      <c r="AK9" s="1186"/>
      <c r="AL9" s="1186"/>
      <c r="AM9" s="1186"/>
      <c r="AN9" s="1186"/>
      <c r="AO9" s="1186"/>
      <c r="AP9" s="1186"/>
      <c r="AQ9" s="1186"/>
      <c r="AR9" s="1186"/>
      <c r="AS9" s="1186"/>
      <c r="AT9" s="1186"/>
      <c r="AU9" s="1186"/>
      <c r="AV9" s="1186"/>
      <c r="AW9" s="1186"/>
      <c r="AX9" s="1186"/>
      <c r="AY9" s="1186"/>
      <c r="AZ9" s="1186"/>
      <c r="BA9" s="1186"/>
      <c r="BB9" s="1186"/>
      <c r="BC9" s="1186"/>
      <c r="BD9" s="1186"/>
      <c r="BE9" s="1186"/>
      <c r="BF9" s="1186"/>
      <c r="BG9" s="1186"/>
      <c r="BH9" s="1186"/>
      <c r="BI9" s="1186"/>
      <c r="BJ9" s="1186"/>
      <c r="BK9" s="1186"/>
      <c r="BL9" s="1186"/>
      <c r="BM9" s="1186"/>
      <c r="BN9" s="1186"/>
      <c r="BO9" s="1186"/>
      <c r="BP9" s="1186"/>
      <c r="BQ9" s="1186"/>
      <c r="BR9" s="1186"/>
      <c r="BS9" s="1186"/>
      <c r="BT9" s="1186"/>
    </row>
    <row r="10" spans="1:72" ht="13.5" customHeight="1" thickBot="1" x14ac:dyDescent="0.4">
      <c r="A10" s="1257" t="s">
        <v>432</v>
      </c>
      <c r="B10" s="1266"/>
      <c r="C10" s="1186"/>
      <c r="D10" s="41"/>
      <c r="E10" s="1188" t="s">
        <v>682</v>
      </c>
      <c r="F10" s="1188"/>
      <c r="G10" s="1188"/>
      <c r="H10" s="1188"/>
      <c r="I10" s="1188"/>
      <c r="J10" s="1188"/>
      <c r="K10" s="1188"/>
      <c r="L10" s="1188"/>
      <c r="M10" s="1188"/>
      <c r="N10" s="1188"/>
      <c r="O10" s="1188"/>
      <c r="P10" s="1188"/>
      <c r="Q10" s="1188"/>
      <c r="R10" s="1188"/>
      <c r="S10" s="25"/>
      <c r="T10" s="1186"/>
      <c r="U10" s="1186"/>
      <c r="V10" s="1186"/>
      <c r="W10" s="1186"/>
      <c r="X10" s="1186"/>
      <c r="Y10" s="1186"/>
      <c r="Z10" s="1186"/>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row>
    <row r="11" spans="1:72" ht="13.5" customHeight="1" thickBot="1" x14ac:dyDescent="0.4">
      <c r="A11" s="1257" t="s">
        <v>434</v>
      </c>
      <c r="B11" s="1267"/>
      <c r="C11" s="1186"/>
      <c r="D11" s="41"/>
      <c r="E11" s="1186" t="s">
        <v>654</v>
      </c>
      <c r="F11" s="30"/>
      <c r="G11" s="30"/>
      <c r="H11" s="30"/>
      <c r="I11" s="30"/>
      <c r="J11" s="30"/>
      <c r="K11" s="30"/>
      <c r="L11" s="30"/>
      <c r="M11" s="30"/>
      <c r="N11" s="30"/>
      <c r="O11" s="30"/>
      <c r="P11" s="30"/>
      <c r="Q11" s="30"/>
      <c r="R11" s="30"/>
      <c r="S11" s="31"/>
      <c r="T11" s="1186"/>
      <c r="U11" s="1186"/>
      <c r="V11" s="1186"/>
      <c r="W11" s="1186"/>
      <c r="X11" s="1186"/>
      <c r="Y11" s="1186"/>
      <c r="Z11" s="1186"/>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row>
    <row r="12" spans="1:72" ht="13.5" customHeight="1" thickBot="1" x14ac:dyDescent="0.4">
      <c r="A12" s="1257" t="s">
        <v>437</v>
      </c>
      <c r="B12" s="1267"/>
      <c r="C12" s="1186"/>
      <c r="D12" s="41"/>
      <c r="E12" s="1186" t="s">
        <v>655</v>
      </c>
      <c r="F12" s="1188"/>
      <c r="G12" s="1188"/>
      <c r="H12" s="1188"/>
      <c r="I12" s="1188"/>
      <c r="J12" s="1188"/>
      <c r="K12" s="1188"/>
      <c r="L12" s="1188"/>
      <c r="M12" s="1188"/>
      <c r="N12" s="1188"/>
      <c r="O12" s="1188"/>
      <c r="P12" s="1188"/>
      <c r="Q12" s="1188"/>
      <c r="R12" s="1188"/>
      <c r="S12" s="25"/>
      <c r="T12" s="1186"/>
      <c r="U12" s="1186"/>
      <c r="V12" s="1186"/>
      <c r="W12" s="1186"/>
      <c r="X12" s="1186"/>
      <c r="Y12" s="1186"/>
      <c r="Z12" s="1186"/>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row>
    <row r="13" spans="1:72" ht="13.5" customHeight="1" x14ac:dyDescent="0.35">
      <c r="A13" s="28" t="s">
        <v>439</v>
      </c>
      <c r="B13" s="32"/>
      <c r="C13" s="20"/>
      <c r="D13" s="41"/>
      <c r="E13" s="287"/>
      <c r="F13" s="1188"/>
      <c r="G13" s="1188"/>
      <c r="H13" s="1188"/>
      <c r="I13" s="1188"/>
      <c r="J13" s="1188"/>
      <c r="K13" s="1188"/>
      <c r="L13" s="1188"/>
      <c r="M13" s="1188"/>
      <c r="N13" s="1188"/>
      <c r="O13" s="1188"/>
      <c r="P13" s="1188"/>
      <c r="Q13" s="1188"/>
      <c r="R13" s="1188"/>
      <c r="S13" s="25"/>
      <c r="T13" s="1186"/>
      <c r="U13" s="1186"/>
      <c r="V13" s="1186"/>
      <c r="W13" s="1186"/>
      <c r="X13" s="1186"/>
      <c r="Y13" s="1186"/>
      <c r="Z13" s="1186"/>
      <c r="AA13" s="1186"/>
      <c r="AB13" s="1186"/>
      <c r="AC13" s="1186"/>
      <c r="AD13" s="1186"/>
      <c r="AE13" s="1186"/>
      <c r="AF13" s="1186"/>
      <c r="AG13" s="1186"/>
      <c r="AH13" s="1186"/>
      <c r="AI13" s="1186"/>
      <c r="AJ13" s="1186"/>
      <c r="AK13" s="1186"/>
      <c r="AL13" s="1186"/>
      <c r="AM13" s="1186"/>
      <c r="AN13" s="1186"/>
      <c r="AO13" s="1186"/>
      <c r="AP13" s="1186"/>
      <c r="AQ13" s="1186"/>
      <c r="AR13" s="1186"/>
      <c r="AS13" s="1186"/>
      <c r="AT13" s="1186"/>
      <c r="AU13" s="1186"/>
      <c r="AV13" s="1186"/>
      <c r="AW13" s="1186"/>
      <c r="AX13" s="1186"/>
      <c r="AY13" s="1186"/>
      <c r="AZ13" s="1186"/>
      <c r="BA13" s="1186"/>
      <c r="BB13" s="1186"/>
      <c r="BC13" s="1186"/>
      <c r="BD13" s="1186"/>
      <c r="BE13" s="1186"/>
      <c r="BF13" s="1186"/>
      <c r="BG13" s="1186"/>
      <c r="BH13" s="1186"/>
      <c r="BI13" s="1186"/>
      <c r="BJ13" s="1186"/>
      <c r="BK13" s="1186"/>
      <c r="BL13" s="1186"/>
      <c r="BM13" s="1186"/>
      <c r="BN13" s="1186"/>
      <c r="BO13" s="1186"/>
      <c r="BP13" s="1186"/>
      <c r="BQ13" s="1186"/>
      <c r="BR13" s="1186"/>
      <c r="BS13" s="1186"/>
      <c r="BT13" s="1186"/>
    </row>
    <row r="14" spans="1:72" ht="13.5" customHeight="1" x14ac:dyDescent="0.35">
      <c r="A14" s="35" t="s">
        <v>440</v>
      </c>
      <c r="B14" s="75">
        <v>2010</v>
      </c>
      <c r="C14" s="20"/>
      <c r="D14" s="41"/>
      <c r="E14" s="1186" t="s">
        <v>683</v>
      </c>
      <c r="F14" s="1188"/>
      <c r="G14" s="1188"/>
      <c r="H14" s="1188"/>
      <c r="I14" s="1188"/>
      <c r="J14" s="1188"/>
      <c r="K14" s="1188"/>
      <c r="L14" s="1188"/>
      <c r="M14" s="1188"/>
      <c r="N14" s="1188"/>
      <c r="O14" s="1188"/>
      <c r="P14" s="1188"/>
      <c r="Q14" s="1188"/>
      <c r="R14" s="1188"/>
      <c r="S14" s="25"/>
      <c r="T14" s="1186"/>
      <c r="U14" s="1186"/>
      <c r="V14" s="1186"/>
      <c r="W14" s="1186"/>
      <c r="X14" s="1186"/>
      <c r="Y14" s="1186"/>
      <c r="Z14" s="1186"/>
      <c r="AA14" s="1186"/>
      <c r="AB14" s="1186"/>
      <c r="AC14" s="1186"/>
      <c r="AD14" s="1186"/>
      <c r="AE14" s="1186"/>
      <c r="AF14" s="1186"/>
      <c r="AG14" s="1186"/>
      <c r="AH14" s="1186"/>
      <c r="AI14" s="1186"/>
      <c r="AJ14" s="1186"/>
      <c r="AK14" s="1186"/>
      <c r="AL14" s="1186"/>
      <c r="AM14" s="1186"/>
      <c r="AN14" s="1186"/>
      <c r="AO14" s="1186"/>
      <c r="AP14" s="1186"/>
      <c r="AQ14" s="1186"/>
      <c r="AR14" s="1186"/>
      <c r="AS14" s="1186"/>
      <c r="AT14" s="1186"/>
      <c r="AU14" s="1186"/>
      <c r="AV14" s="1186"/>
      <c r="AW14" s="1186"/>
      <c r="AX14" s="1186"/>
      <c r="AY14" s="1186"/>
      <c r="AZ14" s="1186"/>
      <c r="BA14" s="1186"/>
      <c r="BB14" s="1186"/>
      <c r="BC14" s="1186"/>
      <c r="BD14" s="1186"/>
      <c r="BE14" s="1186"/>
      <c r="BF14" s="1186"/>
      <c r="BG14" s="1186"/>
      <c r="BH14" s="1186"/>
      <c r="BI14" s="1186"/>
      <c r="BJ14" s="1186"/>
      <c r="BK14" s="1186"/>
      <c r="BL14" s="1186"/>
      <c r="BM14" s="1186"/>
      <c r="BN14" s="1186"/>
      <c r="BO14" s="1186"/>
      <c r="BP14" s="1186"/>
      <c r="BQ14" s="1186"/>
      <c r="BR14" s="1186"/>
      <c r="BS14" s="1186"/>
      <c r="BT14" s="1186"/>
    </row>
    <row r="15" spans="1:72" ht="13.5" customHeight="1" x14ac:dyDescent="0.35">
      <c r="A15" s="33" t="s">
        <v>582</v>
      </c>
      <c r="B15" s="165">
        <v>2010</v>
      </c>
      <c r="C15" s="20"/>
      <c r="D15" s="41"/>
      <c r="E15" s="1186" t="s">
        <v>684</v>
      </c>
      <c r="F15" s="1188"/>
      <c r="G15" s="1188"/>
      <c r="H15" s="1188"/>
      <c r="I15" s="1188"/>
      <c r="J15" s="1188"/>
      <c r="K15" s="1188"/>
      <c r="L15" s="1188"/>
      <c r="M15" s="1188"/>
      <c r="N15" s="1188"/>
      <c r="O15" s="1188"/>
      <c r="P15" s="1188"/>
      <c r="Q15" s="1188"/>
      <c r="R15" s="1188"/>
      <c r="S15" s="25"/>
      <c r="T15" s="1186"/>
      <c r="U15" s="1186"/>
      <c r="V15" s="1186"/>
      <c r="W15" s="1186"/>
      <c r="X15" s="1186"/>
      <c r="Y15" s="1186"/>
      <c r="Z15" s="1186"/>
      <c r="AA15" s="1186"/>
      <c r="AB15" s="1186"/>
      <c r="AC15" s="1186"/>
      <c r="AD15" s="1186"/>
      <c r="AE15" s="1186"/>
      <c r="AF15" s="1186"/>
      <c r="AG15" s="1186"/>
      <c r="AH15" s="1186"/>
      <c r="AI15" s="1186"/>
      <c r="AJ15" s="1186"/>
      <c r="AK15" s="1186"/>
      <c r="AL15" s="1186"/>
      <c r="AM15" s="1186"/>
      <c r="AN15" s="1186"/>
      <c r="AO15" s="1186"/>
      <c r="AP15" s="1186"/>
      <c r="AQ15" s="1186"/>
      <c r="AR15" s="1186"/>
      <c r="AS15" s="1186"/>
      <c r="AT15" s="1186"/>
      <c r="AU15" s="1186"/>
      <c r="AV15" s="1186"/>
      <c r="AW15" s="1186"/>
      <c r="AX15" s="1186"/>
      <c r="AY15" s="1186"/>
      <c r="AZ15" s="1186"/>
      <c r="BA15" s="1186"/>
      <c r="BB15" s="1186"/>
      <c r="BC15" s="1186"/>
      <c r="BD15" s="1186"/>
      <c r="BE15" s="1186"/>
      <c r="BF15" s="1186"/>
      <c r="BG15" s="1186"/>
      <c r="BH15" s="1186"/>
      <c r="BI15" s="1186"/>
      <c r="BJ15" s="1186"/>
      <c r="BK15" s="1186"/>
      <c r="BL15" s="1186"/>
      <c r="BM15" s="1186"/>
      <c r="BN15" s="1186"/>
      <c r="BO15" s="1186"/>
      <c r="BP15" s="1186"/>
      <c r="BQ15" s="1186"/>
      <c r="BR15" s="1186"/>
      <c r="BS15" s="1186"/>
      <c r="BT15" s="1186"/>
    </row>
    <row r="16" spans="1:72" ht="13.5" customHeight="1" x14ac:dyDescent="0.35">
      <c r="A16" s="37"/>
      <c r="B16" s="34"/>
      <c r="C16" s="20"/>
      <c r="D16" s="41"/>
      <c r="E16" s="1188" t="s">
        <v>685</v>
      </c>
      <c r="F16" s="1188"/>
      <c r="G16" s="1188"/>
      <c r="H16" s="1188"/>
      <c r="I16" s="1188"/>
      <c r="J16" s="1188"/>
      <c r="K16" s="1188"/>
      <c r="L16" s="1188"/>
      <c r="M16" s="1188"/>
      <c r="N16" s="1188"/>
      <c r="O16" s="1188"/>
      <c r="P16" s="1188"/>
      <c r="Q16" s="1188"/>
      <c r="R16" s="1188"/>
      <c r="S16" s="25"/>
      <c r="T16" s="1186"/>
      <c r="U16" s="1186"/>
      <c r="V16" s="1186"/>
      <c r="W16" s="1186"/>
      <c r="X16" s="1186"/>
      <c r="Y16" s="1186"/>
      <c r="Z16" s="1186"/>
      <c r="AA16" s="1186"/>
      <c r="AB16" s="1186"/>
      <c r="AC16" s="1186"/>
      <c r="AD16" s="1186"/>
      <c r="AE16" s="1186"/>
      <c r="AF16" s="1186"/>
      <c r="AG16" s="1186"/>
      <c r="AH16" s="1186"/>
      <c r="AI16" s="1186"/>
      <c r="AJ16" s="1186"/>
      <c r="AK16" s="1186"/>
      <c r="AL16" s="1186"/>
      <c r="AM16" s="1186"/>
      <c r="AN16" s="1186"/>
      <c r="AO16" s="1186"/>
      <c r="AP16" s="1186"/>
      <c r="AQ16" s="1186"/>
      <c r="AR16" s="1186"/>
      <c r="AS16" s="1186"/>
      <c r="AT16" s="1186"/>
      <c r="AU16" s="1186"/>
      <c r="AV16" s="1186"/>
      <c r="AW16" s="1186"/>
      <c r="AX16" s="1186"/>
      <c r="AY16" s="1186"/>
      <c r="AZ16" s="1186"/>
      <c r="BA16" s="1186"/>
      <c r="BB16" s="1186"/>
      <c r="BC16" s="1186"/>
      <c r="BD16" s="1186"/>
      <c r="BE16" s="1186"/>
      <c r="BF16" s="1186"/>
      <c r="BG16" s="1186"/>
      <c r="BH16" s="1186"/>
      <c r="BI16" s="1186"/>
      <c r="BJ16" s="1186"/>
      <c r="BK16" s="1186"/>
      <c r="BL16" s="1186"/>
      <c r="BM16" s="1186"/>
      <c r="BN16" s="1186"/>
      <c r="BO16" s="1186"/>
      <c r="BP16" s="1186"/>
      <c r="BQ16" s="1186"/>
      <c r="BR16" s="1186"/>
      <c r="BS16" s="1186"/>
      <c r="BT16" s="1186"/>
    </row>
    <row r="17" spans="1:71" ht="13.5" customHeight="1" thickBot="1" x14ac:dyDescent="0.4">
      <c r="A17" s="22" t="s">
        <v>446</v>
      </c>
      <c r="B17" s="39"/>
      <c r="C17" s="20"/>
      <c r="D17" s="41"/>
      <c r="E17" s="1188" t="s">
        <v>686</v>
      </c>
      <c r="F17" s="1188"/>
      <c r="G17" s="1188"/>
      <c r="H17" s="1188"/>
      <c r="I17" s="1188"/>
      <c r="J17" s="1188"/>
      <c r="K17" s="1188"/>
      <c r="L17" s="1188"/>
      <c r="M17" s="1188"/>
      <c r="N17" s="1188"/>
      <c r="O17" s="1188"/>
      <c r="P17" s="1188"/>
      <c r="Q17" s="1188"/>
      <c r="R17" s="1188"/>
      <c r="S17" s="25"/>
      <c r="T17" s="1186"/>
      <c r="U17" s="1186"/>
      <c r="V17" s="1186"/>
      <c r="W17" s="1186"/>
      <c r="X17" s="1186"/>
      <c r="Y17" s="1186"/>
      <c r="Z17" s="1186"/>
      <c r="AA17" s="1186"/>
      <c r="AB17" s="1186"/>
      <c r="AC17" s="1186"/>
      <c r="AD17" s="1186"/>
      <c r="AE17" s="1186"/>
      <c r="AF17" s="1186"/>
      <c r="AG17" s="1186"/>
      <c r="AH17" s="1186"/>
      <c r="AI17" s="1186"/>
      <c r="AJ17" s="1186"/>
      <c r="AK17" s="1186"/>
      <c r="AL17" s="1186"/>
      <c r="AM17" s="1186"/>
      <c r="AN17" s="1186"/>
      <c r="AO17" s="1186"/>
      <c r="AP17" s="1186"/>
      <c r="AQ17" s="1186"/>
      <c r="AR17" s="1186"/>
      <c r="AS17" s="1186"/>
      <c r="AT17" s="1186"/>
      <c r="AU17" s="1186"/>
      <c r="AV17" s="1186"/>
      <c r="AW17" s="1186"/>
      <c r="AX17" s="1186"/>
      <c r="AY17" s="1186"/>
      <c r="AZ17" s="1186"/>
      <c r="BA17" s="1186"/>
      <c r="BB17" s="1186"/>
      <c r="BC17" s="1186"/>
      <c r="BD17" s="1186"/>
      <c r="BE17" s="1186"/>
      <c r="BF17" s="1186"/>
      <c r="BG17" s="1186"/>
      <c r="BH17" s="1186"/>
      <c r="BI17" s="1186"/>
      <c r="BJ17" s="1186"/>
      <c r="BK17" s="1186"/>
      <c r="BL17" s="1186"/>
      <c r="BM17" s="1186"/>
      <c r="BN17" s="1186"/>
      <c r="BO17" s="1186"/>
      <c r="BP17" s="1186"/>
      <c r="BQ17" s="1186"/>
      <c r="BR17" s="1186"/>
      <c r="BS17" s="1186"/>
    </row>
    <row r="18" spans="1:71" ht="13.5" customHeight="1" thickBot="1" x14ac:dyDescent="0.4">
      <c r="A18" s="227" t="s">
        <v>84</v>
      </c>
      <c r="B18" s="227" t="s">
        <v>86</v>
      </c>
      <c r="C18" s="20"/>
      <c r="D18" s="41"/>
      <c r="E18" s="1186" t="s">
        <v>687</v>
      </c>
      <c r="F18" s="1188"/>
      <c r="G18" s="1188"/>
      <c r="H18" s="1188"/>
      <c r="I18" s="1188"/>
      <c r="J18" s="1188"/>
      <c r="K18" s="1188"/>
      <c r="L18" s="1188"/>
      <c r="M18" s="1188"/>
      <c r="N18" s="1188"/>
      <c r="O18" s="1188"/>
      <c r="P18" s="1188"/>
      <c r="Q18" s="1188"/>
      <c r="R18" s="1188"/>
      <c r="S18" s="25"/>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1186"/>
      <c r="AS18" s="1186"/>
      <c r="AT18" s="1186"/>
      <c r="AU18" s="1186"/>
      <c r="AV18" s="1186"/>
      <c r="AW18" s="1186"/>
      <c r="AX18" s="1186"/>
      <c r="AY18" s="1186"/>
      <c r="AZ18" s="1186"/>
      <c r="BA18" s="1186"/>
      <c r="BB18" s="1186"/>
      <c r="BC18" s="1186"/>
      <c r="BD18" s="1186"/>
      <c r="BE18" s="1186"/>
      <c r="BF18" s="1186"/>
      <c r="BG18" s="1186"/>
      <c r="BH18" s="1186"/>
      <c r="BI18" s="1186"/>
      <c r="BJ18" s="1186"/>
      <c r="BK18" s="1186"/>
      <c r="BL18" s="1186"/>
      <c r="BM18" s="1186"/>
      <c r="BN18" s="1186"/>
      <c r="BO18" s="1186"/>
      <c r="BP18" s="1186"/>
      <c r="BQ18" s="1186"/>
      <c r="BR18" s="1186"/>
      <c r="BS18" s="1186"/>
    </row>
    <row r="19" spans="1:71" ht="13.5" customHeight="1" thickBot="1" x14ac:dyDescent="0.4">
      <c r="A19" s="1182" t="s">
        <v>688</v>
      </c>
      <c r="B19" s="227" t="s">
        <v>90</v>
      </c>
      <c r="C19" s="20"/>
      <c r="D19" s="41"/>
      <c r="E19" s="1188" t="s">
        <v>689</v>
      </c>
      <c r="F19" s="1186"/>
      <c r="G19" s="1186"/>
      <c r="H19" s="1186"/>
      <c r="I19" s="1186"/>
      <c r="J19" s="1186"/>
      <c r="K19" s="1186"/>
      <c r="L19" s="1186"/>
      <c r="M19" s="1186"/>
      <c r="N19" s="1186"/>
      <c r="O19" s="1186"/>
      <c r="P19" s="1186"/>
      <c r="Q19" s="1186"/>
      <c r="R19" s="1186"/>
      <c r="S19" s="25"/>
      <c r="T19" s="1186"/>
      <c r="U19" s="1186"/>
      <c r="V19" s="1186"/>
      <c r="W19" s="118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row>
    <row r="20" spans="1:71" ht="13.5" customHeight="1" thickBot="1" x14ac:dyDescent="0.4">
      <c r="A20" s="288"/>
      <c r="B20" s="1183"/>
      <c r="C20" s="169"/>
      <c r="D20" s="47"/>
      <c r="E20" s="42" t="s">
        <v>690</v>
      </c>
      <c r="F20" s="43"/>
      <c r="G20" s="43"/>
      <c r="H20" s="43"/>
      <c r="I20" s="43"/>
      <c r="J20" s="43"/>
      <c r="K20" s="43"/>
      <c r="L20" s="43"/>
      <c r="M20" s="43"/>
      <c r="N20" s="43"/>
      <c r="O20" s="43"/>
      <c r="P20" s="43"/>
      <c r="Q20" s="43"/>
      <c r="R20" s="43"/>
      <c r="S20" s="44"/>
      <c r="T20" s="1186"/>
      <c r="U20" s="1186"/>
      <c r="V20" s="1186"/>
      <c r="W20" s="1186"/>
      <c r="X20" s="1186"/>
      <c r="Y20" s="1186"/>
      <c r="Z20" s="1186"/>
      <c r="AA20" s="1186"/>
      <c r="AB20" s="1186"/>
      <c r="AC20" s="1186"/>
      <c r="AD20" s="1186"/>
      <c r="AE20" s="1186"/>
      <c r="AF20" s="1186"/>
      <c r="AG20" s="1186"/>
      <c r="AH20" s="1066"/>
      <c r="AI20" s="1186"/>
      <c r="AJ20" s="1186"/>
      <c r="AK20" s="1186"/>
      <c r="AL20" s="1186"/>
      <c r="AM20" s="1186"/>
      <c r="AN20" s="1186"/>
      <c r="AO20" s="1186"/>
      <c r="AP20" s="1186"/>
      <c r="AQ20" s="1186"/>
      <c r="AR20" s="1186"/>
      <c r="AS20" s="1186"/>
      <c r="AT20" s="1186"/>
      <c r="AU20" s="1186"/>
      <c r="AV20" s="1186"/>
      <c r="AW20" s="1186"/>
      <c r="AX20" s="1186"/>
      <c r="AY20" s="1066"/>
      <c r="AZ20" s="1186"/>
      <c r="BA20" s="1186"/>
      <c r="BB20" s="1186"/>
      <c r="BC20" s="1186"/>
      <c r="BD20" s="1186"/>
      <c r="BE20" s="1186"/>
      <c r="BF20" s="1186"/>
      <c r="BG20" s="1186"/>
      <c r="BH20" s="1186"/>
      <c r="BI20" s="1186"/>
      <c r="BJ20" s="1186"/>
      <c r="BK20" s="1186"/>
      <c r="BL20" s="1186"/>
      <c r="BM20" s="1186"/>
      <c r="BN20" s="1186"/>
      <c r="BO20" s="1186"/>
      <c r="BP20" s="1186"/>
      <c r="BQ20" s="1186"/>
      <c r="BR20" s="47"/>
      <c r="BS20" s="1186"/>
    </row>
    <row r="21" spans="1:71" ht="13.5" customHeight="1" thickTop="1" x14ac:dyDescent="0.35">
      <c r="A21" s="288"/>
      <c r="B21" s="1183"/>
      <c r="C21" s="169"/>
      <c r="D21" s="47"/>
      <c r="E21" s="1188"/>
      <c r="F21" s="72"/>
      <c r="G21" s="72"/>
      <c r="H21" s="72"/>
      <c r="I21" s="72"/>
      <c r="J21" s="72"/>
      <c r="K21" s="72"/>
      <c r="L21" s="72"/>
      <c r="M21" s="72"/>
      <c r="N21" s="72"/>
      <c r="O21" s="72"/>
      <c r="P21" s="72"/>
      <c r="Q21" s="72"/>
      <c r="R21" s="72"/>
      <c r="S21" s="72"/>
      <c r="T21" s="1186"/>
      <c r="U21" s="1186"/>
      <c r="V21" s="1186"/>
      <c r="W21" s="1186"/>
      <c r="X21" s="1186"/>
      <c r="Y21" s="1186"/>
      <c r="Z21" s="1186"/>
      <c r="AA21" s="1186"/>
      <c r="AB21" s="1186"/>
      <c r="AC21" s="1186"/>
      <c r="AD21" s="1186"/>
      <c r="AE21" s="1186"/>
      <c r="AF21" s="1186"/>
      <c r="AG21" s="1186"/>
      <c r="AH21" s="1066"/>
      <c r="AI21" s="1186"/>
      <c r="AJ21" s="1186"/>
      <c r="AK21" s="1186"/>
      <c r="AL21" s="1186"/>
      <c r="AM21" s="1186"/>
      <c r="AN21" s="1186"/>
      <c r="AO21" s="1186"/>
      <c r="AP21" s="1186"/>
      <c r="AQ21" s="1186"/>
      <c r="AR21" s="1186"/>
      <c r="AS21" s="1186"/>
      <c r="AT21" s="1186"/>
      <c r="AU21" s="1186"/>
      <c r="AV21" s="1186"/>
      <c r="AW21" s="1186"/>
      <c r="AX21" s="1186"/>
      <c r="AY21" s="1066"/>
      <c r="AZ21" s="1186"/>
      <c r="BA21" s="1186"/>
      <c r="BB21" s="1186"/>
      <c r="BC21" s="1186"/>
      <c r="BD21" s="1186"/>
      <c r="BE21" s="1186"/>
      <c r="BF21" s="1186"/>
      <c r="BG21" s="1186"/>
      <c r="BH21" s="1186"/>
      <c r="BI21" s="1186"/>
      <c r="BJ21" s="1186"/>
      <c r="BK21" s="1186"/>
      <c r="BL21" s="1186"/>
      <c r="BM21" s="1186"/>
      <c r="BN21" s="1186"/>
      <c r="BO21" s="1186"/>
      <c r="BP21" s="1186"/>
      <c r="BQ21" s="1186"/>
      <c r="BR21" s="47"/>
      <c r="BS21" s="1186"/>
    </row>
    <row r="22" spans="1:71" s="1086" customFormat="1" ht="13.5" customHeight="1" thickBot="1" x14ac:dyDescent="0.3">
      <c r="A22" s="1084"/>
      <c r="B22" s="1084"/>
      <c r="C22" s="379"/>
      <c r="D22" s="1085">
        <v>3</v>
      </c>
      <c r="E22" s="1085">
        <v>4</v>
      </c>
      <c r="F22" s="1085">
        <v>5</v>
      </c>
      <c r="G22" s="1085">
        <v>6</v>
      </c>
      <c r="H22" s="1085">
        <v>7</v>
      </c>
      <c r="I22" s="1085">
        <v>8</v>
      </c>
      <c r="J22" s="1085">
        <v>9</v>
      </c>
      <c r="K22" s="1085">
        <v>10</v>
      </c>
      <c r="L22" s="1085">
        <v>11</v>
      </c>
      <c r="M22" s="1085">
        <v>12</v>
      </c>
      <c r="N22" s="1085">
        <v>13</v>
      </c>
      <c r="O22" s="1085">
        <v>14</v>
      </c>
      <c r="R22" s="1087"/>
      <c r="T22" s="1086">
        <v>15</v>
      </c>
      <c r="U22" s="1086">
        <v>16</v>
      </c>
      <c r="V22" s="1086">
        <v>17</v>
      </c>
      <c r="W22" s="1086">
        <v>18</v>
      </c>
      <c r="X22" s="1086">
        <v>19</v>
      </c>
      <c r="Y22" s="1086">
        <v>20</v>
      </c>
      <c r="Z22" s="1086">
        <v>21</v>
      </c>
      <c r="AA22" s="1086">
        <v>22</v>
      </c>
      <c r="AB22" s="1086">
        <v>23</v>
      </c>
      <c r="AC22" s="1086">
        <v>24</v>
      </c>
      <c r="AD22" s="1086">
        <v>25</v>
      </c>
      <c r="AE22" s="1086">
        <v>26</v>
      </c>
      <c r="AH22" s="1087"/>
      <c r="AJ22" s="1086">
        <v>27</v>
      </c>
      <c r="AK22" s="1086">
        <v>28</v>
      </c>
      <c r="AL22" s="1086">
        <v>29</v>
      </c>
      <c r="AM22" s="1086">
        <v>30</v>
      </c>
      <c r="AV22" s="1086">
        <v>31</v>
      </c>
      <c r="AW22" s="1086">
        <v>32</v>
      </c>
      <c r="AX22" s="1086">
        <v>33</v>
      </c>
      <c r="AY22" s="1086">
        <v>34</v>
      </c>
      <c r="BH22" s="1086">
        <v>35</v>
      </c>
      <c r="BI22" s="1086">
        <v>36</v>
      </c>
      <c r="BJ22" s="1086">
        <v>37</v>
      </c>
      <c r="BK22" s="1086">
        <v>38</v>
      </c>
      <c r="BR22" s="1087"/>
    </row>
    <row r="23" spans="1:71" s="1061" customFormat="1" ht="13.5" customHeight="1" thickTop="1" thickBot="1" x14ac:dyDescent="0.4">
      <c r="A23" s="235" t="s">
        <v>691</v>
      </c>
      <c r="B23" s="289"/>
      <c r="C23" s="51"/>
      <c r="D23" s="235" t="str">
        <f>CONCATENATE("Average Vehicle Fuel / Energy Cost Formulae Parameter Values (p, ",$B$14," prices): Work (Excluding VAT)")</f>
        <v>Average Vehicle Fuel / Energy Cost Formulae Parameter Values (p, 2010 prices): Work (Excluding VAT)</v>
      </c>
      <c r="E23" s="235"/>
      <c r="F23" s="235"/>
      <c r="G23" s="235"/>
      <c r="H23" s="235"/>
      <c r="I23" s="77"/>
      <c r="J23" s="290"/>
      <c r="K23" s="290"/>
      <c r="L23" s="29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236"/>
    </row>
    <row r="24" spans="1:71" s="72" customFormat="1" ht="13.5" customHeight="1" thickTop="1" thickBot="1" x14ac:dyDescent="0.4">
      <c r="A24" s="292"/>
      <c r="B24" s="293"/>
      <c r="C24" s="294"/>
      <c r="D24" s="295" t="s">
        <v>84</v>
      </c>
      <c r="E24" s="296"/>
      <c r="F24" s="296"/>
      <c r="G24" s="296"/>
      <c r="H24" s="296"/>
      <c r="I24" s="296"/>
      <c r="J24" s="296"/>
      <c r="K24" s="296"/>
      <c r="L24" s="296"/>
      <c r="M24" s="296"/>
      <c r="N24" s="296"/>
      <c r="O24" s="296"/>
      <c r="P24" s="296"/>
      <c r="Q24" s="296"/>
      <c r="R24" s="296"/>
      <c r="S24" s="297"/>
      <c r="T24" s="53" t="s">
        <v>86</v>
      </c>
      <c r="U24" s="296"/>
      <c r="V24" s="296"/>
      <c r="W24" s="296"/>
      <c r="X24" s="296"/>
      <c r="Y24" s="296"/>
      <c r="Z24" s="296"/>
      <c r="AA24" s="296"/>
      <c r="AB24" s="296"/>
      <c r="AC24" s="296"/>
      <c r="AD24" s="296"/>
      <c r="AE24" s="296"/>
      <c r="AF24" s="296"/>
      <c r="AG24" s="296"/>
      <c r="AH24" s="296"/>
      <c r="AI24" s="297"/>
      <c r="AJ24" s="53" t="s">
        <v>688</v>
      </c>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7"/>
      <c r="BH24" s="53" t="s">
        <v>90</v>
      </c>
      <c r="BI24" s="296"/>
      <c r="BJ24" s="296"/>
      <c r="BK24" s="296"/>
      <c r="BL24" s="296"/>
      <c r="BM24" s="296"/>
      <c r="BN24" s="296"/>
      <c r="BO24" s="296"/>
      <c r="BP24" s="296"/>
      <c r="BQ24" s="296"/>
      <c r="BR24" s="296"/>
      <c r="BS24" s="297"/>
    </row>
    <row r="25" spans="1:71" s="72" customFormat="1" ht="13.5" customHeight="1" thickTop="1" thickBot="1" x14ac:dyDescent="0.4">
      <c r="A25" s="298"/>
      <c r="B25" s="299"/>
      <c r="C25" s="300"/>
      <c r="D25" s="241" t="s">
        <v>665</v>
      </c>
      <c r="E25" s="83"/>
      <c r="F25" s="83"/>
      <c r="G25" s="301"/>
      <c r="H25" s="295" t="s">
        <v>666</v>
      </c>
      <c r="I25" s="83"/>
      <c r="J25" s="83"/>
      <c r="K25" s="84"/>
      <c r="L25" s="295" t="s">
        <v>667</v>
      </c>
      <c r="M25" s="83"/>
      <c r="N25" s="83"/>
      <c r="O25" s="84"/>
      <c r="P25" s="295" t="s">
        <v>692</v>
      </c>
      <c r="Q25" s="83"/>
      <c r="R25" s="83"/>
      <c r="S25" s="84"/>
      <c r="T25" s="295" t="s">
        <v>668</v>
      </c>
      <c r="U25" s="83"/>
      <c r="V25" s="83"/>
      <c r="W25" s="84"/>
      <c r="X25" s="295" t="s">
        <v>669</v>
      </c>
      <c r="Y25" s="83"/>
      <c r="Z25" s="83"/>
      <c r="AA25" s="84"/>
      <c r="AB25" s="83" t="s">
        <v>670</v>
      </c>
      <c r="AC25" s="83"/>
      <c r="AD25" s="83"/>
      <c r="AE25" s="83"/>
      <c r="AF25" s="295" t="s">
        <v>693</v>
      </c>
      <c r="AG25" s="83"/>
      <c r="AH25" s="83"/>
      <c r="AI25" s="84"/>
      <c r="AJ25" s="295" t="s">
        <v>694</v>
      </c>
      <c r="AK25" s="83"/>
      <c r="AL25" s="83"/>
      <c r="AM25" s="84"/>
      <c r="AN25" s="295" t="s">
        <v>695</v>
      </c>
      <c r="AO25" s="83"/>
      <c r="AP25" s="83"/>
      <c r="AQ25" s="84"/>
      <c r="AR25" s="83" t="s">
        <v>696</v>
      </c>
      <c r="AS25" s="83"/>
      <c r="AT25" s="83"/>
      <c r="AU25" s="83"/>
      <c r="AV25" s="295" t="s">
        <v>697</v>
      </c>
      <c r="AW25" s="83"/>
      <c r="AX25" s="83"/>
      <c r="AY25" s="84"/>
      <c r="AZ25" s="295" t="s">
        <v>698</v>
      </c>
      <c r="BA25" s="83"/>
      <c r="BB25" s="83"/>
      <c r="BC25" s="84"/>
      <c r="BD25" s="83" t="s">
        <v>699</v>
      </c>
      <c r="BE25" s="83"/>
      <c r="BF25" s="83"/>
      <c r="BG25" s="83"/>
      <c r="BH25" s="295" t="s">
        <v>700</v>
      </c>
      <c r="BI25" s="83"/>
      <c r="BJ25" s="83"/>
      <c r="BK25" s="84"/>
      <c r="BL25" s="295" t="s">
        <v>701</v>
      </c>
      <c r="BM25" s="83"/>
      <c r="BN25" s="83"/>
      <c r="BO25" s="84"/>
      <c r="BP25" s="83" t="s">
        <v>702</v>
      </c>
      <c r="BQ25" s="83"/>
      <c r="BR25" s="83"/>
      <c r="BS25" s="84"/>
    </row>
    <row r="26" spans="1:71" s="4" customFormat="1" ht="13.5" customHeight="1" thickTop="1" thickBot="1" x14ac:dyDescent="0.4">
      <c r="A26" s="292"/>
      <c r="B26" s="302" t="s">
        <v>469</v>
      </c>
      <c r="C26" s="294"/>
      <c r="D26" s="303" t="s">
        <v>674</v>
      </c>
      <c r="E26" s="304" t="s">
        <v>675</v>
      </c>
      <c r="F26" s="304" t="s">
        <v>676</v>
      </c>
      <c r="G26" s="305" t="s">
        <v>677</v>
      </c>
      <c r="H26" s="306" t="s">
        <v>674</v>
      </c>
      <c r="I26" s="304" t="s">
        <v>675</v>
      </c>
      <c r="J26" s="304" t="s">
        <v>676</v>
      </c>
      <c r="K26" s="305" t="s">
        <v>677</v>
      </c>
      <c r="L26" s="306" t="s">
        <v>674</v>
      </c>
      <c r="M26" s="304" t="s">
        <v>675</v>
      </c>
      <c r="N26" s="304" t="s">
        <v>676</v>
      </c>
      <c r="O26" s="305" t="s">
        <v>677</v>
      </c>
      <c r="P26" s="306" t="s">
        <v>674</v>
      </c>
      <c r="Q26" s="304" t="s">
        <v>675</v>
      </c>
      <c r="R26" s="304" t="s">
        <v>676</v>
      </c>
      <c r="S26" s="305" t="s">
        <v>677</v>
      </c>
      <c r="T26" s="306" t="s">
        <v>674</v>
      </c>
      <c r="U26" s="304" t="s">
        <v>675</v>
      </c>
      <c r="V26" s="304" t="s">
        <v>676</v>
      </c>
      <c r="W26" s="305" t="s">
        <v>677</v>
      </c>
      <c r="X26" s="306" t="s">
        <v>674</v>
      </c>
      <c r="Y26" s="304" t="s">
        <v>675</v>
      </c>
      <c r="Z26" s="304" t="s">
        <v>676</v>
      </c>
      <c r="AA26" s="305" t="s">
        <v>677</v>
      </c>
      <c r="AB26" s="306" t="s">
        <v>674</v>
      </c>
      <c r="AC26" s="304" t="s">
        <v>675</v>
      </c>
      <c r="AD26" s="304" t="s">
        <v>676</v>
      </c>
      <c r="AE26" s="305" t="s">
        <v>677</v>
      </c>
      <c r="AF26" s="306" t="s">
        <v>674</v>
      </c>
      <c r="AG26" s="304" t="s">
        <v>675</v>
      </c>
      <c r="AH26" s="304" t="s">
        <v>676</v>
      </c>
      <c r="AI26" s="305" t="s">
        <v>677</v>
      </c>
      <c r="AJ26" s="306" t="s">
        <v>674</v>
      </c>
      <c r="AK26" s="304" t="s">
        <v>675</v>
      </c>
      <c r="AL26" s="304" t="s">
        <v>676</v>
      </c>
      <c r="AM26" s="305" t="s">
        <v>677</v>
      </c>
      <c r="AN26" s="306" t="s">
        <v>674</v>
      </c>
      <c r="AO26" s="304" t="s">
        <v>675</v>
      </c>
      <c r="AP26" s="304" t="s">
        <v>676</v>
      </c>
      <c r="AQ26" s="305" t="s">
        <v>677</v>
      </c>
      <c r="AR26" s="306" t="s">
        <v>674</v>
      </c>
      <c r="AS26" s="304" t="s">
        <v>675</v>
      </c>
      <c r="AT26" s="304" t="s">
        <v>676</v>
      </c>
      <c r="AU26" s="305" t="s">
        <v>677</v>
      </c>
      <c r="AV26" s="306" t="s">
        <v>674</v>
      </c>
      <c r="AW26" s="304" t="s">
        <v>675</v>
      </c>
      <c r="AX26" s="304" t="s">
        <v>676</v>
      </c>
      <c r="AY26" s="305" t="s">
        <v>677</v>
      </c>
      <c r="AZ26" s="306" t="s">
        <v>674</v>
      </c>
      <c r="BA26" s="304" t="s">
        <v>675</v>
      </c>
      <c r="BB26" s="304" t="s">
        <v>676</v>
      </c>
      <c r="BC26" s="305" t="s">
        <v>677</v>
      </c>
      <c r="BD26" s="306" t="s">
        <v>674</v>
      </c>
      <c r="BE26" s="304" t="s">
        <v>675</v>
      </c>
      <c r="BF26" s="304" t="s">
        <v>676</v>
      </c>
      <c r="BG26" s="305" t="s">
        <v>677</v>
      </c>
      <c r="BH26" s="306" t="s">
        <v>674</v>
      </c>
      <c r="BI26" s="304" t="s">
        <v>675</v>
      </c>
      <c r="BJ26" s="304" t="s">
        <v>676</v>
      </c>
      <c r="BK26" s="307" t="s">
        <v>677</v>
      </c>
      <c r="BL26" s="303" t="s">
        <v>674</v>
      </c>
      <c r="BM26" s="304" t="s">
        <v>675</v>
      </c>
      <c r="BN26" s="304" t="s">
        <v>676</v>
      </c>
      <c r="BO26" s="305" t="s">
        <v>677</v>
      </c>
      <c r="BP26" s="306" t="s">
        <v>674</v>
      </c>
      <c r="BQ26" s="304" t="s">
        <v>675</v>
      </c>
      <c r="BR26" s="304" t="s">
        <v>676</v>
      </c>
      <c r="BS26" s="305" t="s">
        <v>677</v>
      </c>
    </row>
    <row r="27" spans="1:71" ht="13.5" customHeight="1" thickTop="1" x14ac:dyDescent="0.25">
      <c r="A27" s="308"/>
      <c r="B27" s="309">
        <v>2010</v>
      </c>
      <c r="C27" s="107"/>
      <c r="D27" s="310">
        <v>47.485786896434405</v>
      </c>
      <c r="E27" s="311">
        <v>10.091499978082796</v>
      </c>
      <c r="F27" s="311">
        <v>-0.11495415211580604</v>
      </c>
      <c r="G27" s="312">
        <v>7.6133210009601284E-4</v>
      </c>
      <c r="H27" s="310">
        <v>51.860461056032115</v>
      </c>
      <c r="I27" s="311">
        <v>7.4355076076912026</v>
      </c>
      <c r="J27" s="311">
        <v>-7.1531654574707559E-2</v>
      </c>
      <c r="K27" s="312">
        <v>5.6367302684535753E-4</v>
      </c>
      <c r="L27" s="310" t="s">
        <v>678</v>
      </c>
      <c r="M27" s="311">
        <v>1.7697741291563982</v>
      </c>
      <c r="N27" s="311"/>
      <c r="O27" s="313" t="s">
        <v>678</v>
      </c>
      <c r="P27" s="310">
        <v>49.235793453437267</v>
      </c>
      <c r="Q27" s="311">
        <v>9.0290199180907909</v>
      </c>
      <c r="R27" s="311">
        <v>-9.7583794314037603E-2</v>
      </c>
      <c r="S27" s="312">
        <v>6.8226228560917476E-4</v>
      </c>
      <c r="T27" s="310">
        <v>34.008917158662427</v>
      </c>
      <c r="U27" s="311">
        <v>19.070232088334588</v>
      </c>
      <c r="V27" s="311">
        <v>-0.29934004776071077</v>
      </c>
      <c r="W27" s="312">
        <v>1.9331492154770428E-3</v>
      </c>
      <c r="X27" s="310">
        <v>47.622936300345678</v>
      </c>
      <c r="Y27" s="311">
        <v>11.639239711067724</v>
      </c>
      <c r="Z27" s="311">
        <v>-0.16791718648676909</v>
      </c>
      <c r="AA27" s="312">
        <v>1.4215927555900091E-3</v>
      </c>
      <c r="AB27" s="310" t="s">
        <v>678</v>
      </c>
      <c r="AC27" s="311">
        <v>3.9482597892852875</v>
      </c>
      <c r="AD27" s="311"/>
      <c r="AE27" s="313" t="s">
        <v>678</v>
      </c>
      <c r="AF27" s="310">
        <v>47.122127252173151</v>
      </c>
      <c r="AG27" s="311">
        <v>11.912598238090933</v>
      </c>
      <c r="AH27" s="311">
        <v>-0.17275174396591883</v>
      </c>
      <c r="AI27" s="312">
        <v>1.4404110120575736E-3</v>
      </c>
      <c r="AJ27" s="310">
        <v>273.66402788571065</v>
      </c>
      <c r="AK27" s="311">
        <v>14.519848505473018</v>
      </c>
      <c r="AL27" s="311">
        <v>-0.10494955718778279</v>
      </c>
      <c r="AM27" s="312">
        <v>1.1462175564256631E-3</v>
      </c>
      <c r="AN27" s="310" t="s">
        <v>678</v>
      </c>
      <c r="AO27" s="311" t="s">
        <v>678</v>
      </c>
      <c r="AP27" s="311" t="s">
        <v>678</v>
      </c>
      <c r="AQ27" s="313" t="s">
        <v>678</v>
      </c>
      <c r="AR27" s="310">
        <v>273.66402788571065</v>
      </c>
      <c r="AS27" s="311">
        <v>14.519848505473018</v>
      </c>
      <c r="AT27" s="311">
        <v>-0.10494955718778279</v>
      </c>
      <c r="AU27" s="312">
        <v>1.1462175564256631E-3</v>
      </c>
      <c r="AV27" s="310">
        <v>575.03943306786721</v>
      </c>
      <c r="AW27" s="311">
        <v>29.862816672530609</v>
      </c>
      <c r="AX27" s="311">
        <v>-0.19785687018724965</v>
      </c>
      <c r="AY27" s="312">
        <v>1.1793092215859387E-3</v>
      </c>
      <c r="AZ27" s="310" t="s">
        <v>678</v>
      </c>
      <c r="BA27" s="311" t="s">
        <v>678</v>
      </c>
      <c r="BB27" s="311" t="s">
        <v>678</v>
      </c>
      <c r="BC27" s="313" t="s">
        <v>678</v>
      </c>
      <c r="BD27" s="310">
        <v>575.03943306786721</v>
      </c>
      <c r="BE27" s="311">
        <v>29.862816672530609</v>
      </c>
      <c r="BF27" s="311">
        <v>-0.19785687018724965</v>
      </c>
      <c r="BG27" s="312">
        <v>1.1793092215859387E-3</v>
      </c>
      <c r="BH27" s="310">
        <v>341.0479077527275</v>
      </c>
      <c r="BI27" s="311">
        <v>29.966839715299329</v>
      </c>
      <c r="BJ27" s="311">
        <v>-0.32571283848098076</v>
      </c>
      <c r="BK27" s="312">
        <v>2.3892368054922236E-3</v>
      </c>
      <c r="BL27" s="310" t="s">
        <v>678</v>
      </c>
      <c r="BM27" s="311" t="s">
        <v>678</v>
      </c>
      <c r="BN27" s="311" t="s">
        <v>678</v>
      </c>
      <c r="BO27" s="313" t="s">
        <v>678</v>
      </c>
      <c r="BP27" s="310">
        <v>341.0479077527275</v>
      </c>
      <c r="BQ27" s="311">
        <v>29.966839715299329</v>
      </c>
      <c r="BR27" s="311">
        <v>-0.32571283848098076</v>
      </c>
      <c r="BS27" s="312">
        <v>2.3892368054922236E-3</v>
      </c>
    </row>
    <row r="28" spans="1:71" ht="13.5" customHeight="1" x14ac:dyDescent="0.25">
      <c r="A28" s="26"/>
      <c r="B28" s="314">
        <v>2011</v>
      </c>
      <c r="C28" s="25"/>
      <c r="D28" s="315">
        <v>51.67790071358511</v>
      </c>
      <c r="E28" s="316">
        <v>10.982392164120752</v>
      </c>
      <c r="F28" s="316">
        <v>-0.1251024706110756</v>
      </c>
      <c r="G28" s="317">
        <v>8.2854359694271471E-4</v>
      </c>
      <c r="H28" s="315">
        <v>57.376802555631741</v>
      </c>
      <c r="I28" s="316">
        <v>8.2264145597636027</v>
      </c>
      <c r="J28" s="316">
        <v>-7.9140399785035537E-2</v>
      </c>
      <c r="K28" s="317">
        <v>6.2363032083918542E-4</v>
      </c>
      <c r="L28" s="315" t="s">
        <v>678</v>
      </c>
      <c r="M28" s="316">
        <v>1.8800643510698929</v>
      </c>
      <c r="N28" s="316"/>
      <c r="O28" s="318"/>
      <c r="P28" s="315">
        <v>54.083156567908468</v>
      </c>
      <c r="Q28" s="316">
        <v>9.8175331492188143</v>
      </c>
      <c r="R28" s="316">
        <v>-0.10567716680387132</v>
      </c>
      <c r="S28" s="317">
        <v>7.4192616142067561E-4</v>
      </c>
      <c r="T28" s="315">
        <v>37.317332756230357</v>
      </c>
      <c r="U28" s="316">
        <v>20.925400043137181</v>
      </c>
      <c r="V28" s="316">
        <v>-0.32846009525790115</v>
      </c>
      <c r="W28" s="317">
        <v>2.1212075704982471E-3</v>
      </c>
      <c r="X28" s="315">
        <v>53.070986972721023</v>
      </c>
      <c r="Y28" s="316">
        <v>12.970765498010014</v>
      </c>
      <c r="Z28" s="316">
        <v>-0.18712686593561853</v>
      </c>
      <c r="AA28" s="317">
        <v>1.5842225715906628E-3</v>
      </c>
      <c r="AB28" s="315" t="s">
        <v>678</v>
      </c>
      <c r="AC28" s="316">
        <v>4.1943106503293297</v>
      </c>
      <c r="AD28" s="316"/>
      <c r="AE28" s="318" t="s">
        <v>678</v>
      </c>
      <c r="AF28" s="315">
        <v>52.555778289355032</v>
      </c>
      <c r="AG28" s="316">
        <v>13.230914459916422</v>
      </c>
      <c r="AH28" s="316">
        <v>-0.19174903841664037</v>
      </c>
      <c r="AI28" s="317">
        <v>1.6017841690760806E-3</v>
      </c>
      <c r="AJ28" s="315">
        <v>305.44808475665701</v>
      </c>
      <c r="AK28" s="316">
        <v>16.20622173552799</v>
      </c>
      <c r="AL28" s="316">
        <v>-0.11713867360183415</v>
      </c>
      <c r="AM28" s="317">
        <v>1.2793422651474289E-3</v>
      </c>
      <c r="AN28" s="315" t="s">
        <v>678</v>
      </c>
      <c r="AO28" s="316" t="s">
        <v>678</v>
      </c>
      <c r="AP28" s="316" t="s">
        <v>678</v>
      </c>
      <c r="AQ28" s="318" t="s">
        <v>678</v>
      </c>
      <c r="AR28" s="315">
        <v>305.44808475665701</v>
      </c>
      <c r="AS28" s="316">
        <v>16.20622173552799</v>
      </c>
      <c r="AT28" s="316">
        <v>-0.11713867360183415</v>
      </c>
      <c r="AU28" s="317">
        <v>1.2793422651474289E-3</v>
      </c>
      <c r="AV28" s="315">
        <v>641.8260187396196</v>
      </c>
      <c r="AW28" s="316">
        <v>33.331162405725593</v>
      </c>
      <c r="AX28" s="316">
        <v>-0.22083648523905075</v>
      </c>
      <c r="AY28" s="317">
        <v>1.3162772829599858E-3</v>
      </c>
      <c r="AZ28" s="315" t="s">
        <v>678</v>
      </c>
      <c r="BA28" s="316" t="s">
        <v>678</v>
      </c>
      <c r="BB28" s="316" t="s">
        <v>678</v>
      </c>
      <c r="BC28" s="318" t="s">
        <v>678</v>
      </c>
      <c r="BD28" s="315">
        <v>641.8260187396196</v>
      </c>
      <c r="BE28" s="316">
        <v>33.331162405725593</v>
      </c>
      <c r="BF28" s="316">
        <v>-0.22083648523905075</v>
      </c>
      <c r="BG28" s="317">
        <v>1.3162772829599858E-3</v>
      </c>
      <c r="BH28" s="315">
        <v>380.6581048965661</v>
      </c>
      <c r="BI28" s="316">
        <v>33.447266957097376</v>
      </c>
      <c r="BJ28" s="316">
        <v>-0.36354198052006642</v>
      </c>
      <c r="BK28" s="317">
        <v>2.6667290250236759E-3</v>
      </c>
      <c r="BL28" s="315" t="s">
        <v>678</v>
      </c>
      <c r="BM28" s="316" t="s">
        <v>678</v>
      </c>
      <c r="BN28" s="316" t="s">
        <v>678</v>
      </c>
      <c r="BO28" s="318" t="s">
        <v>678</v>
      </c>
      <c r="BP28" s="315">
        <v>380.6581048965661</v>
      </c>
      <c r="BQ28" s="316">
        <v>33.447266957097376</v>
      </c>
      <c r="BR28" s="316">
        <v>-0.36354198052006642</v>
      </c>
      <c r="BS28" s="317">
        <v>2.6667290250236759E-3</v>
      </c>
    </row>
    <row r="29" spans="1:71" ht="13.5" customHeight="1" x14ac:dyDescent="0.25">
      <c r="A29" s="26"/>
      <c r="B29" s="319">
        <v>2012</v>
      </c>
      <c r="C29" s="25"/>
      <c r="D29" s="315">
        <v>51.24547458612178</v>
      </c>
      <c r="E29" s="316">
        <v>10.890494597690273</v>
      </c>
      <c r="F29" s="316">
        <v>-0.1240556483494232</v>
      </c>
      <c r="G29" s="317">
        <v>8.2161057733252984E-4</v>
      </c>
      <c r="H29" s="315">
        <v>57.105917576761776</v>
      </c>
      <c r="I29" s="316">
        <v>8.1875763527715595</v>
      </c>
      <c r="J29" s="316">
        <v>-7.876676541419822E-2</v>
      </c>
      <c r="K29" s="317">
        <v>6.2068606325147119E-4</v>
      </c>
      <c r="L29" s="315" t="s">
        <v>678</v>
      </c>
      <c r="M29" s="316">
        <v>1.9572441050399496</v>
      </c>
      <c r="N29" s="316"/>
      <c r="O29" s="318"/>
      <c r="P29" s="315">
        <v>53.84146975082853</v>
      </c>
      <c r="Q29" s="316">
        <v>9.6887403712673859</v>
      </c>
      <c r="R29" s="316">
        <v>-0.10392309225788181</v>
      </c>
      <c r="S29" s="317">
        <v>7.3225530250223096E-4</v>
      </c>
      <c r="T29" s="315">
        <v>37.369752238471563</v>
      </c>
      <c r="U29" s="316">
        <v>20.954793854402222</v>
      </c>
      <c r="V29" s="316">
        <v>-0.32892148161267604</v>
      </c>
      <c r="W29" s="317">
        <v>2.1241872208204713E-3</v>
      </c>
      <c r="X29" s="315">
        <v>53.205886374200674</v>
      </c>
      <c r="Y29" s="316">
        <v>13.00373546149145</v>
      </c>
      <c r="Z29" s="316">
        <v>-0.18760251757986726</v>
      </c>
      <c r="AA29" s="317">
        <v>1.5882494549954878E-3</v>
      </c>
      <c r="AB29" s="315" t="s">
        <v>678</v>
      </c>
      <c r="AC29" s="316">
        <v>4.3592428123419467</v>
      </c>
      <c r="AD29" s="316"/>
      <c r="AE29" s="318" t="s">
        <v>678</v>
      </c>
      <c r="AF29" s="315">
        <v>52.736712651349812</v>
      </c>
      <c r="AG29" s="316">
        <v>13.240343642694693</v>
      </c>
      <c r="AH29" s="316">
        <v>-0.19178934397931721</v>
      </c>
      <c r="AI29" s="317">
        <v>1.6041275673335977E-3</v>
      </c>
      <c r="AJ29" s="315">
        <v>307.20645657654745</v>
      </c>
      <c r="AK29" s="316">
        <v>16.299516030135702</v>
      </c>
      <c r="AL29" s="316">
        <v>-0.11781300535560797</v>
      </c>
      <c r="AM29" s="317">
        <v>1.286707049866319E-3</v>
      </c>
      <c r="AN29" s="315" t="s">
        <v>678</v>
      </c>
      <c r="AO29" s="316" t="s">
        <v>678</v>
      </c>
      <c r="AP29" s="316" t="s">
        <v>678</v>
      </c>
      <c r="AQ29" s="318" t="s">
        <v>678</v>
      </c>
      <c r="AR29" s="315">
        <v>307.20645657654745</v>
      </c>
      <c r="AS29" s="316">
        <v>16.299516030135702</v>
      </c>
      <c r="AT29" s="316">
        <v>-0.11781300535560797</v>
      </c>
      <c r="AU29" s="317">
        <v>1.286707049866319E-3</v>
      </c>
      <c r="AV29" s="315">
        <v>645.52081612400434</v>
      </c>
      <c r="AW29" s="316">
        <v>33.52303978071425</v>
      </c>
      <c r="AX29" s="316">
        <v>-0.22210777378799473</v>
      </c>
      <c r="AY29" s="317">
        <v>1.3238546913544851E-3</v>
      </c>
      <c r="AZ29" s="315" t="s">
        <v>678</v>
      </c>
      <c r="BA29" s="316" t="s">
        <v>678</v>
      </c>
      <c r="BB29" s="316" t="s">
        <v>678</v>
      </c>
      <c r="BC29" s="318" t="s">
        <v>678</v>
      </c>
      <c r="BD29" s="315">
        <v>645.52081612400434</v>
      </c>
      <c r="BE29" s="316">
        <v>33.52303978071425</v>
      </c>
      <c r="BF29" s="316">
        <v>-0.22210777378799473</v>
      </c>
      <c r="BG29" s="317">
        <v>1.3238546913544851E-3</v>
      </c>
      <c r="BH29" s="315">
        <v>382.8494379514002</v>
      </c>
      <c r="BI29" s="316">
        <v>33.639812710712327</v>
      </c>
      <c r="BJ29" s="316">
        <v>-0.36563478124724375</v>
      </c>
      <c r="BK29" s="317">
        <v>2.6820805737905349E-3</v>
      </c>
      <c r="BL29" s="315" t="s">
        <v>678</v>
      </c>
      <c r="BM29" s="316" t="s">
        <v>678</v>
      </c>
      <c r="BN29" s="316" t="s">
        <v>678</v>
      </c>
      <c r="BO29" s="318" t="s">
        <v>678</v>
      </c>
      <c r="BP29" s="315">
        <v>382.8494379514002</v>
      </c>
      <c r="BQ29" s="316">
        <v>33.639812710712327</v>
      </c>
      <c r="BR29" s="316">
        <v>-0.36563478124724375</v>
      </c>
      <c r="BS29" s="317">
        <v>2.6820805737905349E-3</v>
      </c>
    </row>
    <row r="30" spans="1:71" ht="13.5" customHeight="1" x14ac:dyDescent="0.25">
      <c r="A30" s="26"/>
      <c r="B30" s="319">
        <v>2013</v>
      </c>
      <c r="C30" s="25"/>
      <c r="D30" s="315">
        <v>49.370461085391923</v>
      </c>
      <c r="E30" s="316">
        <v>10.492023814363293</v>
      </c>
      <c r="F30" s="316">
        <v>-0.11951659358652796</v>
      </c>
      <c r="G30" s="317">
        <v>7.9154878285637629E-4</v>
      </c>
      <c r="H30" s="315">
        <v>54.821816720286002</v>
      </c>
      <c r="I30" s="316">
        <v>7.8600927757028947</v>
      </c>
      <c r="J30" s="316">
        <v>-7.5616282172202162E-2</v>
      </c>
      <c r="K30" s="317">
        <v>5.9586009724243939E-4</v>
      </c>
      <c r="L30" s="315" t="s">
        <v>678</v>
      </c>
      <c r="M30" s="316">
        <v>2.0418472461798109</v>
      </c>
      <c r="N30" s="316"/>
      <c r="O30" s="318"/>
      <c r="P30" s="315">
        <v>51.898964092623103</v>
      </c>
      <c r="Q30" s="316">
        <v>9.2631311345780425</v>
      </c>
      <c r="R30" s="316">
        <v>-9.9024195446163588E-2</v>
      </c>
      <c r="S30" s="317">
        <v>7.0013737868016338E-4</v>
      </c>
      <c r="T30" s="315">
        <v>36.405966529933195</v>
      </c>
      <c r="U30" s="316">
        <v>20.414358619152011</v>
      </c>
      <c r="V30" s="316">
        <v>-0.32043842234092618</v>
      </c>
      <c r="W30" s="317">
        <v>2.069403307011726E-3</v>
      </c>
      <c r="X30" s="315">
        <v>51.641951891436179</v>
      </c>
      <c r="Y30" s="316">
        <v>12.621503500351992</v>
      </c>
      <c r="Z30" s="316">
        <v>-0.18208812685563242</v>
      </c>
      <c r="AA30" s="317">
        <v>1.5415644308530499E-3</v>
      </c>
      <c r="AB30" s="315" t="s">
        <v>678</v>
      </c>
      <c r="AC30" s="316">
        <v>4.5541903591501178</v>
      </c>
      <c r="AD30" s="316"/>
      <c r="AE30" s="318" t="s">
        <v>678</v>
      </c>
      <c r="AF30" s="315">
        <v>51.22828935424355</v>
      </c>
      <c r="AG30" s="316">
        <v>12.821255127361763</v>
      </c>
      <c r="AH30" s="316">
        <v>-0.185621082264677</v>
      </c>
      <c r="AI30" s="317">
        <v>1.5547530082268383E-3</v>
      </c>
      <c r="AJ30" s="315">
        <v>298.4707543896908</v>
      </c>
      <c r="AK30" s="316">
        <v>15.836024085936661</v>
      </c>
      <c r="AL30" s="316">
        <v>-0.11446288264010866</v>
      </c>
      <c r="AM30" s="317">
        <v>1.2501183345293406E-3</v>
      </c>
      <c r="AN30" s="315" t="s">
        <v>678</v>
      </c>
      <c r="AO30" s="316" t="s">
        <v>678</v>
      </c>
      <c r="AP30" s="316" t="s">
        <v>678</v>
      </c>
      <c r="AQ30" s="318" t="s">
        <v>678</v>
      </c>
      <c r="AR30" s="315">
        <v>298.4707543896908</v>
      </c>
      <c r="AS30" s="316">
        <v>15.836024085936661</v>
      </c>
      <c r="AT30" s="316">
        <v>-0.11446288264010866</v>
      </c>
      <c r="AU30" s="317">
        <v>1.2501183345293406E-3</v>
      </c>
      <c r="AV30" s="315">
        <v>627.16482950862905</v>
      </c>
      <c r="AW30" s="316">
        <v>32.56978087077497</v>
      </c>
      <c r="AX30" s="316">
        <v>-0.2157919320351239</v>
      </c>
      <c r="AY30" s="317">
        <v>1.2862096481766111E-3</v>
      </c>
      <c r="AZ30" s="315" t="s">
        <v>678</v>
      </c>
      <c r="BA30" s="316" t="s">
        <v>678</v>
      </c>
      <c r="BB30" s="316" t="s">
        <v>678</v>
      </c>
      <c r="BC30" s="318" t="s">
        <v>678</v>
      </c>
      <c r="BD30" s="315">
        <v>627.16482950862905</v>
      </c>
      <c r="BE30" s="316">
        <v>32.56978087077497</v>
      </c>
      <c r="BF30" s="316">
        <v>-0.2157919320351239</v>
      </c>
      <c r="BG30" s="317">
        <v>1.2862096481766111E-3</v>
      </c>
      <c r="BH30" s="315">
        <v>371.96275702151701</v>
      </c>
      <c r="BI30" s="316">
        <v>32.683233253570627</v>
      </c>
      <c r="BJ30" s="316">
        <v>-0.35523761514036367</v>
      </c>
      <c r="BK30" s="317">
        <v>2.6058131105513639E-3</v>
      </c>
      <c r="BL30" s="315" t="s">
        <v>678</v>
      </c>
      <c r="BM30" s="316" t="s">
        <v>678</v>
      </c>
      <c r="BN30" s="316" t="s">
        <v>678</v>
      </c>
      <c r="BO30" s="318" t="s">
        <v>678</v>
      </c>
      <c r="BP30" s="315">
        <v>371.96275702151701</v>
      </c>
      <c r="BQ30" s="316">
        <v>32.683233253570627</v>
      </c>
      <c r="BR30" s="316">
        <v>-0.35523761514036367</v>
      </c>
      <c r="BS30" s="317">
        <v>2.6058131105513639E-3</v>
      </c>
    </row>
    <row r="31" spans="1:71" ht="13.5" customHeight="1" x14ac:dyDescent="0.25">
      <c r="A31" s="26"/>
      <c r="B31" s="319">
        <v>2014</v>
      </c>
      <c r="C31" s="25"/>
      <c r="D31" s="315">
        <v>45.448547057764365</v>
      </c>
      <c r="E31" s="316">
        <v>9.6585534664849906</v>
      </c>
      <c r="F31" s="316">
        <v>-0.11002237792363316</v>
      </c>
      <c r="G31" s="317">
        <v>7.2866935643849161E-4</v>
      </c>
      <c r="H31" s="315">
        <v>50.567100938739159</v>
      </c>
      <c r="I31" s="316">
        <v>7.2500717516307294</v>
      </c>
      <c r="J31" s="316">
        <v>-6.974770998056011E-2</v>
      </c>
      <c r="K31" s="317">
        <v>5.4961545394163975E-4</v>
      </c>
      <c r="L31" s="315" t="s">
        <v>678</v>
      </c>
      <c r="M31" s="316">
        <v>2.0678706374821041</v>
      </c>
      <c r="N31" s="316"/>
      <c r="O31" s="318"/>
      <c r="P31" s="315">
        <v>47.901558781679967</v>
      </c>
      <c r="Q31" s="316">
        <v>8.4845520298032557</v>
      </c>
      <c r="R31" s="316">
        <v>-9.040224057131882E-2</v>
      </c>
      <c r="S31" s="317">
        <v>6.4127840114771629E-4</v>
      </c>
      <c r="T31" s="315">
        <v>34.0362727283011</v>
      </c>
      <c r="U31" s="316">
        <v>19.085571508272135</v>
      </c>
      <c r="V31" s="316">
        <v>-0.29958082630370164</v>
      </c>
      <c r="W31" s="317">
        <v>1.9347041723061361E-3</v>
      </c>
      <c r="X31" s="315">
        <v>48.079787554355747</v>
      </c>
      <c r="Y31" s="316">
        <v>11.750896019368193</v>
      </c>
      <c r="Z31" s="316">
        <v>-0.16952803166297811</v>
      </c>
      <c r="AA31" s="317">
        <v>1.4352302270173687E-3</v>
      </c>
      <c r="AB31" s="315" t="s">
        <v>678</v>
      </c>
      <c r="AC31" s="316">
        <v>4.5784546589079058</v>
      </c>
      <c r="AD31" s="316"/>
      <c r="AE31" s="318" t="s">
        <v>678</v>
      </c>
      <c r="AF31" s="315">
        <v>47.71823213430455</v>
      </c>
      <c r="AG31" s="316">
        <v>11.917827565307411</v>
      </c>
      <c r="AH31" s="316">
        <v>-0.1724591997951859</v>
      </c>
      <c r="AI31" s="317">
        <v>1.4459555231470635E-3</v>
      </c>
      <c r="AJ31" s="315">
        <v>278.60429285438545</v>
      </c>
      <c r="AK31" s="316">
        <v>14.781965158057005</v>
      </c>
      <c r="AL31" s="316">
        <v>-0.10684413801690537</v>
      </c>
      <c r="AM31" s="317">
        <v>1.1669094189413116E-3</v>
      </c>
      <c r="AN31" s="315" t="s">
        <v>678</v>
      </c>
      <c r="AO31" s="316" t="s">
        <v>678</v>
      </c>
      <c r="AP31" s="316" t="s">
        <v>678</v>
      </c>
      <c r="AQ31" s="318" t="s">
        <v>678</v>
      </c>
      <c r="AR31" s="315">
        <v>278.60429285438545</v>
      </c>
      <c r="AS31" s="316">
        <v>14.781965158057005</v>
      </c>
      <c r="AT31" s="316">
        <v>-0.10684413801690537</v>
      </c>
      <c r="AU31" s="317">
        <v>1.1669094189413116E-3</v>
      </c>
      <c r="AV31" s="315">
        <v>585.42021708518871</v>
      </c>
      <c r="AW31" s="316">
        <v>30.40190918027837</v>
      </c>
      <c r="AX31" s="316">
        <v>-0.20142864164785945</v>
      </c>
      <c r="AY31" s="317">
        <v>1.20059846474898E-3</v>
      </c>
      <c r="AZ31" s="315" t="s">
        <v>678</v>
      </c>
      <c r="BA31" s="316" t="s">
        <v>678</v>
      </c>
      <c r="BB31" s="316" t="s">
        <v>678</v>
      </c>
      <c r="BC31" s="318" t="s">
        <v>678</v>
      </c>
      <c r="BD31" s="315">
        <v>585.42021708518871</v>
      </c>
      <c r="BE31" s="316">
        <v>30.40190918027837</v>
      </c>
      <c r="BF31" s="316">
        <v>-0.20142864164785945</v>
      </c>
      <c r="BG31" s="317">
        <v>1.20059846474898E-3</v>
      </c>
      <c r="BH31" s="315">
        <v>347.20460669605473</v>
      </c>
      <c r="BI31" s="316">
        <v>30.507810078160514</v>
      </c>
      <c r="BJ31" s="316">
        <v>-0.33159270416236736</v>
      </c>
      <c r="BK31" s="317">
        <v>2.4323680236623046E-3</v>
      </c>
      <c r="BL31" s="315" t="s">
        <v>678</v>
      </c>
      <c r="BM31" s="316" t="s">
        <v>678</v>
      </c>
      <c r="BN31" s="316" t="s">
        <v>678</v>
      </c>
      <c r="BO31" s="318" t="s">
        <v>678</v>
      </c>
      <c r="BP31" s="315">
        <v>347.20460669605473</v>
      </c>
      <c r="BQ31" s="316">
        <v>30.507810078160514</v>
      </c>
      <c r="BR31" s="316">
        <v>-0.33159270416236736</v>
      </c>
      <c r="BS31" s="317">
        <v>2.4323680236623046E-3</v>
      </c>
    </row>
    <row r="32" spans="1:71" ht="13.5" customHeight="1" x14ac:dyDescent="0.25">
      <c r="A32" s="26"/>
      <c r="B32" s="319">
        <v>2015</v>
      </c>
      <c r="C32" s="25"/>
      <c r="D32" s="315">
        <v>38.787134754235296</v>
      </c>
      <c r="E32" s="316">
        <v>8.2428952978275447</v>
      </c>
      <c r="F32" s="316">
        <v>-9.3896352573856742E-2</v>
      </c>
      <c r="G32" s="317">
        <v>6.2186798806879075E-4</v>
      </c>
      <c r="H32" s="315">
        <v>42.62209987791492</v>
      </c>
      <c r="I32" s="316">
        <v>6.1109550791613865</v>
      </c>
      <c r="J32" s="316">
        <v>-5.8789090255515063E-2</v>
      </c>
      <c r="K32" s="317">
        <v>4.63260980706129E-4</v>
      </c>
      <c r="L32" s="315" t="s">
        <v>678</v>
      </c>
      <c r="M32" s="316">
        <v>2.0451358699529028</v>
      </c>
      <c r="N32" s="316"/>
      <c r="O32" s="318"/>
      <c r="P32" s="315">
        <v>40.653372066251293</v>
      </c>
      <c r="Q32" s="316">
        <v>7.1650800363411529</v>
      </c>
      <c r="R32" s="316">
        <v>-7.6159525416395354E-2</v>
      </c>
      <c r="S32" s="317">
        <v>5.4144965438012794E-4</v>
      </c>
      <c r="T32" s="315">
        <v>29.552721362146631</v>
      </c>
      <c r="U32" s="316">
        <v>16.571455438841301</v>
      </c>
      <c r="V32" s="316">
        <v>-0.2601174563345573</v>
      </c>
      <c r="W32" s="317">
        <v>1.6798482542068778E-3</v>
      </c>
      <c r="X32" s="315">
        <v>40.992255773696172</v>
      </c>
      <c r="Y32" s="316">
        <v>10.018674368131862</v>
      </c>
      <c r="Z32" s="316">
        <v>-0.14453758612979756</v>
      </c>
      <c r="AA32" s="317">
        <v>1.2236602437879541E-3</v>
      </c>
      <c r="AB32" s="315" t="s">
        <v>678</v>
      </c>
      <c r="AC32" s="316">
        <v>4.4835186619858742</v>
      </c>
      <c r="AD32" s="316"/>
      <c r="AE32" s="318" t="s">
        <v>678</v>
      </c>
      <c r="AF32" s="315">
        <v>40.70329432668931</v>
      </c>
      <c r="AG32" s="316">
        <v>10.154516299989551</v>
      </c>
      <c r="AH32" s="316">
        <v>-0.14688562503231684</v>
      </c>
      <c r="AI32" s="317">
        <v>1.2322597043986276E-3</v>
      </c>
      <c r="AJ32" s="315">
        <v>238.46903973394089</v>
      </c>
      <c r="AK32" s="316">
        <v>12.652500794253067</v>
      </c>
      <c r="AL32" s="316">
        <v>-9.1452356074817789E-2</v>
      </c>
      <c r="AM32" s="317">
        <v>9.9880646396524218E-4</v>
      </c>
      <c r="AN32" s="315" t="s">
        <v>678</v>
      </c>
      <c r="AO32" s="316" t="s">
        <v>678</v>
      </c>
      <c r="AP32" s="316" t="s">
        <v>678</v>
      </c>
      <c r="AQ32" s="318" t="s">
        <v>678</v>
      </c>
      <c r="AR32" s="315">
        <v>238.46903973394089</v>
      </c>
      <c r="AS32" s="316">
        <v>12.652500794253067</v>
      </c>
      <c r="AT32" s="316">
        <v>-9.1452356074817789E-2</v>
      </c>
      <c r="AU32" s="317">
        <v>9.9880646396524218E-4</v>
      </c>
      <c r="AV32" s="315">
        <v>501.08559196575453</v>
      </c>
      <c r="AW32" s="316">
        <v>26.022262665165339</v>
      </c>
      <c r="AX32" s="316">
        <v>-0.17241117951395929</v>
      </c>
      <c r="AY32" s="317">
        <v>1.0276423240340113E-3</v>
      </c>
      <c r="AZ32" s="315" t="s">
        <v>678</v>
      </c>
      <c r="BA32" s="316" t="s">
        <v>678</v>
      </c>
      <c r="BB32" s="316" t="s">
        <v>678</v>
      </c>
      <c r="BC32" s="318" t="s">
        <v>678</v>
      </c>
      <c r="BD32" s="315">
        <v>501.08559196575453</v>
      </c>
      <c r="BE32" s="316">
        <v>26.022262665165339</v>
      </c>
      <c r="BF32" s="316">
        <v>-0.17241117951395929</v>
      </c>
      <c r="BG32" s="317">
        <v>1.0276423240340113E-3</v>
      </c>
      <c r="BH32" s="315">
        <v>297.18691087535944</v>
      </c>
      <c r="BI32" s="316">
        <v>26.112907662649693</v>
      </c>
      <c r="BJ32" s="316">
        <v>-0.2838240320500352</v>
      </c>
      <c r="BK32" s="317">
        <v>2.0819652882572699E-3</v>
      </c>
      <c r="BL32" s="315" t="s">
        <v>678</v>
      </c>
      <c r="BM32" s="316" t="s">
        <v>678</v>
      </c>
      <c r="BN32" s="316" t="s">
        <v>678</v>
      </c>
      <c r="BO32" s="318" t="s">
        <v>678</v>
      </c>
      <c r="BP32" s="315">
        <v>297.18691087535944</v>
      </c>
      <c r="BQ32" s="316">
        <v>26.112907662649693</v>
      </c>
      <c r="BR32" s="316">
        <v>-0.2838240320500352</v>
      </c>
      <c r="BS32" s="317">
        <v>2.0819652882572699E-3</v>
      </c>
    </row>
    <row r="33" spans="1:71" ht="13.5" customHeight="1" x14ac:dyDescent="0.25">
      <c r="A33" s="26"/>
      <c r="B33" s="319">
        <v>2016</v>
      </c>
      <c r="C33" s="25"/>
      <c r="D33" s="315">
        <v>36.47716206691571</v>
      </c>
      <c r="E33" s="316">
        <v>7.7519886319172056</v>
      </c>
      <c r="F33" s="316">
        <v>-8.8304343489946369E-2</v>
      </c>
      <c r="G33" s="317">
        <v>5.8483256184668655E-4</v>
      </c>
      <c r="H33" s="315">
        <v>39.355171804012528</v>
      </c>
      <c r="I33" s="316">
        <v>5.6425583844031966</v>
      </c>
      <c r="J33" s="316">
        <v>-5.4282983565674521E-2</v>
      </c>
      <c r="K33" s="317">
        <v>4.2775263391543945E-4</v>
      </c>
      <c r="L33" s="315" t="s">
        <v>678</v>
      </c>
      <c r="M33" s="316">
        <v>2.01025295435536</v>
      </c>
      <c r="N33" s="316"/>
      <c r="O33" s="318"/>
      <c r="P33" s="315">
        <v>37.889081390188338</v>
      </c>
      <c r="Q33" s="316">
        <v>6.6455247213622917</v>
      </c>
      <c r="R33" s="316">
        <v>-7.0468526721885277E-2</v>
      </c>
      <c r="S33" s="317">
        <v>5.0209237061354668E-4</v>
      </c>
      <c r="T33" s="315">
        <v>28.129710786150742</v>
      </c>
      <c r="U33" s="316">
        <v>15.773513480801505</v>
      </c>
      <c r="V33" s="316">
        <v>-0.24759238675367801</v>
      </c>
      <c r="W33" s="317">
        <v>1.5989608867623868E-3</v>
      </c>
      <c r="X33" s="315">
        <v>38.37621927255406</v>
      </c>
      <c r="Y33" s="316">
        <v>9.3793043860361767</v>
      </c>
      <c r="Z33" s="316">
        <v>-0.1353135121195756</v>
      </c>
      <c r="AA33" s="317">
        <v>1.1455689116002816E-3</v>
      </c>
      <c r="AB33" s="315" t="s">
        <v>678</v>
      </c>
      <c r="AC33" s="316">
        <v>4.4011046195659116</v>
      </c>
      <c r="AD33" s="316"/>
      <c r="AE33" s="318" t="s">
        <v>678</v>
      </c>
      <c r="AF33" s="315">
        <v>38.11532973618467</v>
      </c>
      <c r="AG33" s="316">
        <v>9.4930404762642127</v>
      </c>
      <c r="AH33" s="316">
        <v>-0.13722940403095588</v>
      </c>
      <c r="AI33" s="317">
        <v>1.1522890745413823E-3</v>
      </c>
      <c r="AJ33" s="315">
        <v>223.83529055454832</v>
      </c>
      <c r="AK33" s="316">
        <v>11.876074960015885</v>
      </c>
      <c r="AL33" s="316">
        <v>-8.5840345215225655E-2</v>
      </c>
      <c r="AM33" s="317">
        <v>9.3751430088725638E-4</v>
      </c>
      <c r="AN33" s="315" t="s">
        <v>678</v>
      </c>
      <c r="AO33" s="316" t="s">
        <v>678</v>
      </c>
      <c r="AP33" s="316" t="s">
        <v>678</v>
      </c>
      <c r="AQ33" s="318" t="s">
        <v>678</v>
      </c>
      <c r="AR33" s="315">
        <v>223.83529055454832</v>
      </c>
      <c r="AS33" s="316">
        <v>11.876074960015885</v>
      </c>
      <c r="AT33" s="316">
        <v>-8.5840345215225655E-2</v>
      </c>
      <c r="AU33" s="317">
        <v>9.3751430088725638E-4</v>
      </c>
      <c r="AV33" s="315">
        <v>470.33627172520909</v>
      </c>
      <c r="AW33" s="316">
        <v>24.425395980302756</v>
      </c>
      <c r="AX33" s="316">
        <v>-0.16183109767379492</v>
      </c>
      <c r="AY33" s="317">
        <v>9.6458063672726503E-4</v>
      </c>
      <c r="AZ33" s="315" t="s">
        <v>678</v>
      </c>
      <c r="BA33" s="316" t="s">
        <v>678</v>
      </c>
      <c r="BB33" s="316" t="s">
        <v>678</v>
      </c>
      <c r="BC33" s="318" t="s">
        <v>678</v>
      </c>
      <c r="BD33" s="315">
        <v>470.33627172520909</v>
      </c>
      <c r="BE33" s="316">
        <v>24.425395980302756</v>
      </c>
      <c r="BF33" s="316">
        <v>-0.16183109767379492</v>
      </c>
      <c r="BG33" s="317">
        <v>9.6458063672726503E-4</v>
      </c>
      <c r="BH33" s="315">
        <v>278.94991575850645</v>
      </c>
      <c r="BI33" s="316">
        <v>24.510478510814323</v>
      </c>
      <c r="BJ33" s="316">
        <v>-0.26640705540292814</v>
      </c>
      <c r="BK33" s="317">
        <v>1.9542046453555726E-3</v>
      </c>
      <c r="BL33" s="315" t="s">
        <v>678</v>
      </c>
      <c r="BM33" s="316" t="s">
        <v>678</v>
      </c>
      <c r="BN33" s="316" t="s">
        <v>678</v>
      </c>
      <c r="BO33" s="318" t="s">
        <v>678</v>
      </c>
      <c r="BP33" s="315">
        <v>278.94991575850645</v>
      </c>
      <c r="BQ33" s="316">
        <v>24.510478510814323</v>
      </c>
      <c r="BR33" s="316">
        <v>-0.26640705540292814</v>
      </c>
      <c r="BS33" s="317">
        <v>1.9542046453555726E-3</v>
      </c>
    </row>
    <row r="34" spans="1:71" ht="13.5" customHeight="1" x14ac:dyDescent="0.25">
      <c r="A34" s="26"/>
      <c r="B34" s="319">
        <v>2017</v>
      </c>
      <c r="C34" s="25"/>
      <c r="D34" s="315">
        <v>37.871196776454291</v>
      </c>
      <c r="E34" s="316">
        <v>8.0482436202032179</v>
      </c>
      <c r="F34" s="316">
        <v>-9.1679039131076084E-2</v>
      </c>
      <c r="G34" s="317">
        <v>6.0718289954530093E-4</v>
      </c>
      <c r="H34" s="315">
        <v>41.437001413192796</v>
      </c>
      <c r="I34" s="316">
        <v>5.9410412667719452</v>
      </c>
      <c r="J34" s="316">
        <v>-5.7154472045624315E-2</v>
      </c>
      <c r="K34" s="317">
        <v>4.503801072021706E-4</v>
      </c>
      <c r="L34" s="315" t="s">
        <v>678</v>
      </c>
      <c r="M34" s="316">
        <v>2.0694176095085193</v>
      </c>
      <c r="N34" s="316"/>
      <c r="O34" s="318"/>
      <c r="P34" s="315">
        <v>39.635778572179866</v>
      </c>
      <c r="Q34" s="316">
        <v>6.9077429816239349</v>
      </c>
      <c r="R34" s="316">
        <v>-7.3014624205978373E-2</v>
      </c>
      <c r="S34" s="317">
        <v>5.2175583894720494E-4</v>
      </c>
      <c r="T34" s="315">
        <v>29.469225406474905</v>
      </c>
      <c r="U34" s="316">
        <v>16.524635740182017</v>
      </c>
      <c r="V34" s="316">
        <v>-0.25938254074633088</v>
      </c>
      <c r="W34" s="317">
        <v>1.6751021418725958E-3</v>
      </c>
      <c r="X34" s="315">
        <v>41.010631552414644</v>
      </c>
      <c r="Y34" s="316">
        <v>10.023165483338049</v>
      </c>
      <c r="Z34" s="316">
        <v>-0.14460237862899267</v>
      </c>
      <c r="AA34" s="317">
        <v>1.2242087793452694E-3</v>
      </c>
      <c r="AB34" s="315" t="s">
        <v>678</v>
      </c>
      <c r="AC34" s="316">
        <v>4.5556360841924102</v>
      </c>
      <c r="AD34" s="316"/>
      <c r="AE34" s="318" t="s">
        <v>678</v>
      </c>
      <c r="AF34" s="315">
        <v>40.703402090660553</v>
      </c>
      <c r="AG34" s="316">
        <v>10.120087292913711</v>
      </c>
      <c r="AH34" s="316">
        <v>-0.14618534825056181</v>
      </c>
      <c r="AI34" s="317">
        <v>1.2286783312432192E-3</v>
      </c>
      <c r="AJ34" s="315">
        <v>239.64851335299451</v>
      </c>
      <c r="AK34" s="316">
        <v>12.715080368182354</v>
      </c>
      <c r="AL34" s="316">
        <v>-9.1904681632512364E-2</v>
      </c>
      <c r="AM34" s="317">
        <v>1.0037465848132215E-3</v>
      </c>
      <c r="AN34" s="315" t="s">
        <v>678</v>
      </c>
      <c r="AO34" s="316" t="s">
        <v>678</v>
      </c>
      <c r="AP34" s="316" t="s">
        <v>678</v>
      </c>
      <c r="AQ34" s="318" t="s">
        <v>678</v>
      </c>
      <c r="AR34" s="315">
        <v>239.64851335299451</v>
      </c>
      <c r="AS34" s="316">
        <v>12.715080368182354</v>
      </c>
      <c r="AT34" s="316">
        <v>-9.1904681632512364E-2</v>
      </c>
      <c r="AU34" s="317">
        <v>1.0037465848132215E-3</v>
      </c>
      <c r="AV34" s="315">
        <v>503.56397338277566</v>
      </c>
      <c r="AW34" s="316">
        <v>26.150969403599351</v>
      </c>
      <c r="AX34" s="316">
        <v>-0.17326392936397553</v>
      </c>
      <c r="AY34" s="317">
        <v>1.0327250677410072E-3</v>
      </c>
      <c r="AZ34" s="315" t="s">
        <v>678</v>
      </c>
      <c r="BA34" s="316" t="s">
        <v>678</v>
      </c>
      <c r="BB34" s="316" t="s">
        <v>678</v>
      </c>
      <c r="BC34" s="318" t="s">
        <v>678</v>
      </c>
      <c r="BD34" s="315">
        <v>503.56397338277566</v>
      </c>
      <c r="BE34" s="316">
        <v>26.150969403599351</v>
      </c>
      <c r="BF34" s="316">
        <v>-0.17326392936397553</v>
      </c>
      <c r="BG34" s="317">
        <v>1.0327250677410072E-3</v>
      </c>
      <c r="BH34" s="315">
        <v>298.65680450053026</v>
      </c>
      <c r="BI34" s="316">
        <v>26.242062733426351</v>
      </c>
      <c r="BJ34" s="316">
        <v>-0.2852278325544107</v>
      </c>
      <c r="BK34" s="317">
        <v>2.0922627387608009E-3</v>
      </c>
      <c r="BL34" s="315" t="s">
        <v>678</v>
      </c>
      <c r="BM34" s="316" t="s">
        <v>678</v>
      </c>
      <c r="BN34" s="316" t="s">
        <v>678</v>
      </c>
      <c r="BO34" s="318" t="s">
        <v>678</v>
      </c>
      <c r="BP34" s="315">
        <v>298.65680450053026</v>
      </c>
      <c r="BQ34" s="316">
        <v>26.242062733426351</v>
      </c>
      <c r="BR34" s="316">
        <v>-0.2852278325544107</v>
      </c>
      <c r="BS34" s="317">
        <v>2.0922627387608009E-3</v>
      </c>
    </row>
    <row r="35" spans="1:71" ht="13.5" customHeight="1" x14ac:dyDescent="0.25">
      <c r="A35" s="26"/>
      <c r="B35" s="319">
        <v>2018</v>
      </c>
      <c r="C35" s="25"/>
      <c r="D35" s="315">
        <v>38.23071851433189</v>
      </c>
      <c r="E35" s="316">
        <v>8.1246478212713171</v>
      </c>
      <c r="F35" s="316">
        <v>-9.2549373587890671E-2</v>
      </c>
      <c r="G35" s="317">
        <v>6.1294705462449316E-4</v>
      </c>
      <c r="H35" s="315">
        <v>42.866180680275548</v>
      </c>
      <c r="I35" s="316">
        <v>6.1459502301085207</v>
      </c>
      <c r="J35" s="316">
        <v>-5.9125753356599219E-2</v>
      </c>
      <c r="K35" s="317">
        <v>4.6591390283331195E-4</v>
      </c>
      <c r="L35" s="315" t="s">
        <v>678</v>
      </c>
      <c r="M35" s="316">
        <v>2.2068057960990326</v>
      </c>
      <c r="N35" s="316"/>
      <c r="O35" s="318"/>
      <c r="P35" s="315">
        <v>40.337274801248299</v>
      </c>
      <c r="Q35" s="316">
        <v>7.0701559743849138</v>
      </c>
      <c r="R35" s="316">
        <v>-7.4788952541743767E-2</v>
      </c>
      <c r="S35" s="317">
        <v>5.3338031229425878E-4</v>
      </c>
      <c r="T35" s="315">
        <v>29.849097752074091</v>
      </c>
      <c r="U35" s="316">
        <v>16.737646162146348</v>
      </c>
      <c r="V35" s="316">
        <v>-0.26272610518691969</v>
      </c>
      <c r="W35" s="317">
        <v>1.6966950059867491E-3</v>
      </c>
      <c r="X35" s="315">
        <v>43.109065911259457</v>
      </c>
      <c r="Y35" s="316">
        <v>10.536031392455843</v>
      </c>
      <c r="Z35" s="316">
        <v>-0.15200140147256797</v>
      </c>
      <c r="AA35" s="317">
        <v>1.286849164721786E-3</v>
      </c>
      <c r="AB35" s="315" t="s">
        <v>678</v>
      </c>
      <c r="AC35" s="316">
        <v>4.8911586818610688</v>
      </c>
      <c r="AD35" s="316"/>
      <c r="AE35" s="318" t="s">
        <v>678</v>
      </c>
      <c r="AF35" s="315">
        <v>42.802738226143731</v>
      </c>
      <c r="AG35" s="316">
        <v>10.61939986281067</v>
      </c>
      <c r="AH35" s="316">
        <v>-0.15337099854443043</v>
      </c>
      <c r="AI35" s="317">
        <v>1.2902377452691485E-3</v>
      </c>
      <c r="AJ35" s="315">
        <v>252.06007167319143</v>
      </c>
      <c r="AK35" s="316">
        <v>13.373602965830315</v>
      </c>
      <c r="AL35" s="316">
        <v>-9.6664487149439871E-2</v>
      </c>
      <c r="AM35" s="317">
        <v>1.0557312981828281E-3</v>
      </c>
      <c r="AN35" s="315" t="s">
        <v>678</v>
      </c>
      <c r="AO35" s="316" t="s">
        <v>678</v>
      </c>
      <c r="AP35" s="316" t="s">
        <v>678</v>
      </c>
      <c r="AQ35" s="318" t="s">
        <v>678</v>
      </c>
      <c r="AR35" s="315">
        <v>252.06007167319143</v>
      </c>
      <c r="AS35" s="316">
        <v>13.373602965830315</v>
      </c>
      <c r="AT35" s="316">
        <v>-9.6664487149439871E-2</v>
      </c>
      <c r="AU35" s="317">
        <v>1.0557312981828281E-3</v>
      </c>
      <c r="AV35" s="315">
        <v>529.64389157690334</v>
      </c>
      <c r="AW35" s="316">
        <v>27.505345766470299</v>
      </c>
      <c r="AX35" s="316">
        <v>-0.18223738525568758</v>
      </c>
      <c r="AY35" s="317">
        <v>1.0862105963080745E-3</v>
      </c>
      <c r="AZ35" s="315" t="s">
        <v>678</v>
      </c>
      <c r="BA35" s="316" t="s">
        <v>678</v>
      </c>
      <c r="BB35" s="316" t="s">
        <v>678</v>
      </c>
      <c r="BC35" s="318" t="s">
        <v>678</v>
      </c>
      <c r="BD35" s="315">
        <v>529.64389157690334</v>
      </c>
      <c r="BE35" s="316">
        <v>27.505345766470299</v>
      </c>
      <c r="BF35" s="316">
        <v>-0.18223738525568758</v>
      </c>
      <c r="BG35" s="317">
        <v>1.0862105963080745E-3</v>
      </c>
      <c r="BH35" s="315">
        <v>314.12444206238735</v>
      </c>
      <c r="BI35" s="316">
        <v>27.601156881356385</v>
      </c>
      <c r="BJ35" s="316">
        <v>-0.29999997459176997</v>
      </c>
      <c r="BK35" s="317">
        <v>2.2006224387229457E-3</v>
      </c>
      <c r="BL35" s="315" t="s">
        <v>678</v>
      </c>
      <c r="BM35" s="316" t="s">
        <v>678</v>
      </c>
      <c r="BN35" s="316" t="s">
        <v>678</v>
      </c>
      <c r="BO35" s="318" t="s">
        <v>678</v>
      </c>
      <c r="BP35" s="315">
        <v>314.12444206238735</v>
      </c>
      <c r="BQ35" s="316">
        <v>27.601156881356385</v>
      </c>
      <c r="BR35" s="316">
        <v>-0.29999997459176997</v>
      </c>
      <c r="BS35" s="317">
        <v>2.2006224387229457E-3</v>
      </c>
    </row>
    <row r="36" spans="1:71" ht="13.5" customHeight="1" x14ac:dyDescent="0.25">
      <c r="A36" s="26"/>
      <c r="B36" s="319">
        <v>2019</v>
      </c>
      <c r="C36" s="25"/>
      <c r="D36" s="315">
        <v>36.668060190366958</v>
      </c>
      <c r="E36" s="316">
        <v>7.7925575796915352</v>
      </c>
      <c r="F36" s="316">
        <v>-8.8766471915230724E-2</v>
      </c>
      <c r="G36" s="317">
        <v>5.8789320122386508E-4</v>
      </c>
      <c r="H36" s="315">
        <v>41.253301071281918</v>
      </c>
      <c r="I36" s="316">
        <v>5.9147031806462156</v>
      </c>
      <c r="J36" s="316">
        <v>-5.6901092319813031E-2</v>
      </c>
      <c r="K36" s="317">
        <v>4.4838346225052714E-4</v>
      </c>
      <c r="L36" s="315" t="s">
        <v>678</v>
      </c>
      <c r="M36" s="316">
        <v>2.2417841922092658</v>
      </c>
      <c r="N36" s="316"/>
      <c r="O36" s="318"/>
      <c r="P36" s="315">
        <v>38.650970785661585</v>
      </c>
      <c r="Q36" s="316">
        <v>6.7881923693772634</v>
      </c>
      <c r="R36" s="316">
        <v>-7.1774075458916897E-2</v>
      </c>
      <c r="S36" s="317">
        <v>5.1163602096218131E-4</v>
      </c>
      <c r="T36" s="315">
        <v>28.859904763780257</v>
      </c>
      <c r="U36" s="316">
        <v>16.182963995145574</v>
      </c>
      <c r="V36" s="316">
        <v>-0.25401941585073728</v>
      </c>
      <c r="W36" s="317">
        <v>1.6404668808643193E-3</v>
      </c>
      <c r="X36" s="315">
        <v>42.102851988029258</v>
      </c>
      <c r="Y36" s="316">
        <v>10.290108608962855</v>
      </c>
      <c r="Z36" s="316">
        <v>-0.14845351837004278</v>
      </c>
      <c r="AA36" s="317">
        <v>1.2568126626712505E-3</v>
      </c>
      <c r="AB36" s="315" t="s">
        <v>678</v>
      </c>
      <c r="AC36" s="316">
        <v>4.9821963976327934</v>
      </c>
      <c r="AD36" s="316"/>
      <c r="AE36" s="318" t="s">
        <v>678</v>
      </c>
      <c r="AF36" s="315">
        <v>41.820556888214597</v>
      </c>
      <c r="AG36" s="316">
        <v>10.362805701886504</v>
      </c>
      <c r="AH36" s="316">
        <v>-0.14963836954272991</v>
      </c>
      <c r="AI36" s="317">
        <v>1.259539947715823E-3</v>
      </c>
      <c r="AJ36" s="315">
        <v>247.76790503821428</v>
      </c>
      <c r="AK36" s="316">
        <v>13.1458725995794</v>
      </c>
      <c r="AL36" s="316">
        <v>-9.5018450616260033E-2</v>
      </c>
      <c r="AM36" s="317">
        <v>1.0377539381690747E-3</v>
      </c>
      <c r="AN36" s="315" t="s">
        <v>678</v>
      </c>
      <c r="AO36" s="316" t="s">
        <v>678</v>
      </c>
      <c r="AP36" s="316" t="s">
        <v>678</v>
      </c>
      <c r="AQ36" s="318" t="s">
        <v>678</v>
      </c>
      <c r="AR36" s="315">
        <v>247.76790503821428</v>
      </c>
      <c r="AS36" s="316">
        <v>13.1458725995794</v>
      </c>
      <c r="AT36" s="316">
        <v>-9.5018450616260033E-2</v>
      </c>
      <c r="AU36" s="317">
        <v>1.0377539381690747E-3</v>
      </c>
      <c r="AV36" s="315">
        <v>520.62493103803104</v>
      </c>
      <c r="AW36" s="316">
        <v>27.036975164975665</v>
      </c>
      <c r="AX36" s="316">
        <v>-0.17913418362820374</v>
      </c>
      <c r="AY36" s="317">
        <v>1.067714224196918E-3</v>
      </c>
      <c r="AZ36" s="315" t="s">
        <v>678</v>
      </c>
      <c r="BA36" s="316" t="s">
        <v>678</v>
      </c>
      <c r="BB36" s="316" t="s">
        <v>678</v>
      </c>
      <c r="BC36" s="318" t="s">
        <v>678</v>
      </c>
      <c r="BD36" s="315">
        <v>520.62493103803104</v>
      </c>
      <c r="BE36" s="316">
        <v>27.036975164975665</v>
      </c>
      <c r="BF36" s="316">
        <v>-0.17913418362820374</v>
      </c>
      <c r="BG36" s="317">
        <v>1.067714224196918E-3</v>
      </c>
      <c r="BH36" s="315">
        <v>308.77542172568326</v>
      </c>
      <c r="BI36" s="316">
        <v>27.131154774848504</v>
      </c>
      <c r="BJ36" s="316">
        <v>-0.29489147060345766</v>
      </c>
      <c r="BK36" s="317">
        <v>2.163149473865921E-3</v>
      </c>
      <c r="BL36" s="315" t="s">
        <v>678</v>
      </c>
      <c r="BM36" s="316" t="s">
        <v>678</v>
      </c>
      <c r="BN36" s="316" t="s">
        <v>678</v>
      </c>
      <c r="BO36" s="318" t="s">
        <v>678</v>
      </c>
      <c r="BP36" s="315">
        <v>308.77542172568326</v>
      </c>
      <c r="BQ36" s="316">
        <v>27.131154774848504</v>
      </c>
      <c r="BR36" s="316">
        <v>-0.29489147060345766</v>
      </c>
      <c r="BS36" s="317">
        <v>2.163149473865921E-3</v>
      </c>
    </row>
    <row r="37" spans="1:71" ht="13.5" customHeight="1" x14ac:dyDescent="0.25">
      <c r="A37" s="26"/>
      <c r="B37" s="319">
        <v>2020</v>
      </c>
      <c r="C37" s="25"/>
      <c r="D37" s="315">
        <v>35.984185347780269</v>
      </c>
      <c r="E37" s="316">
        <v>7.6472230825708145</v>
      </c>
      <c r="F37" s="316">
        <v>-8.711093964292492E-2</v>
      </c>
      <c r="G37" s="317">
        <v>5.7692874419075534E-4</v>
      </c>
      <c r="H37" s="315">
        <v>40.789067931952765</v>
      </c>
      <c r="I37" s="316">
        <v>5.8481436289388995</v>
      </c>
      <c r="J37" s="316">
        <v>-5.6260770890183893E-2</v>
      </c>
      <c r="K37" s="317">
        <v>4.4333769725964398E-4</v>
      </c>
      <c r="L37" s="315" t="s">
        <v>678</v>
      </c>
      <c r="M37" s="316">
        <v>2.2804719945250889</v>
      </c>
      <c r="N37" s="316"/>
      <c r="O37" s="318"/>
      <c r="P37" s="315">
        <v>37.962738790753711</v>
      </c>
      <c r="Q37" s="316">
        <v>6.6816075198253078</v>
      </c>
      <c r="R37" s="316">
        <v>-7.0611467489024762E-2</v>
      </c>
      <c r="S37" s="317">
        <v>5.0309794242614926E-4</v>
      </c>
      <c r="T37" s="315">
        <v>28.19042242640079</v>
      </c>
      <c r="U37" s="316">
        <v>15.807557054274618</v>
      </c>
      <c r="V37" s="316">
        <v>-0.24812675911276533</v>
      </c>
      <c r="W37" s="317">
        <v>1.6024118834281188E-3</v>
      </c>
      <c r="X37" s="315">
        <v>41.39681433781189</v>
      </c>
      <c r="Y37" s="316">
        <v>10.117550129912093</v>
      </c>
      <c r="Z37" s="316">
        <v>-0.1459640486945375</v>
      </c>
      <c r="AA37" s="317">
        <v>1.2357367255977204E-3</v>
      </c>
      <c r="AB37" s="315" t="s">
        <v>678</v>
      </c>
      <c r="AC37" s="316">
        <v>5.0728739122228825</v>
      </c>
      <c r="AD37" s="316"/>
      <c r="AE37" s="318" t="s">
        <v>678</v>
      </c>
      <c r="AF37" s="315">
        <v>41.124933641743141</v>
      </c>
      <c r="AG37" s="316">
        <v>10.182121043746475</v>
      </c>
      <c r="AH37" s="316">
        <v>-0.14699614645545878</v>
      </c>
      <c r="AI37" s="317">
        <v>1.237805532374209E-3</v>
      </c>
      <c r="AJ37" s="315">
        <v>248.87305857807834</v>
      </c>
      <c r="AK37" s="316">
        <v>13.204508957810649</v>
      </c>
      <c r="AL37" s="316">
        <v>-9.5442274585852707E-2</v>
      </c>
      <c r="AM37" s="317">
        <v>1.0423827759440825E-3</v>
      </c>
      <c r="AN37" s="315" t="s">
        <v>678</v>
      </c>
      <c r="AO37" s="316" t="s">
        <v>678</v>
      </c>
      <c r="AP37" s="316" t="s">
        <v>678</v>
      </c>
      <c r="AQ37" s="318" t="s">
        <v>678</v>
      </c>
      <c r="AR37" s="315">
        <v>248.87305857807834</v>
      </c>
      <c r="AS37" s="316">
        <v>13.204508957810649</v>
      </c>
      <c r="AT37" s="316">
        <v>-9.5442274585852707E-2</v>
      </c>
      <c r="AU37" s="317">
        <v>1.0423827759440825E-3</v>
      </c>
      <c r="AV37" s="315">
        <v>522.94714660259103</v>
      </c>
      <c r="AW37" s="316">
        <v>27.157571933980837</v>
      </c>
      <c r="AX37" s="316">
        <v>-0.17993320066439669</v>
      </c>
      <c r="AY37" s="317">
        <v>1.0724766979896896E-3</v>
      </c>
      <c r="AZ37" s="315" t="s">
        <v>678</v>
      </c>
      <c r="BA37" s="316" t="s">
        <v>678</v>
      </c>
      <c r="BB37" s="316" t="s">
        <v>678</v>
      </c>
      <c r="BC37" s="318" t="s">
        <v>678</v>
      </c>
      <c r="BD37" s="315">
        <v>522.94714660259103</v>
      </c>
      <c r="BE37" s="316">
        <v>27.157571933980837</v>
      </c>
      <c r="BF37" s="316">
        <v>-0.17993320066439669</v>
      </c>
      <c r="BG37" s="317">
        <v>1.0724766979896896E-3</v>
      </c>
      <c r="BH37" s="315">
        <v>310.15269555092112</v>
      </c>
      <c r="BI37" s="316">
        <v>27.252171626225596</v>
      </c>
      <c r="BJ37" s="316">
        <v>-0.29620681591649517</v>
      </c>
      <c r="BK37" s="317">
        <v>2.1727980693848977E-3</v>
      </c>
      <c r="BL37" s="315" t="s">
        <v>678</v>
      </c>
      <c r="BM37" s="316" t="s">
        <v>678</v>
      </c>
      <c r="BN37" s="316" t="s">
        <v>678</v>
      </c>
      <c r="BO37" s="318" t="s">
        <v>678</v>
      </c>
      <c r="BP37" s="315">
        <v>310.15269555092112</v>
      </c>
      <c r="BQ37" s="316">
        <v>27.252171626225596</v>
      </c>
      <c r="BR37" s="316">
        <v>-0.29620681591649517</v>
      </c>
      <c r="BS37" s="317">
        <v>2.1727980693848977E-3</v>
      </c>
    </row>
    <row r="38" spans="1:71" ht="13.5" customHeight="1" x14ac:dyDescent="0.25">
      <c r="A38" s="26"/>
      <c r="B38" s="319">
        <v>2021</v>
      </c>
      <c r="C38" s="25"/>
      <c r="D38" s="315">
        <v>35.222080904374032</v>
      </c>
      <c r="E38" s="316">
        <v>7.4852635263207663</v>
      </c>
      <c r="F38" s="316">
        <v>-8.5266028231716293E-2</v>
      </c>
      <c r="G38" s="317">
        <v>5.6471004435839473E-4</v>
      </c>
      <c r="H38" s="315">
        <v>40.340088910812661</v>
      </c>
      <c r="I38" s="316">
        <v>5.7837711405459764</v>
      </c>
      <c r="J38" s="316">
        <v>-5.5641489618912805E-2</v>
      </c>
      <c r="K38" s="317">
        <v>4.384577297722228E-4</v>
      </c>
      <c r="L38" s="315" t="s">
        <v>678</v>
      </c>
      <c r="M38" s="316">
        <v>2.2336009023758612</v>
      </c>
      <c r="N38" s="316"/>
      <c r="O38" s="318"/>
      <c r="P38" s="315">
        <v>37.144426552389746</v>
      </c>
      <c r="Q38" s="316">
        <v>6.5563166040276206</v>
      </c>
      <c r="R38" s="316">
        <v>-6.9197658227388104E-2</v>
      </c>
      <c r="S38" s="317">
        <v>4.9279012775263345E-4</v>
      </c>
      <c r="T38" s="315">
        <v>27.558789004621726</v>
      </c>
      <c r="U38" s="316">
        <v>15.453373594334389</v>
      </c>
      <c r="V38" s="316">
        <v>-0.24256724136156735</v>
      </c>
      <c r="W38" s="317">
        <v>1.5665083100186881E-3</v>
      </c>
      <c r="X38" s="315">
        <v>40.850297180230243</v>
      </c>
      <c r="Y38" s="316">
        <v>9.983979109360428</v>
      </c>
      <c r="Z38" s="316">
        <v>-0.14403704396536482</v>
      </c>
      <c r="AA38" s="317">
        <v>1.2194226363713898E-3</v>
      </c>
      <c r="AB38" s="315" t="s">
        <v>678</v>
      </c>
      <c r="AC38" s="316">
        <v>4.8342501221603733</v>
      </c>
      <c r="AD38" s="316"/>
      <c r="AE38" s="318" t="s">
        <v>678</v>
      </c>
      <c r="AF38" s="315">
        <v>40.568703901377823</v>
      </c>
      <c r="AG38" s="316">
        <v>10.039060459296611</v>
      </c>
      <c r="AH38" s="316">
        <v>-0.14488740026354233</v>
      </c>
      <c r="AI38" s="317">
        <v>1.2204469211821588E-3</v>
      </c>
      <c r="AJ38" s="315">
        <v>249.99532963171043</v>
      </c>
      <c r="AK38" s="316">
        <v>13.264053523483785</v>
      </c>
      <c r="AL38" s="316">
        <v>-9.5872663084601781E-2</v>
      </c>
      <c r="AM38" s="317">
        <v>1.0470833089102883E-3</v>
      </c>
      <c r="AN38" s="315" t="s">
        <v>678</v>
      </c>
      <c r="AO38" s="316" t="s">
        <v>678</v>
      </c>
      <c r="AP38" s="316" t="s">
        <v>678</v>
      </c>
      <c r="AQ38" s="318" t="s">
        <v>678</v>
      </c>
      <c r="AR38" s="315">
        <v>249.99532963171043</v>
      </c>
      <c r="AS38" s="316">
        <v>13.264053523483785</v>
      </c>
      <c r="AT38" s="316">
        <v>-9.5872663084601781E-2</v>
      </c>
      <c r="AU38" s="317">
        <v>1.0470833089102883E-3</v>
      </c>
      <c r="AV38" s="315">
        <v>525.30533052400358</v>
      </c>
      <c r="AW38" s="316">
        <v>27.280036603489755</v>
      </c>
      <c r="AX38" s="316">
        <v>-0.18074459352406083</v>
      </c>
      <c r="AY38" s="317">
        <v>1.0773129368366163E-3</v>
      </c>
      <c r="AZ38" s="315" t="s">
        <v>678</v>
      </c>
      <c r="BA38" s="316" t="s">
        <v>678</v>
      </c>
      <c r="BB38" s="316" t="s">
        <v>678</v>
      </c>
      <c r="BC38" s="318" t="s">
        <v>678</v>
      </c>
      <c r="BD38" s="315">
        <v>525.30533052400358</v>
      </c>
      <c r="BE38" s="316">
        <v>27.280036603489755</v>
      </c>
      <c r="BF38" s="316">
        <v>-0.18074459352406083</v>
      </c>
      <c r="BG38" s="317">
        <v>1.0773129368366163E-3</v>
      </c>
      <c r="BH38" s="315">
        <v>311.55130170946427</v>
      </c>
      <c r="BI38" s="316">
        <v>27.375062884682695</v>
      </c>
      <c r="BJ38" s="316">
        <v>-0.29754253436384698</v>
      </c>
      <c r="BK38" s="317">
        <v>2.182596110171596E-3</v>
      </c>
      <c r="BL38" s="315" t="s">
        <v>678</v>
      </c>
      <c r="BM38" s="316" t="s">
        <v>678</v>
      </c>
      <c r="BN38" s="316" t="s">
        <v>678</v>
      </c>
      <c r="BO38" s="318" t="s">
        <v>678</v>
      </c>
      <c r="BP38" s="315">
        <v>311.55130170946427</v>
      </c>
      <c r="BQ38" s="316">
        <v>27.375062884682695</v>
      </c>
      <c r="BR38" s="316">
        <v>-0.29754253436384698</v>
      </c>
      <c r="BS38" s="317">
        <v>2.182596110171596E-3</v>
      </c>
    </row>
    <row r="39" spans="1:71" ht="13.5" customHeight="1" x14ac:dyDescent="0.25">
      <c r="A39" s="26"/>
      <c r="B39" s="319">
        <v>2022</v>
      </c>
      <c r="C39" s="25"/>
      <c r="D39" s="315">
        <v>34.616067687183268</v>
      </c>
      <c r="E39" s="316">
        <v>7.3564758875829588</v>
      </c>
      <c r="F39" s="316">
        <v>-8.3798984299074467E-2</v>
      </c>
      <c r="G39" s="317">
        <v>5.5499393043285223E-4</v>
      </c>
      <c r="H39" s="315">
        <v>40.069210436471693</v>
      </c>
      <c r="I39" s="316">
        <v>5.744933866142536</v>
      </c>
      <c r="J39" s="316">
        <v>-5.5267864219837634E-2</v>
      </c>
      <c r="K39" s="317">
        <v>4.3551354288244446E-4</v>
      </c>
      <c r="L39" s="315" t="s">
        <v>678</v>
      </c>
      <c r="M39" s="316">
        <v>2.2178965891743312</v>
      </c>
      <c r="N39" s="316"/>
      <c r="O39" s="318"/>
      <c r="P39" s="315">
        <v>36.442991382980829</v>
      </c>
      <c r="Q39" s="316">
        <v>6.4558974047006386</v>
      </c>
      <c r="R39" s="316">
        <v>-6.8023332008412055E-2</v>
      </c>
      <c r="S39" s="317">
        <v>4.8414073616207545E-4</v>
      </c>
      <c r="T39" s="315">
        <v>27.152884170982048</v>
      </c>
      <c r="U39" s="316">
        <v>15.225765660004321</v>
      </c>
      <c r="V39" s="316">
        <v>-0.23899454389163166</v>
      </c>
      <c r="W39" s="317">
        <v>1.5434356962377752E-3</v>
      </c>
      <c r="X39" s="315">
        <v>40.639831668514084</v>
      </c>
      <c r="Y39" s="316">
        <v>9.9325404805802222</v>
      </c>
      <c r="Z39" s="316">
        <v>-0.14329494825843506</v>
      </c>
      <c r="AA39" s="317">
        <v>1.2131400282417635E-3</v>
      </c>
      <c r="AB39" s="315" t="s">
        <v>678</v>
      </c>
      <c r="AC39" s="316">
        <v>4.6927618223764336</v>
      </c>
      <c r="AD39" s="316"/>
      <c r="AE39" s="318" t="s">
        <v>678</v>
      </c>
      <c r="AF39" s="315">
        <v>40.308477374547508</v>
      </c>
      <c r="AG39" s="316">
        <v>9.9753797734656953</v>
      </c>
      <c r="AH39" s="316">
        <v>-0.14386960901279072</v>
      </c>
      <c r="AI39" s="317">
        <v>1.2121660666498967E-3</v>
      </c>
      <c r="AJ39" s="315">
        <v>252.47050726689523</v>
      </c>
      <c r="AK39" s="316">
        <v>13.395379531379961</v>
      </c>
      <c r="AL39" s="316">
        <v>-9.682188830349768E-2</v>
      </c>
      <c r="AM39" s="317">
        <v>1.0574503713358468E-3</v>
      </c>
      <c r="AN39" s="315" t="s">
        <v>678</v>
      </c>
      <c r="AO39" s="316" t="s">
        <v>678</v>
      </c>
      <c r="AP39" s="316" t="s">
        <v>678</v>
      </c>
      <c r="AQ39" s="318" t="s">
        <v>678</v>
      </c>
      <c r="AR39" s="315">
        <v>252.47050726689523</v>
      </c>
      <c r="AS39" s="316">
        <v>13.395379531379961</v>
      </c>
      <c r="AT39" s="316">
        <v>-9.682188830349768E-2</v>
      </c>
      <c r="AU39" s="317">
        <v>1.0574503713358468E-3</v>
      </c>
      <c r="AV39" s="315">
        <v>530.50632370924359</v>
      </c>
      <c r="AW39" s="316">
        <v>27.550133395247641</v>
      </c>
      <c r="AX39" s="316">
        <v>-0.18253412685746503</v>
      </c>
      <c r="AY39" s="317">
        <v>1.0879792996493999E-3</v>
      </c>
      <c r="AZ39" s="315" t="s">
        <v>678</v>
      </c>
      <c r="BA39" s="316" t="s">
        <v>678</v>
      </c>
      <c r="BB39" s="316" t="s">
        <v>678</v>
      </c>
      <c r="BC39" s="318" t="s">
        <v>678</v>
      </c>
      <c r="BD39" s="315">
        <v>530.50632370924359</v>
      </c>
      <c r="BE39" s="316">
        <v>27.550133395247641</v>
      </c>
      <c r="BF39" s="316">
        <v>-0.18253412685746503</v>
      </c>
      <c r="BG39" s="317">
        <v>1.0879792996493999E-3</v>
      </c>
      <c r="BH39" s="315">
        <v>314.6359385918413</v>
      </c>
      <c r="BI39" s="316">
        <v>27.646100521720808</v>
      </c>
      <c r="BJ39" s="316">
        <v>-0.30048847190459443</v>
      </c>
      <c r="BK39" s="317">
        <v>2.204205766185957E-3</v>
      </c>
      <c r="BL39" s="315" t="s">
        <v>678</v>
      </c>
      <c r="BM39" s="316" t="s">
        <v>678</v>
      </c>
      <c r="BN39" s="316" t="s">
        <v>678</v>
      </c>
      <c r="BO39" s="318" t="s">
        <v>678</v>
      </c>
      <c r="BP39" s="315">
        <v>314.6359385918413</v>
      </c>
      <c r="BQ39" s="316">
        <v>27.646100521720808</v>
      </c>
      <c r="BR39" s="316">
        <v>-0.30048847190459443</v>
      </c>
      <c r="BS39" s="317">
        <v>2.204205766185957E-3</v>
      </c>
    </row>
    <row r="40" spans="1:71" ht="13.5" customHeight="1" x14ac:dyDescent="0.25">
      <c r="A40" s="26"/>
      <c r="B40" s="319">
        <v>2023</v>
      </c>
      <c r="C40" s="25"/>
      <c r="D40" s="315">
        <v>34.215727048703521</v>
      </c>
      <c r="E40" s="316">
        <v>7.2713970080172654</v>
      </c>
      <c r="F40" s="316">
        <v>-8.2829834966995169E-2</v>
      </c>
      <c r="G40" s="317">
        <v>5.4857533238556074E-4</v>
      </c>
      <c r="H40" s="315">
        <v>40.012200452106093</v>
      </c>
      <c r="I40" s="316">
        <v>5.7367600442398201</v>
      </c>
      <c r="J40" s="316">
        <v>-5.5189229776064698E-2</v>
      </c>
      <c r="K40" s="317">
        <v>4.3489389952036482E-4</v>
      </c>
      <c r="L40" s="315" t="s">
        <v>678</v>
      </c>
      <c r="M40" s="316">
        <v>2.2198340475410943</v>
      </c>
      <c r="N40" s="316"/>
      <c r="O40" s="318"/>
      <c r="P40" s="315">
        <v>35.887213639801843</v>
      </c>
      <c r="Q40" s="316">
        <v>6.3867084352347465</v>
      </c>
      <c r="R40" s="316">
        <v>-6.7151093921422128E-2</v>
      </c>
      <c r="S40" s="317">
        <v>4.7757616137832651E-4</v>
      </c>
      <c r="T40" s="315">
        <v>26.817296541650379</v>
      </c>
      <c r="U40" s="316">
        <v>15.03758754343942</v>
      </c>
      <c r="V40" s="316">
        <v>-0.23604076513638958</v>
      </c>
      <c r="W40" s="317">
        <v>1.5243600826467946E-3</v>
      </c>
      <c r="X40" s="315">
        <v>40.590455382226992</v>
      </c>
      <c r="Y40" s="316">
        <v>9.9204727149869107</v>
      </c>
      <c r="Z40" s="316">
        <v>-0.14312084880727557</v>
      </c>
      <c r="AA40" s="317">
        <v>1.211666096217896E-3</v>
      </c>
      <c r="AB40" s="315" t="s">
        <v>678</v>
      </c>
      <c r="AC40" s="316">
        <v>4.6062402273767393</v>
      </c>
      <c r="AD40" s="316"/>
      <c r="AE40" s="318" t="s">
        <v>678</v>
      </c>
      <c r="AF40" s="315">
        <v>40.165431546043891</v>
      </c>
      <c r="AG40" s="316">
        <v>9.9457372068487224</v>
      </c>
      <c r="AH40" s="316">
        <v>-0.14327639948212276</v>
      </c>
      <c r="AI40" s="317">
        <v>1.2074415266119559E-3</v>
      </c>
      <c r="AJ40" s="315">
        <v>255.43578992223334</v>
      </c>
      <c r="AK40" s="316">
        <v>13.552709141939509</v>
      </c>
      <c r="AL40" s="316">
        <v>-9.7959067727547935E-2</v>
      </c>
      <c r="AM40" s="317">
        <v>1.0698701952548768E-3</v>
      </c>
      <c r="AN40" s="315" t="s">
        <v>678</v>
      </c>
      <c r="AO40" s="316" t="s">
        <v>678</v>
      </c>
      <c r="AP40" s="316" t="s">
        <v>678</v>
      </c>
      <c r="AQ40" s="318" t="s">
        <v>678</v>
      </c>
      <c r="AR40" s="315">
        <v>255.43578992223334</v>
      </c>
      <c r="AS40" s="316">
        <v>13.552709141939509</v>
      </c>
      <c r="AT40" s="316">
        <v>-9.7959067727547935E-2</v>
      </c>
      <c r="AU40" s="317">
        <v>1.0698701952548768E-3</v>
      </c>
      <c r="AV40" s="315">
        <v>536.73715525179375</v>
      </c>
      <c r="AW40" s="316">
        <v>27.873711517672916</v>
      </c>
      <c r="AX40" s="316">
        <v>-0.18467800214110575</v>
      </c>
      <c r="AY40" s="317">
        <v>1.1007576878324075E-3</v>
      </c>
      <c r="AZ40" s="315" t="s">
        <v>678</v>
      </c>
      <c r="BA40" s="316" t="s">
        <v>678</v>
      </c>
      <c r="BB40" s="316" t="s">
        <v>678</v>
      </c>
      <c r="BC40" s="318" t="s">
        <v>678</v>
      </c>
      <c r="BD40" s="315">
        <v>536.73715525179375</v>
      </c>
      <c r="BE40" s="316">
        <v>27.873711517672916</v>
      </c>
      <c r="BF40" s="316">
        <v>-0.18467800214110575</v>
      </c>
      <c r="BG40" s="317">
        <v>1.1007576878324075E-3</v>
      </c>
      <c r="BH40" s="315">
        <v>318.3313583125539</v>
      </c>
      <c r="BI40" s="316">
        <v>27.970805784336413</v>
      </c>
      <c r="BJ40" s="316">
        <v>-0.30401772870180843</v>
      </c>
      <c r="BK40" s="317">
        <v>2.2300943073784454E-3</v>
      </c>
      <c r="BL40" s="315" t="s">
        <v>678</v>
      </c>
      <c r="BM40" s="316" t="s">
        <v>678</v>
      </c>
      <c r="BN40" s="316" t="s">
        <v>678</v>
      </c>
      <c r="BO40" s="318" t="s">
        <v>678</v>
      </c>
      <c r="BP40" s="315">
        <v>318.3313583125539</v>
      </c>
      <c r="BQ40" s="316">
        <v>27.970805784336413</v>
      </c>
      <c r="BR40" s="316">
        <v>-0.30401772870180843</v>
      </c>
      <c r="BS40" s="317">
        <v>2.2300943073784454E-3</v>
      </c>
    </row>
    <row r="41" spans="1:71" ht="13.5" customHeight="1" x14ac:dyDescent="0.25">
      <c r="A41" s="26"/>
      <c r="B41" s="319">
        <v>2024</v>
      </c>
      <c r="C41" s="25"/>
      <c r="D41" s="315">
        <v>33.778933324664528</v>
      </c>
      <c r="E41" s="316">
        <v>7.1785712564680759</v>
      </c>
      <c r="F41" s="316">
        <v>-8.1772439576119224E-2</v>
      </c>
      <c r="G41" s="317">
        <v>5.4157228779125636E-4</v>
      </c>
      <c r="H41" s="315">
        <v>39.874445105699984</v>
      </c>
      <c r="I41" s="316">
        <v>5.7170093342510278</v>
      </c>
      <c r="J41" s="316">
        <v>-5.4999222443806409E-2</v>
      </c>
      <c r="K41" s="317">
        <v>4.3339663220935942E-4</v>
      </c>
      <c r="L41" s="315" t="s">
        <v>678</v>
      </c>
      <c r="M41" s="316">
        <v>2.2105512791674911</v>
      </c>
      <c r="N41" s="316"/>
      <c r="O41" s="318"/>
      <c r="P41" s="315">
        <v>35.212962685373</v>
      </c>
      <c r="Q41" s="316">
        <v>6.30181456742437</v>
      </c>
      <c r="R41" s="316">
        <v>-6.6088345388963396E-2</v>
      </c>
      <c r="S41" s="317">
        <v>4.6958953868231709E-4</v>
      </c>
      <c r="T41" s="315">
        <v>26.492893097312674</v>
      </c>
      <c r="U41" s="316">
        <v>14.855680870406774</v>
      </c>
      <c r="V41" s="316">
        <v>-0.23318542745925175</v>
      </c>
      <c r="W41" s="317">
        <v>1.5059202052171848E-3</v>
      </c>
      <c r="X41" s="315">
        <v>40.497459966814148</v>
      </c>
      <c r="Y41" s="316">
        <v>9.8977442564728442</v>
      </c>
      <c r="Z41" s="316">
        <v>-0.14279294948553259</v>
      </c>
      <c r="AA41" s="317">
        <v>1.2088900891271063E-3</v>
      </c>
      <c r="AB41" s="315" t="s">
        <v>678</v>
      </c>
      <c r="AC41" s="316">
        <v>4.5111538233451842</v>
      </c>
      <c r="AD41" s="316"/>
      <c r="AE41" s="318" t="s">
        <v>678</v>
      </c>
      <c r="AF41" s="315">
        <v>39.911442531361288</v>
      </c>
      <c r="AG41" s="316">
        <v>9.8970892899574636</v>
      </c>
      <c r="AH41" s="316">
        <v>-0.14231055550909738</v>
      </c>
      <c r="AI41" s="317">
        <v>1.1995001139571634E-3</v>
      </c>
      <c r="AJ41" s="315">
        <v>257.74457896302846</v>
      </c>
      <c r="AK41" s="316">
        <v>13.675207036026787</v>
      </c>
      <c r="AL41" s="316">
        <v>-9.8844483283781176E-2</v>
      </c>
      <c r="AM41" s="317">
        <v>1.0795403537813301E-3</v>
      </c>
      <c r="AN41" s="315" t="s">
        <v>678</v>
      </c>
      <c r="AO41" s="316" t="s">
        <v>678</v>
      </c>
      <c r="AP41" s="316" t="s">
        <v>678</v>
      </c>
      <c r="AQ41" s="318" t="s">
        <v>678</v>
      </c>
      <c r="AR41" s="315">
        <v>257.74457896302846</v>
      </c>
      <c r="AS41" s="316">
        <v>13.675207036026787</v>
      </c>
      <c r="AT41" s="316">
        <v>-9.8844483283781176E-2</v>
      </c>
      <c r="AU41" s="317">
        <v>1.0795403537813301E-3</v>
      </c>
      <c r="AV41" s="315">
        <v>541.58852264322377</v>
      </c>
      <c r="AW41" s="316">
        <v>28.125651622455734</v>
      </c>
      <c r="AX41" s="316">
        <v>-0.18634723787173355</v>
      </c>
      <c r="AY41" s="317">
        <v>1.1107070269090193E-3</v>
      </c>
      <c r="AZ41" s="315" t="s">
        <v>678</v>
      </c>
      <c r="BA41" s="316" t="s">
        <v>678</v>
      </c>
      <c r="BB41" s="316" t="s">
        <v>678</v>
      </c>
      <c r="BC41" s="318" t="s">
        <v>678</v>
      </c>
      <c r="BD41" s="315">
        <v>541.58852264322377</v>
      </c>
      <c r="BE41" s="316">
        <v>28.125651622455734</v>
      </c>
      <c r="BF41" s="316">
        <v>-0.18634723787173355</v>
      </c>
      <c r="BG41" s="317">
        <v>1.1107070269090193E-3</v>
      </c>
      <c r="BH41" s="315">
        <v>321.2086369884874</v>
      </c>
      <c r="BI41" s="316">
        <v>28.223623488060493</v>
      </c>
      <c r="BJ41" s="316">
        <v>-0.30676563180672517</v>
      </c>
      <c r="BK41" s="317">
        <v>2.2502512998593448E-3</v>
      </c>
      <c r="BL41" s="315" t="s">
        <v>678</v>
      </c>
      <c r="BM41" s="316" t="s">
        <v>678</v>
      </c>
      <c r="BN41" s="316" t="s">
        <v>678</v>
      </c>
      <c r="BO41" s="318" t="s">
        <v>678</v>
      </c>
      <c r="BP41" s="315">
        <v>321.2086369884874</v>
      </c>
      <c r="BQ41" s="316">
        <v>28.223623488060493</v>
      </c>
      <c r="BR41" s="316">
        <v>-0.30676563180672517</v>
      </c>
      <c r="BS41" s="317">
        <v>2.2502512998593448E-3</v>
      </c>
    </row>
    <row r="42" spans="1:71" ht="13.5" customHeight="1" x14ac:dyDescent="0.25">
      <c r="A42" s="26"/>
      <c r="B42" s="319">
        <v>2025</v>
      </c>
      <c r="C42" s="25"/>
      <c r="D42" s="315">
        <v>33.312226780903309</v>
      </c>
      <c r="E42" s="316">
        <v>7.0793885455148091</v>
      </c>
      <c r="F42" s="316">
        <v>-8.0642630879003627E-2</v>
      </c>
      <c r="G42" s="317">
        <v>5.3408965569619966E-4</v>
      </c>
      <c r="H42" s="315">
        <v>39.655672073942235</v>
      </c>
      <c r="I42" s="316">
        <v>5.6856426917478906</v>
      </c>
      <c r="J42" s="316">
        <v>-5.4697466604785847E-2</v>
      </c>
      <c r="K42" s="317">
        <v>4.3101878105856101E-4</v>
      </c>
      <c r="L42" s="315" t="s">
        <v>678</v>
      </c>
      <c r="M42" s="316">
        <v>2.2238829453092235</v>
      </c>
      <c r="N42" s="316"/>
      <c r="O42" s="318"/>
      <c r="P42" s="315">
        <v>34.390516798425793</v>
      </c>
      <c r="Q42" s="316">
        <v>6.1992369672375061</v>
      </c>
      <c r="R42" s="316">
        <v>-6.4773087283223563E-2</v>
      </c>
      <c r="S42" s="317">
        <v>4.5975368470146049E-4</v>
      </c>
      <c r="T42" s="315">
        <v>26.185447061415346</v>
      </c>
      <c r="U42" s="316">
        <v>14.683282930423932</v>
      </c>
      <c r="V42" s="316">
        <v>-0.23047934567958225</v>
      </c>
      <c r="W42" s="317">
        <v>1.4884442279514678E-3</v>
      </c>
      <c r="X42" s="315">
        <v>40.476706185029883</v>
      </c>
      <c r="Y42" s="316">
        <v>9.8926719476262264</v>
      </c>
      <c r="Z42" s="316">
        <v>-0.14271977221178794</v>
      </c>
      <c r="AA42" s="317">
        <v>1.2082705677761017E-3</v>
      </c>
      <c r="AB42" s="315" t="s">
        <v>678</v>
      </c>
      <c r="AC42" s="316">
        <v>4.474970110872289</v>
      </c>
      <c r="AD42" s="316"/>
      <c r="AE42" s="318" t="s">
        <v>678</v>
      </c>
      <c r="AF42" s="315">
        <v>39.613853491389072</v>
      </c>
      <c r="AG42" s="316">
        <v>9.8505195634732292</v>
      </c>
      <c r="AH42" s="316">
        <v>-0.14118878849157374</v>
      </c>
      <c r="AI42" s="317">
        <v>1.1902459896407558E-3</v>
      </c>
      <c r="AJ42" s="315">
        <v>260.18245496030386</v>
      </c>
      <c r="AK42" s="316">
        <v>13.804553923263098</v>
      </c>
      <c r="AL42" s="316">
        <v>-9.977940340598164E-2</v>
      </c>
      <c r="AM42" s="317">
        <v>1.0897511815983964E-3</v>
      </c>
      <c r="AN42" s="315" t="s">
        <v>678</v>
      </c>
      <c r="AO42" s="316" t="s">
        <v>678</v>
      </c>
      <c r="AP42" s="316" t="s">
        <v>678</v>
      </c>
      <c r="AQ42" s="318" t="s">
        <v>678</v>
      </c>
      <c r="AR42" s="315">
        <v>260.18245496030386</v>
      </c>
      <c r="AS42" s="316">
        <v>13.804553923263098</v>
      </c>
      <c r="AT42" s="316">
        <v>-9.977940340598164E-2</v>
      </c>
      <c r="AU42" s="317">
        <v>1.0897511815983964E-3</v>
      </c>
      <c r="AV42" s="315">
        <v>546.71113536727705</v>
      </c>
      <c r="AW42" s="316">
        <v>28.391677977981722</v>
      </c>
      <c r="AX42" s="316">
        <v>-0.18810980242379433</v>
      </c>
      <c r="AY42" s="317">
        <v>1.1212126445705067E-3</v>
      </c>
      <c r="AZ42" s="315" t="s">
        <v>678</v>
      </c>
      <c r="BA42" s="316" t="s">
        <v>678</v>
      </c>
      <c r="BB42" s="316" t="s">
        <v>678</v>
      </c>
      <c r="BC42" s="318" t="s">
        <v>678</v>
      </c>
      <c r="BD42" s="315">
        <v>546.71113536727705</v>
      </c>
      <c r="BE42" s="316">
        <v>28.391677977981722</v>
      </c>
      <c r="BF42" s="316">
        <v>-0.18810980242379433</v>
      </c>
      <c r="BG42" s="317">
        <v>1.1212126445705067E-3</v>
      </c>
      <c r="BH42" s="315">
        <v>324.24678750704436</v>
      </c>
      <c r="BI42" s="316">
        <v>28.490576510058101</v>
      </c>
      <c r="BJ42" s="316">
        <v>-0.3096671732225697</v>
      </c>
      <c r="BK42" s="317">
        <v>2.2715352921506113E-3</v>
      </c>
      <c r="BL42" s="315" t="s">
        <v>678</v>
      </c>
      <c r="BM42" s="316" t="s">
        <v>678</v>
      </c>
      <c r="BN42" s="316" t="s">
        <v>678</v>
      </c>
      <c r="BO42" s="318" t="s">
        <v>678</v>
      </c>
      <c r="BP42" s="315">
        <v>324.24678750704436</v>
      </c>
      <c r="BQ42" s="316">
        <v>28.490576510058101</v>
      </c>
      <c r="BR42" s="316">
        <v>-0.3096671732225697</v>
      </c>
      <c r="BS42" s="317">
        <v>2.2715352921506113E-3</v>
      </c>
    </row>
    <row r="43" spans="1:71" ht="13.5" customHeight="1" x14ac:dyDescent="0.25">
      <c r="A43" s="26"/>
      <c r="B43" s="319">
        <v>2026</v>
      </c>
      <c r="C43" s="25"/>
      <c r="D43" s="315">
        <v>33.191129099623623</v>
      </c>
      <c r="E43" s="316">
        <v>7.0536533239285024</v>
      </c>
      <c r="F43" s="316">
        <v>-8.034947618610451E-2</v>
      </c>
      <c r="G43" s="317">
        <v>5.3214811575275295E-4</v>
      </c>
      <c r="H43" s="315">
        <v>39.817544274095226</v>
      </c>
      <c r="I43" s="316">
        <v>5.708851162154871</v>
      </c>
      <c r="J43" s="316">
        <v>-5.4920738555532311E-2</v>
      </c>
      <c r="K43" s="317">
        <v>4.3277817523216416E-4</v>
      </c>
      <c r="L43" s="315" t="s">
        <v>678</v>
      </c>
      <c r="M43" s="316">
        <v>2.2178253439181494</v>
      </c>
      <c r="N43" s="316"/>
      <c r="O43" s="318"/>
      <c r="P43" s="315">
        <v>33.81134024822159</v>
      </c>
      <c r="Q43" s="316">
        <v>6.1452118684894996</v>
      </c>
      <c r="R43" s="316">
        <v>-6.3921880030008871E-2</v>
      </c>
      <c r="S43" s="317">
        <v>4.5319907616845441E-4</v>
      </c>
      <c r="T43" s="315">
        <v>25.976526237568976</v>
      </c>
      <c r="U43" s="316">
        <v>14.566132226088095</v>
      </c>
      <c r="V43" s="316">
        <v>-0.2286404641563447</v>
      </c>
      <c r="W43" s="317">
        <v>1.4765686623510921E-3</v>
      </c>
      <c r="X43" s="315">
        <v>40.673846262541716</v>
      </c>
      <c r="Y43" s="316">
        <v>9.9408537859813304</v>
      </c>
      <c r="Z43" s="316">
        <v>-0.14341488279780465</v>
      </c>
      <c r="AA43" s="317">
        <v>1.2141553982338415E-3</v>
      </c>
      <c r="AB43" s="315" t="s">
        <v>678</v>
      </c>
      <c r="AC43" s="316">
        <v>4.5092713760202248</v>
      </c>
      <c r="AD43" s="316"/>
      <c r="AE43" s="318" t="s">
        <v>678</v>
      </c>
      <c r="AF43" s="315">
        <v>39.540799406332319</v>
      </c>
      <c r="AG43" s="316">
        <v>9.8591385979119401</v>
      </c>
      <c r="AH43" s="316">
        <v>-0.14086749431699241</v>
      </c>
      <c r="AI43" s="317">
        <v>1.1877393213841037E-3</v>
      </c>
      <c r="AJ43" s="315">
        <v>263.82044621982834</v>
      </c>
      <c r="AK43" s="316">
        <v>13.997575572329049</v>
      </c>
      <c r="AL43" s="316">
        <v>-0.10117456511097404</v>
      </c>
      <c r="AM43" s="317">
        <v>1.1049885859587953E-3</v>
      </c>
      <c r="AN43" s="315" t="s">
        <v>678</v>
      </c>
      <c r="AO43" s="316" t="s">
        <v>678</v>
      </c>
      <c r="AP43" s="316" t="s">
        <v>678</v>
      </c>
      <c r="AQ43" s="318" t="s">
        <v>678</v>
      </c>
      <c r="AR43" s="315">
        <v>263.82044621982834</v>
      </c>
      <c r="AS43" s="316">
        <v>13.997575572329049</v>
      </c>
      <c r="AT43" s="316">
        <v>-0.10117456511097404</v>
      </c>
      <c r="AU43" s="317">
        <v>1.1049885859587953E-3</v>
      </c>
      <c r="AV43" s="315">
        <v>554.35550297943723</v>
      </c>
      <c r="AW43" s="316">
        <v>28.788663533148728</v>
      </c>
      <c r="AX43" s="316">
        <v>-0.19074004056630495</v>
      </c>
      <c r="AY43" s="317">
        <v>1.136889957637747E-3</v>
      </c>
      <c r="AZ43" s="315" t="s">
        <v>678</v>
      </c>
      <c r="BA43" s="316" t="s">
        <v>678</v>
      </c>
      <c r="BB43" s="316" t="s">
        <v>678</v>
      </c>
      <c r="BC43" s="318" t="s">
        <v>678</v>
      </c>
      <c r="BD43" s="315">
        <v>554.35550297943723</v>
      </c>
      <c r="BE43" s="316">
        <v>28.788663533148728</v>
      </c>
      <c r="BF43" s="316">
        <v>-0.19074004056630495</v>
      </c>
      <c r="BG43" s="317">
        <v>1.136889957637747E-3</v>
      </c>
      <c r="BH43" s="315">
        <v>328.7805558545661</v>
      </c>
      <c r="BI43" s="316">
        <v>28.888944910180307</v>
      </c>
      <c r="BJ43" s="316">
        <v>-0.31399708266906656</v>
      </c>
      <c r="BK43" s="317">
        <v>2.3032969477926341E-3</v>
      </c>
      <c r="BL43" s="315" t="s">
        <v>678</v>
      </c>
      <c r="BM43" s="316" t="s">
        <v>678</v>
      </c>
      <c r="BN43" s="316" t="s">
        <v>678</v>
      </c>
      <c r="BO43" s="318" t="s">
        <v>678</v>
      </c>
      <c r="BP43" s="315">
        <v>328.7805558545661</v>
      </c>
      <c r="BQ43" s="316">
        <v>28.888944910180307</v>
      </c>
      <c r="BR43" s="316">
        <v>-0.31399708266906656</v>
      </c>
      <c r="BS43" s="317">
        <v>2.3032969477926341E-3</v>
      </c>
    </row>
    <row r="44" spans="1:71" ht="13.5" customHeight="1" x14ac:dyDescent="0.25">
      <c r="A44" s="26"/>
      <c r="B44" s="319">
        <v>2027</v>
      </c>
      <c r="C44" s="25"/>
      <c r="D44" s="315">
        <v>33.012455923372542</v>
      </c>
      <c r="E44" s="316">
        <v>7.0156823757339568</v>
      </c>
      <c r="F44" s="316">
        <v>-7.9916942056964424E-2</v>
      </c>
      <c r="G44" s="317">
        <v>5.2928347701774081E-4</v>
      </c>
      <c r="H44" s="315">
        <v>39.854685024812404</v>
      </c>
      <c r="I44" s="316">
        <v>5.714176227317993</v>
      </c>
      <c r="J44" s="316">
        <v>-5.4971967165861786E-2</v>
      </c>
      <c r="K44" s="317">
        <v>4.3318185925173811E-4</v>
      </c>
      <c r="L44" s="315" t="s">
        <v>678</v>
      </c>
      <c r="M44" s="316">
        <v>2.1789939566827115</v>
      </c>
      <c r="N44" s="316"/>
      <c r="O44" s="318"/>
      <c r="P44" s="315">
        <v>33.066243949078881</v>
      </c>
      <c r="Q44" s="316">
        <v>6.0640913629423983</v>
      </c>
      <c r="R44" s="316">
        <v>-6.2761132215871152E-2</v>
      </c>
      <c r="S44" s="317">
        <v>4.4444103701413E-4</v>
      </c>
      <c r="T44" s="315">
        <v>23.644129446363376</v>
      </c>
      <c r="U44" s="316">
        <v>13.258259119665233</v>
      </c>
      <c r="V44" s="316">
        <v>-0.20811114934108077</v>
      </c>
      <c r="W44" s="317">
        <v>1.3439895800455618E-3</v>
      </c>
      <c r="X44" s="315">
        <v>40.713511169064567</v>
      </c>
      <c r="Y44" s="316">
        <v>9.9505480507831656</v>
      </c>
      <c r="Z44" s="316">
        <v>-0.14355474018634476</v>
      </c>
      <c r="AA44" s="317">
        <v>1.2153394357616498E-3</v>
      </c>
      <c r="AB44" s="315" t="s">
        <v>678</v>
      </c>
      <c r="AC44" s="316">
        <v>4.4819776294893225</v>
      </c>
      <c r="AD44" s="316"/>
      <c r="AE44" s="318" t="s">
        <v>678</v>
      </c>
      <c r="AF44" s="315">
        <v>39.287400216190278</v>
      </c>
      <c r="AG44" s="316">
        <v>9.8062827958644085</v>
      </c>
      <c r="AH44" s="316">
        <v>-0.13957958094642767</v>
      </c>
      <c r="AI44" s="317">
        <v>1.1781571548691928E-3</v>
      </c>
      <c r="AJ44" s="315">
        <v>266.27700923232919</v>
      </c>
      <c r="AK44" s="316">
        <v>14.127913940368261</v>
      </c>
      <c r="AL44" s="316">
        <v>-0.10211665166271303</v>
      </c>
      <c r="AM44" s="317">
        <v>1.1152776826849837E-3</v>
      </c>
      <c r="AN44" s="315" t="s">
        <v>678</v>
      </c>
      <c r="AO44" s="316" t="s">
        <v>678</v>
      </c>
      <c r="AP44" s="316" t="s">
        <v>678</v>
      </c>
      <c r="AQ44" s="318" t="s">
        <v>678</v>
      </c>
      <c r="AR44" s="315">
        <v>266.27700923232919</v>
      </c>
      <c r="AS44" s="316">
        <v>14.127913940368261</v>
      </c>
      <c r="AT44" s="316">
        <v>-0.10211665166271303</v>
      </c>
      <c r="AU44" s="317">
        <v>1.1152776826849837E-3</v>
      </c>
      <c r="AV44" s="315">
        <v>559.5173819918806</v>
      </c>
      <c r="AW44" s="316">
        <v>29.056729056606819</v>
      </c>
      <c r="AX44" s="316">
        <v>-0.19251611567864732</v>
      </c>
      <c r="AY44" s="317">
        <v>1.1474761038566394E-3</v>
      </c>
      <c r="AZ44" s="315" t="s">
        <v>678</v>
      </c>
      <c r="BA44" s="316" t="s">
        <v>678</v>
      </c>
      <c r="BB44" s="316" t="s">
        <v>678</v>
      </c>
      <c r="BC44" s="318" t="s">
        <v>678</v>
      </c>
      <c r="BD44" s="315">
        <v>559.5173819918806</v>
      </c>
      <c r="BE44" s="316">
        <v>29.056729056606819</v>
      </c>
      <c r="BF44" s="316">
        <v>-0.19251611567864732</v>
      </c>
      <c r="BG44" s="317">
        <v>1.1474761038566394E-3</v>
      </c>
      <c r="BH44" s="315">
        <v>331.84199466385684</v>
      </c>
      <c r="BI44" s="316">
        <v>29.157944203272965</v>
      </c>
      <c r="BJ44" s="316">
        <v>-0.31692086522788787</v>
      </c>
      <c r="BK44" s="317">
        <v>2.3247440879587107E-3</v>
      </c>
      <c r="BL44" s="315" t="s">
        <v>678</v>
      </c>
      <c r="BM44" s="316" t="s">
        <v>678</v>
      </c>
      <c r="BN44" s="316" t="s">
        <v>678</v>
      </c>
      <c r="BO44" s="318" t="s">
        <v>678</v>
      </c>
      <c r="BP44" s="315">
        <v>331.84199466385684</v>
      </c>
      <c r="BQ44" s="316">
        <v>29.157944203272965</v>
      </c>
      <c r="BR44" s="316">
        <v>-0.31692086522788787</v>
      </c>
      <c r="BS44" s="317">
        <v>2.3247440879587107E-3</v>
      </c>
    </row>
    <row r="45" spans="1:71" ht="13.5" customHeight="1" x14ac:dyDescent="0.25">
      <c r="A45" s="26"/>
      <c r="B45" s="319">
        <v>2028</v>
      </c>
      <c r="C45" s="25"/>
      <c r="D45" s="315">
        <v>32.783094814391447</v>
      </c>
      <c r="E45" s="316">
        <v>6.9669394196299788</v>
      </c>
      <c r="F45" s="316">
        <v>-7.9361701983365854E-2</v>
      </c>
      <c r="G45" s="317">
        <v>5.2560616668566676E-4</v>
      </c>
      <c r="H45" s="315">
        <v>39.795914306641393</v>
      </c>
      <c r="I45" s="316">
        <v>5.7057499597304782</v>
      </c>
      <c r="J45" s="316">
        <v>-5.4890904124274595E-2</v>
      </c>
      <c r="K45" s="317">
        <v>4.3254307841703753E-4</v>
      </c>
      <c r="L45" s="315" t="s">
        <v>678</v>
      </c>
      <c r="M45" s="316">
        <v>2.1076693182748665</v>
      </c>
      <c r="N45" s="316"/>
      <c r="O45" s="318"/>
      <c r="P45" s="315">
        <v>32.221990489868631</v>
      </c>
      <c r="Q45" s="316">
        <v>5.9624143881783667</v>
      </c>
      <c r="R45" s="316">
        <v>-6.140473315785068E-2</v>
      </c>
      <c r="S45" s="317">
        <v>4.3431331220214112E-4</v>
      </c>
      <c r="T45" s="315">
        <v>23.556116927107116</v>
      </c>
      <c r="U45" s="316">
        <v>13.208906793595411</v>
      </c>
      <c r="V45" s="316">
        <v>-0.20733647981559136</v>
      </c>
      <c r="W45" s="317">
        <v>1.3389867352987374E-3</v>
      </c>
      <c r="X45" s="315">
        <v>40.793262677315703</v>
      </c>
      <c r="Y45" s="316">
        <v>9.9700396444135961</v>
      </c>
      <c r="Z45" s="316">
        <v>-0.14383594184932388</v>
      </c>
      <c r="AA45" s="317">
        <v>1.2177200988451307E-3</v>
      </c>
      <c r="AB45" s="315" t="s">
        <v>678</v>
      </c>
      <c r="AC45" s="316">
        <v>4.3916422368951977</v>
      </c>
      <c r="AD45" s="316"/>
      <c r="AE45" s="318" t="s">
        <v>678</v>
      </c>
      <c r="AF45" s="315">
        <v>39.041240137307021</v>
      </c>
      <c r="AG45" s="316">
        <v>9.77727819669167</v>
      </c>
      <c r="AH45" s="316">
        <v>-0.13869824507480416</v>
      </c>
      <c r="AI45" s="317">
        <v>1.1707405645289856E-3</v>
      </c>
      <c r="AJ45" s="315">
        <v>268.74608189210073</v>
      </c>
      <c r="AK45" s="316">
        <v>14.258916035330703</v>
      </c>
      <c r="AL45" s="316">
        <v>-0.10306353563686729</v>
      </c>
      <c r="AM45" s="317">
        <v>1.125619174961428E-3</v>
      </c>
      <c r="AN45" s="315" t="s">
        <v>678</v>
      </c>
      <c r="AO45" s="316" t="s">
        <v>678</v>
      </c>
      <c r="AP45" s="316" t="s">
        <v>678</v>
      </c>
      <c r="AQ45" s="318" t="s">
        <v>678</v>
      </c>
      <c r="AR45" s="315">
        <v>268.74608189210073</v>
      </c>
      <c r="AS45" s="316">
        <v>14.258916035330703</v>
      </c>
      <c r="AT45" s="316">
        <v>-0.10306353563686729</v>
      </c>
      <c r="AU45" s="317">
        <v>1.125619174961428E-3</v>
      </c>
      <c r="AV45" s="315">
        <v>564.70554703296284</v>
      </c>
      <c r="AW45" s="316">
        <v>29.326159660108381</v>
      </c>
      <c r="AX45" s="316">
        <v>-0.19430123516439618</v>
      </c>
      <c r="AY45" s="317">
        <v>1.1581161583019768E-3</v>
      </c>
      <c r="AZ45" s="315" t="s">
        <v>678</v>
      </c>
      <c r="BA45" s="316" t="s">
        <v>678</v>
      </c>
      <c r="BB45" s="316" t="s">
        <v>678</v>
      </c>
      <c r="BC45" s="318" t="s">
        <v>678</v>
      </c>
      <c r="BD45" s="315">
        <v>564.70554703296284</v>
      </c>
      <c r="BE45" s="316">
        <v>29.326159660108381</v>
      </c>
      <c r="BF45" s="316">
        <v>-0.19430123516439618</v>
      </c>
      <c r="BG45" s="317">
        <v>1.1581161583019768E-3</v>
      </c>
      <c r="BH45" s="315">
        <v>334.91902335195402</v>
      </c>
      <c r="BI45" s="316">
        <v>29.428313331478964</v>
      </c>
      <c r="BJ45" s="316">
        <v>-0.31985953667346723</v>
      </c>
      <c r="BK45" s="317">
        <v>2.3463004441949945E-3</v>
      </c>
      <c r="BL45" s="315" t="s">
        <v>678</v>
      </c>
      <c r="BM45" s="316" t="s">
        <v>678</v>
      </c>
      <c r="BN45" s="316" t="s">
        <v>678</v>
      </c>
      <c r="BO45" s="318" t="s">
        <v>678</v>
      </c>
      <c r="BP45" s="315">
        <v>334.91902335195402</v>
      </c>
      <c r="BQ45" s="316">
        <v>29.428313331478964</v>
      </c>
      <c r="BR45" s="316">
        <v>-0.31985953667346723</v>
      </c>
      <c r="BS45" s="317">
        <v>2.3463004441949945E-3</v>
      </c>
    </row>
    <row r="46" spans="1:71" ht="13.5" customHeight="1" x14ac:dyDescent="0.25">
      <c r="A46" s="26"/>
      <c r="B46" s="319">
        <v>2029</v>
      </c>
      <c r="C46" s="25"/>
      <c r="D46" s="315">
        <v>32.873547955974125</v>
      </c>
      <c r="E46" s="316">
        <v>6.9861621794484039</v>
      </c>
      <c r="F46" s="316">
        <v>-7.9580672013693565E-2</v>
      </c>
      <c r="G46" s="317">
        <v>5.2705638757790166E-4</v>
      </c>
      <c r="H46" s="315">
        <v>40.111094392509258</v>
      </c>
      <c r="I46" s="316">
        <v>5.7509389896492689</v>
      </c>
      <c r="J46" s="316">
        <v>-5.532563518088375E-2</v>
      </c>
      <c r="K46" s="317">
        <v>4.359687809539003E-4</v>
      </c>
      <c r="L46" s="315" t="s">
        <v>678</v>
      </c>
      <c r="M46" s="316">
        <v>2.075010934210932</v>
      </c>
      <c r="N46" s="316"/>
      <c r="O46" s="318"/>
      <c r="P46" s="315">
        <v>31.649872428286031</v>
      </c>
      <c r="Q46" s="316">
        <v>5.912059715287846</v>
      </c>
      <c r="R46" s="316">
        <v>-6.0544681653280044E-2</v>
      </c>
      <c r="S46" s="317">
        <v>4.2774330171675934E-4</v>
      </c>
      <c r="T46" s="315">
        <v>23.606214319900129</v>
      </c>
      <c r="U46" s="316">
        <v>13.236998511515335</v>
      </c>
      <c r="V46" s="316">
        <v>-0.20777742757883197</v>
      </c>
      <c r="W46" s="317">
        <v>1.3418343924329955E-3</v>
      </c>
      <c r="X46" s="315">
        <v>41.091130758012618</v>
      </c>
      <c r="Y46" s="316">
        <v>10.042839817247161</v>
      </c>
      <c r="Z46" s="316">
        <v>-0.14488621665261184</v>
      </c>
      <c r="AA46" s="317">
        <v>1.2266117619498512E-3</v>
      </c>
      <c r="AB46" s="315" t="s">
        <v>678</v>
      </c>
      <c r="AC46" s="316">
        <v>4.3844676164513832</v>
      </c>
      <c r="AD46" s="316"/>
      <c r="AE46" s="318" t="s">
        <v>678</v>
      </c>
      <c r="AF46" s="315">
        <v>38.958174734265441</v>
      </c>
      <c r="AG46" s="316">
        <v>9.7955046606689269</v>
      </c>
      <c r="AH46" s="316">
        <v>-0.13839658802706462</v>
      </c>
      <c r="AI46" s="317">
        <v>1.1682161071566862E-3</v>
      </c>
      <c r="AJ46" s="315">
        <v>272.42133824121879</v>
      </c>
      <c r="AK46" s="316">
        <v>14.453914865905022</v>
      </c>
      <c r="AL46" s="316">
        <v>-0.10447298842235581</v>
      </c>
      <c r="AM46" s="317">
        <v>1.1410126608509337E-3</v>
      </c>
      <c r="AN46" s="315" t="s">
        <v>678</v>
      </c>
      <c r="AO46" s="316" t="s">
        <v>678</v>
      </c>
      <c r="AP46" s="316" t="s">
        <v>678</v>
      </c>
      <c r="AQ46" s="318" t="s">
        <v>678</v>
      </c>
      <c r="AR46" s="315">
        <v>272.42133824121879</v>
      </c>
      <c r="AS46" s="316">
        <v>14.453914865905022</v>
      </c>
      <c r="AT46" s="316">
        <v>-0.10447298842235581</v>
      </c>
      <c r="AU46" s="317">
        <v>1.1410126608509337E-3</v>
      </c>
      <c r="AV46" s="315">
        <v>572.42821830877449</v>
      </c>
      <c r="AW46" s="316">
        <v>29.727211663275202</v>
      </c>
      <c r="AX46" s="316">
        <v>-0.19695841566411462</v>
      </c>
      <c r="AY46" s="317">
        <v>1.1739540590216769E-3</v>
      </c>
      <c r="AZ46" s="315" t="s">
        <v>678</v>
      </c>
      <c r="BA46" s="316" t="s">
        <v>678</v>
      </c>
      <c r="BB46" s="316" t="s">
        <v>678</v>
      </c>
      <c r="BC46" s="318" t="s">
        <v>678</v>
      </c>
      <c r="BD46" s="315">
        <v>572.42821830877449</v>
      </c>
      <c r="BE46" s="316">
        <v>29.727211663275202</v>
      </c>
      <c r="BF46" s="316">
        <v>-0.19695841566411462</v>
      </c>
      <c r="BG46" s="317">
        <v>1.1739540590216769E-3</v>
      </c>
      <c r="BH46" s="315">
        <v>339.49923251574336</v>
      </c>
      <c r="BI46" s="316">
        <v>29.83076234451714</v>
      </c>
      <c r="BJ46" s="316">
        <v>-0.32423379874534031</v>
      </c>
      <c r="BK46" s="317">
        <v>2.3783874444733028E-3</v>
      </c>
      <c r="BL46" s="315" t="s">
        <v>678</v>
      </c>
      <c r="BM46" s="316" t="s">
        <v>678</v>
      </c>
      <c r="BN46" s="316" t="s">
        <v>678</v>
      </c>
      <c r="BO46" s="318" t="s">
        <v>678</v>
      </c>
      <c r="BP46" s="315">
        <v>339.49923251574336</v>
      </c>
      <c r="BQ46" s="316">
        <v>29.83076234451714</v>
      </c>
      <c r="BR46" s="316">
        <v>-0.32423379874534031</v>
      </c>
      <c r="BS46" s="317">
        <v>2.3783874444733028E-3</v>
      </c>
    </row>
    <row r="47" spans="1:71" ht="13.5" customHeight="1" x14ac:dyDescent="0.25">
      <c r="A47" s="26"/>
      <c r="B47" s="319">
        <v>2030</v>
      </c>
      <c r="C47" s="25"/>
      <c r="D47" s="315">
        <v>32.892719143227268</v>
      </c>
      <c r="E47" s="316">
        <v>6.9902363677137647</v>
      </c>
      <c r="F47" s="316">
        <v>-7.9627081849557593E-2</v>
      </c>
      <c r="G47" s="317">
        <v>5.2736375618663066E-4</v>
      </c>
      <c r="H47" s="315">
        <v>40.293453744653632</v>
      </c>
      <c r="I47" s="316">
        <v>5.7770848110051212</v>
      </c>
      <c r="J47" s="316">
        <v>-5.5577165266047571E-2</v>
      </c>
      <c r="K47" s="317">
        <v>4.3795085064444393E-4</v>
      </c>
      <c r="L47" s="315" t="s">
        <v>678</v>
      </c>
      <c r="M47" s="316">
        <v>2.0813654230922882</v>
      </c>
      <c r="N47" s="316"/>
      <c r="O47" s="318"/>
      <c r="P47" s="315">
        <v>30.922308576269678</v>
      </c>
      <c r="Q47" s="316">
        <v>5.8407903855510828</v>
      </c>
      <c r="R47" s="316">
        <v>-5.936849836667981E-2</v>
      </c>
      <c r="S47" s="317">
        <v>4.1897939483323326E-4</v>
      </c>
      <c r="T47" s="315">
        <v>23.595554500084013</v>
      </c>
      <c r="U47" s="316">
        <v>13.231021101621193</v>
      </c>
      <c r="V47" s="316">
        <v>-0.20768360186371171</v>
      </c>
      <c r="W47" s="317">
        <v>1.3412284624582621E-3</v>
      </c>
      <c r="X47" s="315">
        <v>41.25051636241863</v>
      </c>
      <c r="Y47" s="316">
        <v>10.081794308513201</v>
      </c>
      <c r="Z47" s="316">
        <v>-0.14544820598669153</v>
      </c>
      <c r="AA47" s="317">
        <v>1.2313695832471337E-3</v>
      </c>
      <c r="AB47" s="315" t="s">
        <v>678</v>
      </c>
      <c r="AC47" s="316">
        <v>4.4639815261118612</v>
      </c>
      <c r="AD47" s="316"/>
      <c r="AE47" s="318" t="s">
        <v>678</v>
      </c>
      <c r="AF47" s="315">
        <v>38.688443008881748</v>
      </c>
      <c r="AG47" s="316">
        <v>9.7782283706789208</v>
      </c>
      <c r="AH47" s="316">
        <v>-0.13743109668871964</v>
      </c>
      <c r="AI47" s="317">
        <v>1.1600905459943241E-3</v>
      </c>
      <c r="AJ47" s="315">
        <v>274.919962374139</v>
      </c>
      <c r="AK47" s="316">
        <v>14.586484879444662</v>
      </c>
      <c r="AL47" s="316">
        <v>-0.10543120532194117</v>
      </c>
      <c r="AM47" s="317">
        <v>1.1514779268568046E-3</v>
      </c>
      <c r="AN47" s="315" t="s">
        <v>678</v>
      </c>
      <c r="AO47" s="316" t="s">
        <v>678</v>
      </c>
      <c r="AP47" s="316" t="s">
        <v>678</v>
      </c>
      <c r="AQ47" s="318" t="s">
        <v>678</v>
      </c>
      <c r="AR47" s="315">
        <v>274.919962374139</v>
      </c>
      <c r="AS47" s="316">
        <v>14.586484879444662</v>
      </c>
      <c r="AT47" s="316">
        <v>-0.10543120532194117</v>
      </c>
      <c r="AU47" s="317">
        <v>1.1514779268568046E-3</v>
      </c>
      <c r="AV47" s="315">
        <v>577.67847869536865</v>
      </c>
      <c r="AW47" s="316">
        <v>29.999866988096045</v>
      </c>
      <c r="AX47" s="316">
        <v>-0.19876490062501123</v>
      </c>
      <c r="AY47" s="317">
        <v>1.1847214605833489E-3</v>
      </c>
      <c r="AZ47" s="315" t="s">
        <v>678</v>
      </c>
      <c r="BA47" s="316" t="s">
        <v>678</v>
      </c>
      <c r="BB47" s="316" t="s">
        <v>678</v>
      </c>
      <c r="BC47" s="318" t="s">
        <v>678</v>
      </c>
      <c r="BD47" s="315">
        <v>577.67847869536865</v>
      </c>
      <c r="BE47" s="316">
        <v>29.999866988096045</v>
      </c>
      <c r="BF47" s="316">
        <v>-0.19876490062501123</v>
      </c>
      <c r="BG47" s="317">
        <v>1.1847214605833489E-3</v>
      </c>
      <c r="BH47" s="315">
        <v>342.61308909154729</v>
      </c>
      <c r="BI47" s="316">
        <v>30.104367426918653</v>
      </c>
      <c r="BJ47" s="316">
        <v>-0.32720764212884268</v>
      </c>
      <c r="BK47" s="317">
        <v>2.4002018012507938E-3</v>
      </c>
      <c r="BL47" s="315" t="s">
        <v>678</v>
      </c>
      <c r="BM47" s="316" t="s">
        <v>678</v>
      </c>
      <c r="BN47" s="316" t="s">
        <v>678</v>
      </c>
      <c r="BO47" s="318" t="s">
        <v>678</v>
      </c>
      <c r="BP47" s="315">
        <v>342.61308909154729</v>
      </c>
      <c r="BQ47" s="316">
        <v>30.104367426918653</v>
      </c>
      <c r="BR47" s="316">
        <v>-0.32720764212884268</v>
      </c>
      <c r="BS47" s="317">
        <v>2.4002018012507938E-3</v>
      </c>
    </row>
    <row r="48" spans="1:71" s="1061" customFormat="1" ht="13.5" customHeight="1" x14ac:dyDescent="0.25">
      <c r="A48" s="26"/>
      <c r="B48" s="319">
        <v>2031</v>
      </c>
      <c r="C48" s="25"/>
      <c r="D48" s="315">
        <v>32.707325401879011</v>
      </c>
      <c r="E48" s="316">
        <v>6.9508371904224004</v>
      </c>
      <c r="F48" s="316">
        <v>-7.9178278497288285E-2</v>
      </c>
      <c r="G48" s="317">
        <v>5.2439136769587746E-4</v>
      </c>
      <c r="H48" s="315">
        <v>40.181498709843602</v>
      </c>
      <c r="I48" s="316">
        <v>5.7610332276582241</v>
      </c>
      <c r="J48" s="316">
        <v>-5.5422744562589527E-2</v>
      </c>
      <c r="K48" s="317">
        <v>4.3673400775379217E-4</v>
      </c>
      <c r="L48" s="315" t="s">
        <v>678</v>
      </c>
      <c r="M48" s="316">
        <v>2.0549861954697315</v>
      </c>
      <c r="N48" s="316"/>
      <c r="O48" s="318"/>
      <c r="P48" s="315">
        <v>30.006438192586927</v>
      </c>
      <c r="Q48" s="316">
        <v>5.7277512193499973</v>
      </c>
      <c r="R48" s="316">
        <v>-5.7797097870132673E-2</v>
      </c>
      <c r="S48" s="317">
        <v>4.0749704222063491E-4</v>
      </c>
      <c r="T48" s="315">
        <v>23.530734803437561</v>
      </c>
      <c r="U48" s="316">
        <v>13.194673967921632</v>
      </c>
      <c r="V48" s="316">
        <v>-0.20711307117026265</v>
      </c>
      <c r="W48" s="317">
        <v>1.3375439539179005E-3</v>
      </c>
      <c r="X48" s="315">
        <v>41.273979802473178</v>
      </c>
      <c r="Y48" s="316">
        <v>10.087528868883833</v>
      </c>
      <c r="Z48" s="316">
        <v>-0.14553093744227447</v>
      </c>
      <c r="AA48" s="317">
        <v>1.2320699906347085E-3</v>
      </c>
      <c r="AB48" s="315" t="s">
        <v>678</v>
      </c>
      <c r="AC48" s="316">
        <v>4.4639815261118576</v>
      </c>
      <c r="AD48" s="316"/>
      <c r="AE48" s="318" t="s">
        <v>678</v>
      </c>
      <c r="AF48" s="315">
        <v>38.299700831288241</v>
      </c>
      <c r="AG48" s="316">
        <v>9.7267760122678908</v>
      </c>
      <c r="AH48" s="316">
        <v>-0.13604345181125066</v>
      </c>
      <c r="AI48" s="317">
        <v>1.1483994799972735E-3</v>
      </c>
      <c r="AJ48" s="315">
        <v>276.22786575967399</v>
      </c>
      <c r="AK48" s="316">
        <v>14.655878577858303</v>
      </c>
      <c r="AL48" s="316">
        <v>-0.10593278341467327</v>
      </c>
      <c r="AM48" s="317">
        <v>1.1569559644132598E-3</v>
      </c>
      <c r="AN48" s="315" t="s">
        <v>678</v>
      </c>
      <c r="AO48" s="316" t="s">
        <v>678</v>
      </c>
      <c r="AP48" s="316" t="s">
        <v>678</v>
      </c>
      <c r="AQ48" s="318" t="s">
        <v>678</v>
      </c>
      <c r="AR48" s="315">
        <v>276.22786575967399</v>
      </c>
      <c r="AS48" s="316">
        <v>14.655878577858303</v>
      </c>
      <c r="AT48" s="316">
        <v>-0.10593278341467327</v>
      </c>
      <c r="AU48" s="317">
        <v>1.1569559644132598E-3</v>
      </c>
      <c r="AV48" s="315">
        <v>580.42672451757699</v>
      </c>
      <c r="AW48" s="316">
        <v>30.142588263264606</v>
      </c>
      <c r="AX48" s="316">
        <v>-0.19971050415342723</v>
      </c>
      <c r="AY48" s="317">
        <v>1.1903576508251626E-3</v>
      </c>
      <c r="AZ48" s="315" t="s">
        <v>678</v>
      </c>
      <c r="BA48" s="316" t="s">
        <v>678</v>
      </c>
      <c r="BB48" s="316" t="s">
        <v>678</v>
      </c>
      <c r="BC48" s="318" t="s">
        <v>678</v>
      </c>
      <c r="BD48" s="315">
        <v>580.42672451757699</v>
      </c>
      <c r="BE48" s="316">
        <v>30.142588263264606</v>
      </c>
      <c r="BF48" s="316">
        <v>-0.19971050415342723</v>
      </c>
      <c r="BG48" s="317">
        <v>1.1903576508251626E-3</v>
      </c>
      <c r="BH48" s="315">
        <v>344.24303555044293</v>
      </c>
      <c r="BI48" s="316">
        <v>30.247585852154259</v>
      </c>
      <c r="BJ48" s="316">
        <v>-0.32876429876162233</v>
      </c>
      <c r="BK48" s="317">
        <v>2.4116205139361642E-3</v>
      </c>
      <c r="BL48" s="315" t="s">
        <v>678</v>
      </c>
      <c r="BM48" s="316" t="s">
        <v>678</v>
      </c>
      <c r="BN48" s="316" t="s">
        <v>678</v>
      </c>
      <c r="BO48" s="318" t="s">
        <v>678</v>
      </c>
      <c r="BP48" s="315">
        <v>344.24303555044293</v>
      </c>
      <c r="BQ48" s="316">
        <v>30.247585852154259</v>
      </c>
      <c r="BR48" s="316">
        <v>-0.32876429876162233</v>
      </c>
      <c r="BS48" s="317">
        <v>2.4116205139361642E-3</v>
      </c>
    </row>
    <row r="49" spans="1:71" s="1061" customFormat="1" ht="13.5" customHeight="1" x14ac:dyDescent="0.25">
      <c r="A49" s="26"/>
      <c r="B49" s="319">
        <v>2032</v>
      </c>
      <c r="C49" s="25"/>
      <c r="D49" s="315">
        <v>32.702108967799838</v>
      </c>
      <c r="E49" s="316">
        <v>6.949728613565278</v>
      </c>
      <c r="F49" s="316">
        <v>-7.9165650492240239E-2</v>
      </c>
      <c r="G49" s="317">
        <v>5.2430773343451061E-4</v>
      </c>
      <c r="H49" s="315">
        <v>40.263474197741566</v>
      </c>
      <c r="I49" s="316">
        <v>5.7727864853712818</v>
      </c>
      <c r="J49" s="316">
        <v>-5.5535814176019591E-2</v>
      </c>
      <c r="K49" s="317">
        <v>4.3762500198040827E-4</v>
      </c>
      <c r="L49" s="315" t="s">
        <v>678</v>
      </c>
      <c r="M49" s="316">
        <v>2.0324982071265238</v>
      </c>
      <c r="N49" s="316"/>
      <c r="O49" s="318"/>
      <c r="P49" s="315">
        <v>29.269810369045466</v>
      </c>
      <c r="Q49" s="316">
        <v>5.6432785282633562</v>
      </c>
      <c r="R49" s="316">
        <v>-5.6533224474037913E-2</v>
      </c>
      <c r="S49" s="317">
        <v>3.982618330702931E-4</v>
      </c>
      <c r="T49" s="315">
        <v>23.50111317988798</v>
      </c>
      <c r="U49" s="316">
        <v>13.178063876124577</v>
      </c>
      <c r="V49" s="316">
        <v>-0.20685234724992393</v>
      </c>
      <c r="W49" s="317">
        <v>1.3358601890964897E-3</v>
      </c>
      <c r="X49" s="315">
        <v>41.339863162233243</v>
      </c>
      <c r="Y49" s="316">
        <v>10.103631030505742</v>
      </c>
      <c r="Z49" s="316">
        <v>-0.14576324038843122</v>
      </c>
      <c r="AA49" s="317">
        <v>1.2340366754766123E-3</v>
      </c>
      <c r="AB49" s="315" t="s">
        <v>678</v>
      </c>
      <c r="AC49" s="316">
        <v>4.4639815261118594</v>
      </c>
      <c r="AD49" s="316" t="s">
        <v>678</v>
      </c>
      <c r="AE49" s="318" t="s">
        <v>678</v>
      </c>
      <c r="AF49" s="315">
        <v>37.946021270682301</v>
      </c>
      <c r="AG49" s="316">
        <v>9.6843479398793804</v>
      </c>
      <c r="AH49" s="316">
        <v>-0.13478058135891305</v>
      </c>
      <c r="AI49" s="317">
        <v>1.1377609242829438E-3</v>
      </c>
      <c r="AJ49" s="315">
        <v>277.53783209967304</v>
      </c>
      <c r="AK49" s="316">
        <v>14.72538173087043</v>
      </c>
      <c r="AL49" s="316">
        <v>-0.10643515264593818</v>
      </c>
      <c r="AM49" s="317">
        <v>1.1624426424718781E-3</v>
      </c>
      <c r="AN49" s="315" t="s">
        <v>678</v>
      </c>
      <c r="AO49" s="316" t="s">
        <v>678</v>
      </c>
      <c r="AP49" s="316" t="s">
        <v>678</v>
      </c>
      <c r="AQ49" s="318" t="s">
        <v>678</v>
      </c>
      <c r="AR49" s="315">
        <v>277.53783209967304</v>
      </c>
      <c r="AS49" s="316">
        <v>14.72538173087043</v>
      </c>
      <c r="AT49" s="316">
        <v>-0.10643515264593818</v>
      </c>
      <c r="AU49" s="317">
        <v>1.1624426424718781E-3</v>
      </c>
      <c r="AV49" s="315">
        <v>583.17930514467218</v>
      </c>
      <c r="AW49" s="316">
        <v>30.285534652531794</v>
      </c>
      <c r="AX49" s="316">
        <v>-0.2006575991811709</v>
      </c>
      <c r="AY49" s="317">
        <v>1.1960027310231828E-3</v>
      </c>
      <c r="AZ49" s="315" t="s">
        <v>678</v>
      </c>
      <c r="BA49" s="316" t="s">
        <v>678</v>
      </c>
      <c r="BB49" s="316" t="s">
        <v>678</v>
      </c>
      <c r="BC49" s="318" t="s">
        <v>678</v>
      </c>
      <c r="BD49" s="315">
        <v>583.17930514467218</v>
      </c>
      <c r="BE49" s="316">
        <v>30.285534652531794</v>
      </c>
      <c r="BF49" s="316">
        <v>-0.2006575991811709</v>
      </c>
      <c r="BG49" s="317">
        <v>1.1960027310231828E-3</v>
      </c>
      <c r="BH49" s="315">
        <v>345.87555292196151</v>
      </c>
      <c r="BI49" s="316">
        <v>30.391030175642705</v>
      </c>
      <c r="BJ49" s="316">
        <v>-0.33032341070706894</v>
      </c>
      <c r="BK49" s="317">
        <v>2.4230572373435564E-3</v>
      </c>
      <c r="BL49" s="315" t="s">
        <v>678</v>
      </c>
      <c r="BM49" s="316" t="s">
        <v>678</v>
      </c>
      <c r="BN49" s="316" t="s">
        <v>678</v>
      </c>
      <c r="BO49" s="318" t="s">
        <v>678</v>
      </c>
      <c r="BP49" s="315">
        <v>345.87555292196151</v>
      </c>
      <c r="BQ49" s="316">
        <v>30.391030175642705</v>
      </c>
      <c r="BR49" s="316">
        <v>-0.33032341070706894</v>
      </c>
      <c r="BS49" s="317">
        <v>2.4230572373435564E-3</v>
      </c>
    </row>
    <row r="50" spans="1:71" s="1061" customFormat="1" ht="13.5" customHeight="1" x14ac:dyDescent="0.25">
      <c r="A50" s="26"/>
      <c r="B50" s="319">
        <v>2033</v>
      </c>
      <c r="C50" s="25"/>
      <c r="D50" s="315">
        <v>32.744898634696717</v>
      </c>
      <c r="E50" s="316">
        <v>6.9588221118681233</v>
      </c>
      <c r="F50" s="316">
        <v>-7.9269236221759173E-2</v>
      </c>
      <c r="G50" s="317">
        <v>5.2499377338646627E-4</v>
      </c>
      <c r="H50" s="315">
        <v>40.387317162840432</v>
      </c>
      <c r="I50" s="316">
        <v>5.7905425039334144</v>
      </c>
      <c r="J50" s="316">
        <v>-5.5706632021070929E-2</v>
      </c>
      <c r="K50" s="317">
        <v>4.3897105516947188E-4</v>
      </c>
      <c r="L50" s="315" t="s">
        <v>678</v>
      </c>
      <c r="M50" s="316">
        <v>2.0127422172787828</v>
      </c>
      <c r="N50" s="316" t="s">
        <v>678</v>
      </c>
      <c r="O50" s="318" t="s">
        <v>678</v>
      </c>
      <c r="P50" s="315">
        <v>28.590505113880447</v>
      </c>
      <c r="Q50" s="316">
        <v>5.5655834169046585</v>
      </c>
      <c r="R50" s="316">
        <v>-5.5344962054923452E-2</v>
      </c>
      <c r="S50" s="317">
        <v>3.8963253663145959E-4</v>
      </c>
      <c r="T50" s="315">
        <v>23.500908622442083</v>
      </c>
      <c r="U50" s="316">
        <v>13.177949172150015</v>
      </c>
      <c r="V50" s="316">
        <v>-0.20685054677402701</v>
      </c>
      <c r="W50" s="317">
        <v>1.3358485615558595E-3</v>
      </c>
      <c r="X50" s="315">
        <v>41.434801794833618</v>
      </c>
      <c r="Y50" s="316">
        <v>10.126834419219694</v>
      </c>
      <c r="Z50" s="316">
        <v>-0.14609799144146612</v>
      </c>
      <c r="AA50" s="317">
        <v>1.2368706895634198E-3</v>
      </c>
      <c r="AB50" s="315" t="s">
        <v>678</v>
      </c>
      <c r="AC50" s="316">
        <v>4.4639815261118576</v>
      </c>
      <c r="AD50" s="316" t="s">
        <v>678</v>
      </c>
      <c r="AE50" s="318" t="s">
        <v>678</v>
      </c>
      <c r="AF50" s="315">
        <v>37.616427901356573</v>
      </c>
      <c r="AG50" s="316">
        <v>9.6479860747898432</v>
      </c>
      <c r="AH50" s="316">
        <v>-0.13360359970681815</v>
      </c>
      <c r="AI50" s="317">
        <v>1.1278462849926623E-3</v>
      </c>
      <c r="AJ50" s="315">
        <v>278.85059373090189</v>
      </c>
      <c r="AK50" s="316">
        <v>14.795033194223151</v>
      </c>
      <c r="AL50" s="316">
        <v>-0.10693859386528656</v>
      </c>
      <c r="AM50" s="317">
        <v>1.1679410283603766E-3</v>
      </c>
      <c r="AN50" s="315" t="s">
        <v>678</v>
      </c>
      <c r="AO50" s="316" t="s">
        <v>678</v>
      </c>
      <c r="AP50" s="316" t="s">
        <v>678</v>
      </c>
      <c r="AQ50" s="318" t="s">
        <v>678</v>
      </c>
      <c r="AR50" s="315">
        <v>278.85059373090189</v>
      </c>
      <c r="AS50" s="316">
        <v>14.795033194223151</v>
      </c>
      <c r="AT50" s="316">
        <v>-0.10693859386528656</v>
      </c>
      <c r="AU50" s="317">
        <v>1.1679410283603766E-3</v>
      </c>
      <c r="AV50" s="315">
        <v>585.93775940702892</v>
      </c>
      <c r="AW50" s="316">
        <v>30.428786070085621</v>
      </c>
      <c r="AX50" s="316">
        <v>-0.20160671518177772</v>
      </c>
      <c r="AY50" s="317">
        <v>1.2016598570598531E-3</v>
      </c>
      <c r="AZ50" s="315" t="s">
        <v>678</v>
      </c>
      <c r="BA50" s="316" t="s">
        <v>678</v>
      </c>
      <c r="BB50" s="316" t="s">
        <v>678</v>
      </c>
      <c r="BC50" s="318" t="s">
        <v>678</v>
      </c>
      <c r="BD50" s="315">
        <v>585.93775940702892</v>
      </c>
      <c r="BE50" s="316">
        <v>30.428786070085621</v>
      </c>
      <c r="BF50" s="316">
        <v>-0.20160671518177772</v>
      </c>
      <c r="BG50" s="317">
        <v>1.2016598570598531E-3</v>
      </c>
      <c r="BH50" s="315">
        <v>347.51155386504354</v>
      </c>
      <c r="BI50" s="316">
        <v>30.534780589942159</v>
      </c>
      <c r="BJ50" s="316">
        <v>-0.33188584958681466</v>
      </c>
      <c r="BK50" s="317">
        <v>2.4345183651739181E-3</v>
      </c>
      <c r="BL50" s="315" t="s">
        <v>678</v>
      </c>
      <c r="BM50" s="316" t="s">
        <v>678</v>
      </c>
      <c r="BN50" s="316" t="s">
        <v>678</v>
      </c>
      <c r="BO50" s="318" t="s">
        <v>678</v>
      </c>
      <c r="BP50" s="315">
        <v>347.51155386504354</v>
      </c>
      <c r="BQ50" s="316">
        <v>30.534780589942159</v>
      </c>
      <c r="BR50" s="316">
        <v>-0.33188584958681466</v>
      </c>
      <c r="BS50" s="317">
        <v>2.4345183651739181E-3</v>
      </c>
    </row>
    <row r="51" spans="1:71" s="1061" customFormat="1" ht="13.5" customHeight="1" x14ac:dyDescent="0.25">
      <c r="A51" s="26"/>
      <c r="B51" s="319">
        <v>2034</v>
      </c>
      <c r="C51" s="25"/>
      <c r="D51" s="315">
        <v>32.698849300843037</v>
      </c>
      <c r="E51" s="316">
        <v>6.9490358814621986</v>
      </c>
      <c r="F51" s="316">
        <v>-7.9157759452085072E-2</v>
      </c>
      <c r="G51" s="317">
        <v>5.2425547171048681E-4</v>
      </c>
      <c r="H51" s="315">
        <v>40.380452125133203</v>
      </c>
      <c r="I51" s="316">
        <v>5.7895582272983885</v>
      </c>
      <c r="J51" s="316">
        <v>-5.5697163005641523E-2</v>
      </c>
      <c r="K51" s="317">
        <v>4.388964388528206E-4</v>
      </c>
      <c r="L51" s="315" t="s">
        <v>678</v>
      </c>
      <c r="M51" s="316">
        <v>1.9951515308843608</v>
      </c>
      <c r="N51" s="316" t="s">
        <v>678</v>
      </c>
      <c r="O51" s="318" t="s">
        <v>678</v>
      </c>
      <c r="P51" s="315">
        <v>27.840589523602077</v>
      </c>
      <c r="Q51" s="316">
        <v>5.4727196908587414</v>
      </c>
      <c r="R51" s="316">
        <v>-5.3995813093571134E-2</v>
      </c>
      <c r="S51" s="317">
        <v>3.7992097323060213E-4</v>
      </c>
      <c r="T51" s="315">
        <v>23.529905925205181</v>
      </c>
      <c r="U51" s="316">
        <v>13.194209180989702</v>
      </c>
      <c r="V51" s="316">
        <v>-0.20710577554104545</v>
      </c>
      <c r="W51" s="317">
        <v>1.3374968384717611E-3</v>
      </c>
      <c r="X51" s="315">
        <v>41.558707336881561</v>
      </c>
      <c r="Y51" s="316">
        <v>10.157117438652397</v>
      </c>
      <c r="Z51" s="316">
        <v>-0.14653487903444429</v>
      </c>
      <c r="AA51" s="317">
        <v>1.2405693951585961E-3</v>
      </c>
      <c r="AB51" s="315" t="s">
        <v>678</v>
      </c>
      <c r="AC51" s="316">
        <v>4.4639815261118576</v>
      </c>
      <c r="AD51" s="316" t="s">
        <v>678</v>
      </c>
      <c r="AE51" s="318" t="s">
        <v>678</v>
      </c>
      <c r="AF51" s="315">
        <v>37.30136012486301</v>
      </c>
      <c r="AG51" s="316">
        <v>9.6162882188516345</v>
      </c>
      <c r="AH51" s="316">
        <v>-0.13247907836968417</v>
      </c>
      <c r="AI51" s="317">
        <v>1.1183716109529984E-3</v>
      </c>
      <c r="AJ51" s="315">
        <v>280.16679349785034</v>
      </c>
      <c r="AK51" s="316">
        <v>14.864867075448533</v>
      </c>
      <c r="AL51" s="316">
        <v>-0.10744335360217677</v>
      </c>
      <c r="AM51" s="317">
        <v>1.1734538145759977E-3</v>
      </c>
      <c r="AN51" s="315" t="s">
        <v>678</v>
      </c>
      <c r="AO51" s="316" t="s">
        <v>678</v>
      </c>
      <c r="AP51" s="316" t="s">
        <v>678</v>
      </c>
      <c r="AQ51" s="318" t="s">
        <v>678</v>
      </c>
      <c r="AR51" s="315">
        <v>280.16679349785034</v>
      </c>
      <c r="AS51" s="316">
        <v>14.864867075448533</v>
      </c>
      <c r="AT51" s="316">
        <v>-0.10744335360217677</v>
      </c>
      <c r="AU51" s="317">
        <v>1.1734538145759977E-3</v>
      </c>
      <c r="AV51" s="315">
        <v>588.70343808843086</v>
      </c>
      <c r="AW51" s="316">
        <v>30.572412664521426</v>
      </c>
      <c r="AX51" s="316">
        <v>-0.20255831692659443</v>
      </c>
      <c r="AY51" s="317">
        <v>1.2073317991656671E-3</v>
      </c>
      <c r="AZ51" s="315" t="s">
        <v>678</v>
      </c>
      <c r="BA51" s="316" t="s">
        <v>678</v>
      </c>
      <c r="BB51" s="316" t="s">
        <v>678</v>
      </c>
      <c r="BC51" s="318" t="s">
        <v>678</v>
      </c>
      <c r="BD51" s="315">
        <v>588.70343808843086</v>
      </c>
      <c r="BE51" s="316">
        <v>30.572412664521426</v>
      </c>
      <c r="BF51" s="316">
        <v>-0.20255831692659443</v>
      </c>
      <c r="BG51" s="317">
        <v>1.2073317991656671E-3</v>
      </c>
      <c r="BH51" s="315">
        <v>349.1518395108057</v>
      </c>
      <c r="BI51" s="316">
        <v>30.678907488001013</v>
      </c>
      <c r="BJ51" s="316">
        <v>-0.33345238050946785</v>
      </c>
      <c r="BK51" s="317">
        <v>2.4460095098116303E-3</v>
      </c>
      <c r="BL51" s="315" t="s">
        <v>678</v>
      </c>
      <c r="BM51" s="316" t="s">
        <v>678</v>
      </c>
      <c r="BN51" s="316" t="s">
        <v>678</v>
      </c>
      <c r="BO51" s="318" t="s">
        <v>678</v>
      </c>
      <c r="BP51" s="315">
        <v>349.1518395108057</v>
      </c>
      <c r="BQ51" s="316">
        <v>30.678907488001013</v>
      </c>
      <c r="BR51" s="316">
        <v>-0.33345238050946785</v>
      </c>
      <c r="BS51" s="317">
        <v>2.4460095098116303E-3</v>
      </c>
    </row>
    <row r="52" spans="1:71" s="1061" customFormat="1" ht="13.5" customHeight="1" x14ac:dyDescent="0.25">
      <c r="A52" s="26"/>
      <c r="B52" s="319">
        <v>2035</v>
      </c>
      <c r="C52" s="25"/>
      <c r="D52" s="315">
        <v>32.819602218428173</v>
      </c>
      <c r="E52" s="316">
        <v>6.9746978351710318</v>
      </c>
      <c r="F52" s="316">
        <v>-7.9450079536972446E-2</v>
      </c>
      <c r="G52" s="317">
        <v>5.2619148411222531E-4</v>
      </c>
      <c r="H52" s="315">
        <v>40.562890414733971</v>
      </c>
      <c r="I52" s="316">
        <v>5.8157153663333663</v>
      </c>
      <c r="J52" s="316">
        <v>-5.5948801970031423E-2</v>
      </c>
      <c r="K52" s="317">
        <v>4.408793665171282E-4</v>
      </c>
      <c r="L52" s="315" t="s">
        <v>678</v>
      </c>
      <c r="M52" s="316">
        <v>1.979626175113449</v>
      </c>
      <c r="N52" s="316" t="s">
        <v>678</v>
      </c>
      <c r="O52" s="318" t="s">
        <v>678</v>
      </c>
      <c r="P52" s="315">
        <v>27.252327308166201</v>
      </c>
      <c r="Q52" s="316">
        <v>5.4060861678119494</v>
      </c>
      <c r="R52" s="316">
        <v>-5.2936733849197587E-2</v>
      </c>
      <c r="S52" s="317">
        <v>3.7229910818666501E-4</v>
      </c>
      <c r="T52" s="315">
        <v>23.584761256663697</v>
      </c>
      <c r="U52" s="316">
        <v>13.224968875493234</v>
      </c>
      <c r="V52" s="316">
        <v>-0.20758860177929689</v>
      </c>
      <c r="W52" s="317">
        <v>1.3406149483627357E-3</v>
      </c>
      <c r="X52" s="315">
        <v>41.703801845789783</v>
      </c>
      <c r="Y52" s="316">
        <v>10.192579127937822</v>
      </c>
      <c r="Z52" s="316">
        <v>-0.14704647835198512</v>
      </c>
      <c r="AA52" s="317">
        <v>1.2449006128189047E-3</v>
      </c>
      <c r="AB52" s="315" t="s">
        <v>678</v>
      </c>
      <c r="AC52" s="316">
        <v>4.4639815261118576</v>
      </c>
      <c r="AD52" s="316" t="s">
        <v>678</v>
      </c>
      <c r="AE52" s="318" t="s">
        <v>678</v>
      </c>
      <c r="AF52" s="315">
        <v>37.003152666495446</v>
      </c>
      <c r="AG52" s="316">
        <v>9.5887384852319428</v>
      </c>
      <c r="AH52" s="316">
        <v>-0.13141546114042033</v>
      </c>
      <c r="AI52" s="317">
        <v>1.1094076787018761E-3</v>
      </c>
      <c r="AJ52" s="315">
        <v>281.48700017678675</v>
      </c>
      <c r="AK52" s="316">
        <v>14.934913552225805</v>
      </c>
      <c r="AL52" s="316">
        <v>-0.10794964998106585</v>
      </c>
      <c r="AM52" s="317">
        <v>1.1789833833877939E-3</v>
      </c>
      <c r="AN52" s="315" t="s">
        <v>678</v>
      </c>
      <c r="AO52" s="316" t="s">
        <v>678</v>
      </c>
      <c r="AP52" s="316" t="s">
        <v>678</v>
      </c>
      <c r="AQ52" s="318" t="s">
        <v>678</v>
      </c>
      <c r="AR52" s="315">
        <v>281.48700017678675</v>
      </c>
      <c r="AS52" s="316">
        <v>14.934913552225805</v>
      </c>
      <c r="AT52" s="316">
        <v>-0.10794964998106585</v>
      </c>
      <c r="AU52" s="317">
        <v>1.1789833833877939E-3</v>
      </c>
      <c r="AV52" s="315">
        <v>591.4775363360277</v>
      </c>
      <c r="AW52" s="316">
        <v>30.716476501948371</v>
      </c>
      <c r="AX52" s="316">
        <v>-0.20351281563624493</v>
      </c>
      <c r="AY52" s="317">
        <v>1.2130210083865418E-3</v>
      </c>
      <c r="AZ52" s="315" t="s">
        <v>678</v>
      </c>
      <c r="BA52" s="316" t="s">
        <v>678</v>
      </c>
      <c r="BB52" s="316" t="s">
        <v>678</v>
      </c>
      <c r="BC52" s="318" t="s">
        <v>678</v>
      </c>
      <c r="BD52" s="315">
        <v>591.4775363360277</v>
      </c>
      <c r="BE52" s="316">
        <v>30.716476501948371</v>
      </c>
      <c r="BF52" s="316">
        <v>-0.20351281563624493</v>
      </c>
      <c r="BG52" s="317">
        <v>1.2130210083865418E-3</v>
      </c>
      <c r="BH52" s="315">
        <v>350.79711868443718</v>
      </c>
      <c r="BI52" s="316">
        <v>30.823473152127242</v>
      </c>
      <c r="BJ52" s="316">
        <v>-0.33502368042820441</v>
      </c>
      <c r="BK52" s="317">
        <v>2.4575356369849425E-3</v>
      </c>
      <c r="BL52" s="315" t="s">
        <v>678</v>
      </c>
      <c r="BM52" s="316" t="s">
        <v>678</v>
      </c>
      <c r="BN52" s="316" t="s">
        <v>678</v>
      </c>
      <c r="BO52" s="318" t="s">
        <v>678</v>
      </c>
      <c r="BP52" s="315">
        <v>350.79711868443718</v>
      </c>
      <c r="BQ52" s="316">
        <v>30.823473152127242</v>
      </c>
      <c r="BR52" s="316">
        <v>-0.33502368042820441</v>
      </c>
      <c r="BS52" s="317">
        <v>2.4575356369849425E-3</v>
      </c>
    </row>
    <row r="53" spans="1:71" s="1061" customFormat="1" ht="13.5" customHeight="1" x14ac:dyDescent="0.25">
      <c r="A53" s="26"/>
      <c r="B53" s="319">
        <v>2036</v>
      </c>
      <c r="C53" s="25"/>
      <c r="D53" s="315">
        <v>32.966024902984309</v>
      </c>
      <c r="E53" s="316">
        <v>7.0058150307481384</v>
      </c>
      <c r="F53" s="316">
        <v>-7.9804541296032705E-2</v>
      </c>
      <c r="G53" s="317">
        <v>5.2853905582200768E-4</v>
      </c>
      <c r="H53" s="315">
        <v>40.764895710616905</v>
      </c>
      <c r="I53" s="316">
        <v>5.8446779301776912</v>
      </c>
      <c r="J53" s="316">
        <v>-5.622742990262438E-2</v>
      </c>
      <c r="K53" s="317">
        <v>4.430749686049327E-4</v>
      </c>
      <c r="L53" s="315" t="s">
        <v>678</v>
      </c>
      <c r="M53" s="316">
        <v>1.965938155772702</v>
      </c>
      <c r="N53" s="316" t="s">
        <v>678</v>
      </c>
      <c r="O53" s="318" t="s">
        <v>678</v>
      </c>
      <c r="P53" s="315">
        <v>27.380403167480765</v>
      </c>
      <c r="Q53" s="316">
        <v>5.4256761326817848</v>
      </c>
      <c r="R53" s="316">
        <v>-5.3181861337544593E-2</v>
      </c>
      <c r="S53" s="317">
        <v>3.7403065177191706E-4</v>
      </c>
      <c r="T53" s="315">
        <v>23.653399496745443</v>
      </c>
      <c r="U53" s="316">
        <v>13.263457227309525</v>
      </c>
      <c r="V53" s="316">
        <v>-0.20819274256885587</v>
      </c>
      <c r="W53" s="317">
        <v>1.3445165121598632E-3</v>
      </c>
      <c r="X53" s="315">
        <v>41.863537022436283</v>
      </c>
      <c r="Y53" s="316">
        <v>10.23161905608406</v>
      </c>
      <c r="Z53" s="316">
        <v>-0.14760970026833831</v>
      </c>
      <c r="AA53" s="317">
        <v>1.2496688692006917E-3</v>
      </c>
      <c r="AB53" s="315" t="s">
        <v>678</v>
      </c>
      <c r="AC53" s="316">
        <v>4.4639815261118594</v>
      </c>
      <c r="AD53" s="316" t="s">
        <v>678</v>
      </c>
      <c r="AE53" s="318" t="s">
        <v>678</v>
      </c>
      <c r="AF53" s="315">
        <v>37.144718781299787</v>
      </c>
      <c r="AG53" s="316">
        <v>9.6235024339855677</v>
      </c>
      <c r="AH53" s="316">
        <v>-0.13191736483235803</v>
      </c>
      <c r="AI53" s="317">
        <v>1.1136476158010288E-3</v>
      </c>
      <c r="AJ53" s="315">
        <v>282.81172074186111</v>
      </c>
      <c r="AK53" s="316">
        <v>15.005199523186509</v>
      </c>
      <c r="AL53" s="316">
        <v>-0.10845767742543337</v>
      </c>
      <c r="AM53" s="317">
        <v>1.1845318582121157E-3</v>
      </c>
      <c r="AN53" s="315" t="s">
        <v>678</v>
      </c>
      <c r="AO53" s="316" t="s">
        <v>678</v>
      </c>
      <c r="AP53" s="316" t="s">
        <v>678</v>
      </c>
      <c r="AQ53" s="318" t="s">
        <v>678</v>
      </c>
      <c r="AR53" s="315">
        <v>282.81172074186111</v>
      </c>
      <c r="AS53" s="316">
        <v>15.005199523186509</v>
      </c>
      <c r="AT53" s="316">
        <v>-0.10845767742543337</v>
      </c>
      <c r="AU53" s="317">
        <v>1.1845318582121157E-3</v>
      </c>
      <c r="AV53" s="315">
        <v>594.26111943461387</v>
      </c>
      <c r="AW53" s="316">
        <v>30.861032904493417</v>
      </c>
      <c r="AX53" s="316">
        <v>-0.20447057784892331</v>
      </c>
      <c r="AY53" s="317">
        <v>1.2187296694425324E-3</v>
      </c>
      <c r="AZ53" s="315" t="s">
        <v>678</v>
      </c>
      <c r="BA53" s="316" t="s">
        <v>678</v>
      </c>
      <c r="BB53" s="316" t="s">
        <v>678</v>
      </c>
      <c r="BC53" s="318" t="s">
        <v>678</v>
      </c>
      <c r="BD53" s="315">
        <v>594.26111943461387</v>
      </c>
      <c r="BE53" s="316">
        <v>30.861032904493417</v>
      </c>
      <c r="BF53" s="316">
        <v>-0.20447057784892331</v>
      </c>
      <c r="BG53" s="317">
        <v>1.2187296694425324E-3</v>
      </c>
      <c r="BH53" s="315">
        <v>352.44802319156622</v>
      </c>
      <c r="BI53" s="316">
        <v>30.968533097154879</v>
      </c>
      <c r="BJ53" s="316">
        <v>-0.33660035273979039</v>
      </c>
      <c r="BK53" s="317">
        <v>2.4691011728557731E-3</v>
      </c>
      <c r="BL53" s="315" t="s">
        <v>678</v>
      </c>
      <c r="BM53" s="316" t="s">
        <v>678</v>
      </c>
      <c r="BN53" s="316" t="s">
        <v>678</v>
      </c>
      <c r="BO53" s="318" t="s">
        <v>678</v>
      </c>
      <c r="BP53" s="315">
        <v>352.44802319156622</v>
      </c>
      <c r="BQ53" s="316">
        <v>30.968533097154879</v>
      </c>
      <c r="BR53" s="316">
        <v>-0.33660035273979039</v>
      </c>
      <c r="BS53" s="317">
        <v>2.4691011728557731E-3</v>
      </c>
    </row>
    <row r="54" spans="1:71" s="1061" customFormat="1" ht="13.5" customHeight="1" x14ac:dyDescent="0.25">
      <c r="A54" s="26"/>
      <c r="B54" s="319">
        <v>2037</v>
      </c>
      <c r="C54" s="25"/>
      <c r="D54" s="315">
        <v>32.994742418215978</v>
      </c>
      <c r="E54" s="316">
        <v>7.0119179685590449</v>
      </c>
      <c r="F54" s="316">
        <v>-7.987406099508558E-2</v>
      </c>
      <c r="G54" s="317">
        <v>5.2899947919518564E-4</v>
      </c>
      <c r="H54" s="315">
        <v>40.81256686711847</v>
      </c>
      <c r="I54" s="316">
        <v>5.8515127951136545</v>
      </c>
      <c r="J54" s="316">
        <v>-5.6293183207369618E-2</v>
      </c>
      <c r="K54" s="317">
        <v>4.4359310794521775E-4</v>
      </c>
      <c r="L54" s="315" t="s">
        <v>678</v>
      </c>
      <c r="M54" s="316">
        <v>1.9538330581067267</v>
      </c>
      <c r="N54" s="316" t="s">
        <v>678</v>
      </c>
      <c r="O54" s="318" t="s">
        <v>678</v>
      </c>
      <c r="P54" s="315">
        <v>27.4080070973211</v>
      </c>
      <c r="Q54" s="316">
        <v>5.4275906493360804</v>
      </c>
      <c r="R54" s="316">
        <v>-5.3233364794530599E-2</v>
      </c>
      <c r="S54" s="317">
        <v>3.7439726171641227E-4</v>
      </c>
      <c r="T54" s="315">
        <v>23.734209344409049</v>
      </c>
      <c r="U54" s="316">
        <v>13.308770712087014</v>
      </c>
      <c r="V54" s="316">
        <v>-0.20890401554312632</v>
      </c>
      <c r="W54" s="317">
        <v>1.349109939609638E-3</v>
      </c>
      <c r="X54" s="315">
        <v>42.032984342663013</v>
      </c>
      <c r="Y54" s="316">
        <v>10.273032671701515</v>
      </c>
      <c r="Z54" s="316">
        <v>-0.14820716694050545</v>
      </c>
      <c r="AA54" s="317">
        <v>1.2547270428792162E-3</v>
      </c>
      <c r="AB54" s="315" t="s">
        <v>678</v>
      </c>
      <c r="AC54" s="316">
        <v>4.4639815261118603</v>
      </c>
      <c r="AD54" s="316" t="s">
        <v>678</v>
      </c>
      <c r="AE54" s="318" t="s">
        <v>678</v>
      </c>
      <c r="AF54" s="315">
        <v>37.294952970905598</v>
      </c>
      <c r="AG54" s="316">
        <v>9.6604140864065862</v>
      </c>
      <c r="AH54" s="316">
        <v>-0.13245031876253793</v>
      </c>
      <c r="AI54" s="317">
        <v>1.1181487943872465E-3</v>
      </c>
      <c r="AJ54" s="315">
        <v>284.14141021778516</v>
      </c>
      <c r="AK54" s="316">
        <v>15.075749130670184</v>
      </c>
      <c r="AL54" s="316">
        <v>-0.10896761043626285</v>
      </c>
      <c r="AM54" s="317">
        <v>1.1901011448796899E-3</v>
      </c>
      <c r="AN54" s="315" t="s">
        <v>678</v>
      </c>
      <c r="AO54" s="316" t="s">
        <v>678</v>
      </c>
      <c r="AP54" s="316" t="s">
        <v>678</v>
      </c>
      <c r="AQ54" s="318" t="s">
        <v>678</v>
      </c>
      <c r="AR54" s="315">
        <v>284.14141021778516</v>
      </c>
      <c r="AS54" s="316">
        <v>15.075749130670184</v>
      </c>
      <c r="AT54" s="316">
        <v>-0.10896761043626285</v>
      </c>
      <c r="AU54" s="317">
        <v>1.1901011448796899E-3</v>
      </c>
      <c r="AV54" s="315">
        <v>597.05514350967792</v>
      </c>
      <c r="AW54" s="316">
        <v>31.006131525447341</v>
      </c>
      <c r="AX54" s="316">
        <v>-0.20543193254380168</v>
      </c>
      <c r="AY54" s="317">
        <v>1.224459743186305E-3</v>
      </c>
      <c r="AZ54" s="315" t="s">
        <v>678</v>
      </c>
      <c r="BA54" s="316" t="s">
        <v>678</v>
      </c>
      <c r="BB54" s="316" t="s">
        <v>678</v>
      </c>
      <c r="BC54" s="318" t="s">
        <v>678</v>
      </c>
      <c r="BD54" s="315">
        <v>597.05514350967792</v>
      </c>
      <c r="BE54" s="316">
        <v>31.006131525447341</v>
      </c>
      <c r="BF54" s="316">
        <v>-0.20543193254380168</v>
      </c>
      <c r="BG54" s="317">
        <v>1.224459743186305E-3</v>
      </c>
      <c r="BH54" s="315">
        <v>354.10512009695162</v>
      </c>
      <c r="BI54" s="316">
        <v>31.114137149335157</v>
      </c>
      <c r="BJ54" s="316">
        <v>-0.33818293901116686</v>
      </c>
      <c r="BK54" s="317">
        <v>2.4807100900389994E-3</v>
      </c>
      <c r="BL54" s="315" t="s">
        <v>678</v>
      </c>
      <c r="BM54" s="316" t="s">
        <v>678</v>
      </c>
      <c r="BN54" s="316" t="s">
        <v>678</v>
      </c>
      <c r="BO54" s="318" t="s">
        <v>678</v>
      </c>
      <c r="BP54" s="315">
        <v>354.10512009695162</v>
      </c>
      <c r="BQ54" s="316">
        <v>31.114137149335157</v>
      </c>
      <c r="BR54" s="316">
        <v>-0.33818293901116686</v>
      </c>
      <c r="BS54" s="317">
        <v>2.4807100900389994E-3</v>
      </c>
    </row>
    <row r="55" spans="1:71" s="1061" customFormat="1" ht="13.5" customHeight="1" x14ac:dyDescent="0.25">
      <c r="A55" s="26"/>
      <c r="B55" s="319">
        <v>2038</v>
      </c>
      <c r="C55" s="25"/>
      <c r="D55" s="315">
        <v>33.155802773800914</v>
      </c>
      <c r="E55" s="316">
        <v>7.0461459066660881</v>
      </c>
      <c r="F55" s="316">
        <v>-8.0263957800546903E-2</v>
      </c>
      <c r="G55" s="317">
        <v>5.3158173436613013E-4</v>
      </c>
      <c r="H55" s="315">
        <v>41.004329169962752</v>
      </c>
      <c r="I55" s="316">
        <v>5.8790067670651673</v>
      </c>
      <c r="J55" s="316">
        <v>-5.6557682876832403E-2</v>
      </c>
      <c r="K55" s="317">
        <v>4.4567737861073088E-4</v>
      </c>
      <c r="L55" s="315" t="s">
        <v>678</v>
      </c>
      <c r="M55" s="316">
        <v>1.9538330581067267</v>
      </c>
      <c r="N55" s="316" t="s">
        <v>678</v>
      </c>
      <c r="O55" s="318" t="s">
        <v>678</v>
      </c>
      <c r="P55" s="315">
        <v>27.539494467390057</v>
      </c>
      <c r="Q55" s="316">
        <v>5.4514426103257652</v>
      </c>
      <c r="R55" s="316">
        <v>-5.3490042781011118E-2</v>
      </c>
      <c r="S55" s="317">
        <v>3.76199822756305E-4</v>
      </c>
      <c r="T55" s="315">
        <v>23.850065384383083</v>
      </c>
      <c r="U55" s="316">
        <v>13.373736072813811</v>
      </c>
      <c r="V55" s="316">
        <v>-0.20992375846459013</v>
      </c>
      <c r="W55" s="317">
        <v>1.3556954775066315E-3</v>
      </c>
      <c r="X55" s="315">
        <v>42.230480910306269</v>
      </c>
      <c r="Y55" s="316">
        <v>10.321301637697555</v>
      </c>
      <c r="Z55" s="316">
        <v>-0.1489035345010922</v>
      </c>
      <c r="AA55" s="317">
        <v>1.2606225149274929E-3</v>
      </c>
      <c r="AB55" s="315" t="s">
        <v>678</v>
      </c>
      <c r="AC55" s="316">
        <v>4.4639815261118603</v>
      </c>
      <c r="AD55" s="316" t="s">
        <v>678</v>
      </c>
      <c r="AE55" s="318" t="s">
        <v>678</v>
      </c>
      <c r="AF55" s="315">
        <v>37.470220270657975</v>
      </c>
      <c r="AG55" s="316">
        <v>9.7035279833680903</v>
      </c>
      <c r="AH55" s="316">
        <v>-0.13307294054244068</v>
      </c>
      <c r="AI55" s="317">
        <v>1.1234044081645765E-3</v>
      </c>
      <c r="AJ55" s="315">
        <v>285.47647966671718</v>
      </c>
      <c r="AK55" s="316">
        <v>15.14658418448615</v>
      </c>
      <c r="AL55" s="316">
        <v>-0.10947960665499448</v>
      </c>
      <c r="AM55" s="317">
        <v>1.1956929650879802E-3</v>
      </c>
      <c r="AN55" s="315" t="s">
        <v>678</v>
      </c>
      <c r="AO55" s="316" t="s">
        <v>678</v>
      </c>
      <c r="AP55" s="316" t="s">
        <v>678</v>
      </c>
      <c r="AQ55" s="318" t="s">
        <v>678</v>
      </c>
      <c r="AR55" s="315">
        <v>285.47647966671718</v>
      </c>
      <c r="AS55" s="316">
        <v>15.14658418448615</v>
      </c>
      <c r="AT55" s="316">
        <v>-0.10947960665499448</v>
      </c>
      <c r="AU55" s="317">
        <v>1.1956929650879802E-3</v>
      </c>
      <c r="AV55" s="315">
        <v>599.86047230992756</v>
      </c>
      <c r="AW55" s="316">
        <v>31.151817220811015</v>
      </c>
      <c r="AX55" s="316">
        <v>-0.20639717691548293</v>
      </c>
      <c r="AY55" s="317">
        <v>1.2302130010212761E-3</v>
      </c>
      <c r="AZ55" s="315" t="s">
        <v>678</v>
      </c>
      <c r="BA55" s="316" t="s">
        <v>678</v>
      </c>
      <c r="BB55" s="316" t="s">
        <v>678</v>
      </c>
      <c r="BC55" s="318" t="s">
        <v>678</v>
      </c>
      <c r="BD55" s="315">
        <v>599.86047230992756</v>
      </c>
      <c r="BE55" s="316">
        <v>31.151817220811015</v>
      </c>
      <c r="BF55" s="316">
        <v>-0.20639717691548293</v>
      </c>
      <c r="BG55" s="317">
        <v>1.2302130010212761E-3</v>
      </c>
      <c r="BH55" s="315">
        <v>355.76892167796541</v>
      </c>
      <c r="BI55" s="316">
        <v>31.260330320918698</v>
      </c>
      <c r="BJ55" s="316">
        <v>-0.33977192848537896</v>
      </c>
      <c r="BK55" s="317">
        <v>2.4923659773323369E-3</v>
      </c>
      <c r="BL55" s="315" t="s">
        <v>678</v>
      </c>
      <c r="BM55" s="316" t="s">
        <v>678</v>
      </c>
      <c r="BN55" s="316" t="s">
        <v>678</v>
      </c>
      <c r="BO55" s="318" t="s">
        <v>678</v>
      </c>
      <c r="BP55" s="315">
        <v>355.76892167796541</v>
      </c>
      <c r="BQ55" s="316">
        <v>31.260330320918698</v>
      </c>
      <c r="BR55" s="316">
        <v>-0.33977192848537896</v>
      </c>
      <c r="BS55" s="317">
        <v>2.4923659773323369E-3</v>
      </c>
    </row>
    <row r="56" spans="1:71" s="1061" customFormat="1" ht="13.5" customHeight="1" x14ac:dyDescent="0.25">
      <c r="A56" s="26"/>
      <c r="B56" s="319">
        <v>2039</v>
      </c>
      <c r="C56" s="25"/>
      <c r="D56" s="315">
        <v>33.302618186800935</v>
      </c>
      <c r="E56" s="316">
        <v>7.0773465634079304</v>
      </c>
      <c r="F56" s="316">
        <v>-8.0619370281248923E-2</v>
      </c>
      <c r="G56" s="317">
        <v>5.3393560262884952E-4</v>
      </c>
      <c r="H56" s="315">
        <v>41.179131104229391</v>
      </c>
      <c r="I56" s="316">
        <v>5.9040690415920833</v>
      </c>
      <c r="J56" s="316">
        <v>-5.6798788939646655E-2</v>
      </c>
      <c r="K56" s="317">
        <v>4.4757730648217883E-4</v>
      </c>
      <c r="L56" s="315" t="s">
        <v>678</v>
      </c>
      <c r="M56" s="316">
        <v>1.9538330581067267</v>
      </c>
      <c r="N56" s="316" t="s">
        <v>678</v>
      </c>
      <c r="O56" s="318" t="s">
        <v>678</v>
      </c>
      <c r="P56" s="315">
        <v>27.659352470129789</v>
      </c>
      <c r="Q56" s="316">
        <v>5.4731849906330901</v>
      </c>
      <c r="R56" s="316">
        <v>-5.3724018947624477E-2</v>
      </c>
      <c r="S56" s="317">
        <v>3.7784295673901893E-4</v>
      </c>
      <c r="T56" s="315">
        <v>23.955674566081214</v>
      </c>
      <c r="U56" s="316">
        <v>13.432955588573355</v>
      </c>
      <c r="V56" s="316">
        <v>-0.21085331048019837</v>
      </c>
      <c r="W56" s="317">
        <v>1.3616985591629646E-3</v>
      </c>
      <c r="X56" s="315">
        <v>42.410509943765973</v>
      </c>
      <c r="Y56" s="316">
        <v>10.365301467153138</v>
      </c>
      <c r="Z56" s="316">
        <v>-0.14953831200817055</v>
      </c>
      <c r="AA56" s="317">
        <v>1.2659965634352981E-3</v>
      </c>
      <c r="AB56" s="315" t="s">
        <v>678</v>
      </c>
      <c r="AC56" s="316">
        <v>4.4639815261118603</v>
      </c>
      <c r="AD56" s="316" t="s">
        <v>678</v>
      </c>
      <c r="AE56" s="318" t="s">
        <v>678</v>
      </c>
      <c r="AF56" s="315">
        <v>37.629986098226723</v>
      </c>
      <c r="AG56" s="316">
        <v>9.7428286825715347</v>
      </c>
      <c r="AH56" s="316">
        <v>-0.13364049469583394</v>
      </c>
      <c r="AI56" s="317">
        <v>1.1281951905050536E-3</v>
      </c>
      <c r="AJ56" s="315">
        <v>286.69346923449012</v>
      </c>
      <c r="AK56" s="316">
        <v>15.211154249807938</v>
      </c>
      <c r="AL56" s="316">
        <v>-0.1099463194971122</v>
      </c>
      <c r="AM56" s="317">
        <v>1.2007902181663086E-3</v>
      </c>
      <c r="AN56" s="315" t="s">
        <v>678</v>
      </c>
      <c r="AO56" s="316" t="s">
        <v>678</v>
      </c>
      <c r="AP56" s="316" t="s">
        <v>678</v>
      </c>
      <c r="AQ56" s="318" t="s">
        <v>678</v>
      </c>
      <c r="AR56" s="315">
        <v>286.69346923449012</v>
      </c>
      <c r="AS56" s="316">
        <v>15.211154249807938</v>
      </c>
      <c r="AT56" s="316">
        <v>-0.1099463194971122</v>
      </c>
      <c r="AU56" s="317">
        <v>1.2007902181663086E-3</v>
      </c>
      <c r="AV56" s="315">
        <v>602.41768451099153</v>
      </c>
      <c r="AW56" s="316">
        <v>31.284617781540771</v>
      </c>
      <c r="AX56" s="316">
        <v>-0.2072770504918181</v>
      </c>
      <c r="AY56" s="317">
        <v>1.2354574134160535E-3</v>
      </c>
      <c r="AZ56" s="315" t="s">
        <v>678</v>
      </c>
      <c r="BA56" s="316" t="s">
        <v>678</v>
      </c>
      <c r="BB56" s="316" t="s">
        <v>678</v>
      </c>
      <c r="BC56" s="318" t="s">
        <v>678</v>
      </c>
      <c r="BD56" s="315">
        <v>602.41768451099153</v>
      </c>
      <c r="BE56" s="316">
        <v>31.284617781540771</v>
      </c>
      <c r="BF56" s="316">
        <v>-0.2072770504918181</v>
      </c>
      <c r="BG56" s="317">
        <v>1.2354574134160535E-3</v>
      </c>
      <c r="BH56" s="315">
        <v>357.28556874719294</v>
      </c>
      <c r="BI56" s="316">
        <v>31.39359347426187</v>
      </c>
      <c r="BJ56" s="316">
        <v>-0.34122038018574863</v>
      </c>
      <c r="BK56" s="317">
        <v>2.5029909626096765E-3</v>
      </c>
      <c r="BL56" s="315" t="s">
        <v>678</v>
      </c>
      <c r="BM56" s="316" t="s">
        <v>678</v>
      </c>
      <c r="BN56" s="316" t="s">
        <v>678</v>
      </c>
      <c r="BO56" s="318" t="s">
        <v>678</v>
      </c>
      <c r="BP56" s="315">
        <v>357.28556874719294</v>
      </c>
      <c r="BQ56" s="316">
        <v>31.39359347426187</v>
      </c>
      <c r="BR56" s="316">
        <v>-0.34122038018574863</v>
      </c>
      <c r="BS56" s="317">
        <v>2.5029909626096765E-3</v>
      </c>
    </row>
    <row r="57" spans="1:71" s="1061" customFormat="1" ht="13.5" customHeight="1" x14ac:dyDescent="0.25">
      <c r="A57" s="26"/>
      <c r="B57" s="319">
        <v>2040</v>
      </c>
      <c r="C57" s="25"/>
      <c r="D57" s="315">
        <v>33.436450071063717</v>
      </c>
      <c r="E57" s="316">
        <v>7.1057880096884816</v>
      </c>
      <c r="F57" s="316">
        <v>-8.094335208268863E-2</v>
      </c>
      <c r="G57" s="317">
        <v>5.3608130803176957E-4</v>
      </c>
      <c r="H57" s="315">
        <v>41.338474539347331</v>
      </c>
      <c r="I57" s="316">
        <v>5.9269149496293254</v>
      </c>
      <c r="J57" s="316">
        <v>-5.7018572939393379E-2</v>
      </c>
      <c r="K57" s="317">
        <v>4.4930921542691085E-4</v>
      </c>
      <c r="L57" s="315" t="s">
        <v>678</v>
      </c>
      <c r="M57" s="316">
        <v>1.9538330581067267</v>
      </c>
      <c r="N57" s="316" t="s">
        <v>678</v>
      </c>
      <c r="O57" s="318" t="s">
        <v>678</v>
      </c>
      <c r="P57" s="315">
        <v>27.768610905758948</v>
      </c>
      <c r="Q57" s="316">
        <v>5.493004597208639</v>
      </c>
      <c r="R57" s="316">
        <v>-5.3937303579057856E-2</v>
      </c>
      <c r="S57" s="317">
        <v>3.7934078120110579E-4</v>
      </c>
      <c r="T57" s="315">
        <v>24.051944266198522</v>
      </c>
      <c r="U57" s="316">
        <v>13.486938063691468</v>
      </c>
      <c r="V57" s="316">
        <v>-0.21170065814776984</v>
      </c>
      <c r="W57" s="317">
        <v>1.3671707620675072E-3</v>
      </c>
      <c r="X57" s="315">
        <v>42.574618222846425</v>
      </c>
      <c r="Y57" s="316">
        <v>10.405410199356076</v>
      </c>
      <c r="Z57" s="316">
        <v>-0.15011695336553213</v>
      </c>
      <c r="AA57" s="317">
        <v>1.2708953613422937E-3</v>
      </c>
      <c r="AB57" s="315" t="s">
        <v>678</v>
      </c>
      <c r="AC57" s="316">
        <v>4.4639815261118603</v>
      </c>
      <c r="AD57" s="316" t="s">
        <v>678</v>
      </c>
      <c r="AE57" s="318" t="s">
        <v>678</v>
      </c>
      <c r="AF57" s="315">
        <v>37.775623135288534</v>
      </c>
      <c r="AG57" s="316">
        <v>9.7786538491515653</v>
      </c>
      <c r="AH57" s="316">
        <v>-0.13415785755452631</v>
      </c>
      <c r="AI57" s="317">
        <v>1.1325623030214954E-3</v>
      </c>
      <c r="AJ57" s="315">
        <v>287.80283509502942</v>
      </c>
      <c r="AK57" s="316">
        <v>15.270014102001964</v>
      </c>
      <c r="AL57" s="316">
        <v>-0.11037175888248683</v>
      </c>
      <c r="AM57" s="317">
        <v>1.2054366988735958E-3</v>
      </c>
      <c r="AN57" s="315" t="s">
        <v>678</v>
      </c>
      <c r="AO57" s="316" t="s">
        <v>678</v>
      </c>
      <c r="AP57" s="316" t="s">
        <v>678</v>
      </c>
      <c r="AQ57" s="318" t="s">
        <v>678</v>
      </c>
      <c r="AR57" s="315">
        <v>287.80283509502942</v>
      </c>
      <c r="AS57" s="316">
        <v>15.270014102001964</v>
      </c>
      <c r="AT57" s="316">
        <v>-0.11037175888248683</v>
      </c>
      <c r="AU57" s="317">
        <v>1.2054366988735958E-3</v>
      </c>
      <c r="AV57" s="315">
        <v>604.74875125892299</v>
      </c>
      <c r="AW57" s="316">
        <v>31.40567420818185</v>
      </c>
      <c r="AX57" s="316">
        <v>-0.20807911300165793</v>
      </c>
      <c r="AY57" s="317">
        <v>1.2402380394981667E-3</v>
      </c>
      <c r="AZ57" s="315" t="s">
        <v>678</v>
      </c>
      <c r="BA57" s="316" t="s">
        <v>678</v>
      </c>
      <c r="BB57" s="316" t="s">
        <v>678</v>
      </c>
      <c r="BC57" s="318" t="s">
        <v>678</v>
      </c>
      <c r="BD57" s="315">
        <v>604.74875125892299</v>
      </c>
      <c r="BE57" s="316">
        <v>31.40567420818185</v>
      </c>
      <c r="BF57" s="316">
        <v>-0.20807911300165793</v>
      </c>
      <c r="BG57" s="317">
        <v>1.2402380394981667E-3</v>
      </c>
      <c r="BH57" s="315">
        <v>358.66809208645782</v>
      </c>
      <c r="BI57" s="316">
        <v>31.515071584429457</v>
      </c>
      <c r="BJ57" s="316">
        <v>-0.34254073897072218</v>
      </c>
      <c r="BK57" s="317">
        <v>2.5126763339945631E-3</v>
      </c>
      <c r="BL57" s="315" t="s">
        <v>678</v>
      </c>
      <c r="BM57" s="316" t="s">
        <v>678</v>
      </c>
      <c r="BN57" s="316" t="s">
        <v>678</v>
      </c>
      <c r="BO57" s="318" t="s">
        <v>678</v>
      </c>
      <c r="BP57" s="315">
        <v>358.66809208645782</v>
      </c>
      <c r="BQ57" s="316">
        <v>31.515071584429457</v>
      </c>
      <c r="BR57" s="316">
        <v>-0.34254073897072218</v>
      </c>
      <c r="BS57" s="317">
        <v>2.5126763339945631E-3</v>
      </c>
    </row>
    <row r="58" spans="1:71" s="1061" customFormat="1" ht="13.5" customHeight="1" x14ac:dyDescent="0.25">
      <c r="A58" s="26"/>
      <c r="B58" s="319">
        <v>2041</v>
      </c>
      <c r="C58" s="25"/>
      <c r="D58" s="315">
        <v>33.571197716020365</v>
      </c>
      <c r="E58" s="316">
        <v>7.13442406997095</v>
      </c>
      <c r="F58" s="316">
        <v>-8.1269550768400131E-2</v>
      </c>
      <c r="G58" s="317">
        <v>5.3824169568084817E-4</v>
      </c>
      <c r="H58" s="315">
        <v>41.498908301000768</v>
      </c>
      <c r="I58" s="316">
        <v>5.9499171835280134</v>
      </c>
      <c r="J58" s="316">
        <v>-5.7239860837476564E-2</v>
      </c>
      <c r="K58" s="317">
        <v>4.510529751659859E-4</v>
      </c>
      <c r="L58" s="315" t="s">
        <v>678</v>
      </c>
      <c r="M58" s="316">
        <v>1.9538330581067267</v>
      </c>
      <c r="N58" s="316" t="s">
        <v>678</v>
      </c>
      <c r="O58" s="318" t="s">
        <v>678</v>
      </c>
      <c r="P58" s="315">
        <v>27.878616955317135</v>
      </c>
      <c r="Q58" s="316">
        <v>5.512959821815496</v>
      </c>
      <c r="R58" s="316">
        <v>-5.4152047636121747E-2</v>
      </c>
      <c r="S58" s="317">
        <v>3.8084885470643257E-4</v>
      </c>
      <c r="T58" s="315">
        <v>24.148872703266775</v>
      </c>
      <c r="U58" s="316">
        <v>13.541289920359752</v>
      </c>
      <c r="V58" s="316">
        <v>-0.21255380389322301</v>
      </c>
      <c r="W58" s="317">
        <v>1.3726804091756977E-3</v>
      </c>
      <c r="X58" s="315">
        <v>42.739849432477747</v>
      </c>
      <c r="Y58" s="316">
        <v>10.445793380361962</v>
      </c>
      <c r="Z58" s="316">
        <v>-0.15069955414567124</v>
      </c>
      <c r="AA58" s="317">
        <v>1.2758276798605778E-3</v>
      </c>
      <c r="AB58" s="315" t="s">
        <v>678</v>
      </c>
      <c r="AC58" s="316">
        <v>4.4639815261118603</v>
      </c>
      <c r="AD58" s="316" t="s">
        <v>678</v>
      </c>
      <c r="AE58" s="318" t="s">
        <v>678</v>
      </c>
      <c r="AF58" s="315">
        <v>37.922256711215844</v>
      </c>
      <c r="AG58" s="316">
        <v>9.8147241537238337</v>
      </c>
      <c r="AH58" s="316">
        <v>-0.13467876053053124</v>
      </c>
      <c r="AI58" s="317">
        <v>1.1369592980282736E-3</v>
      </c>
      <c r="AJ58" s="315">
        <v>288.91979192431126</v>
      </c>
      <c r="AK58" s="316">
        <v>15.329276709782841</v>
      </c>
      <c r="AL58" s="316">
        <v>-0.11080010938780044</v>
      </c>
      <c r="AM58" s="317">
        <v>1.2101149736815184E-3</v>
      </c>
      <c r="AN58" s="315" t="s">
        <v>678</v>
      </c>
      <c r="AO58" s="316" t="s">
        <v>678</v>
      </c>
      <c r="AP58" s="316" t="s">
        <v>678</v>
      </c>
      <c r="AQ58" s="318" t="s">
        <v>678</v>
      </c>
      <c r="AR58" s="315">
        <v>288.91979192431126</v>
      </c>
      <c r="AS58" s="316">
        <v>15.329276709782841</v>
      </c>
      <c r="AT58" s="316">
        <v>-0.11080010938780044</v>
      </c>
      <c r="AU58" s="317">
        <v>1.2101149736815184E-3</v>
      </c>
      <c r="AV58" s="315">
        <v>607.09576861021242</v>
      </c>
      <c r="AW58" s="316">
        <v>31.527558977918211</v>
      </c>
      <c r="AX58" s="316">
        <v>-0.2088866637202649</v>
      </c>
      <c r="AY58" s="317">
        <v>1.2450513775867065E-3</v>
      </c>
      <c r="AZ58" s="315" t="s">
        <v>678</v>
      </c>
      <c r="BA58" s="316" t="s">
        <v>678</v>
      </c>
      <c r="BB58" s="316" t="s">
        <v>678</v>
      </c>
      <c r="BC58" s="318" t="s">
        <v>678</v>
      </c>
      <c r="BD58" s="315">
        <v>607.09576861021242</v>
      </c>
      <c r="BE58" s="316">
        <v>31.527558977918211</v>
      </c>
      <c r="BF58" s="316">
        <v>-0.2088866637202649</v>
      </c>
      <c r="BG58" s="317">
        <v>1.2450513775867065E-3</v>
      </c>
      <c r="BH58" s="315">
        <v>360.0600755072229</v>
      </c>
      <c r="BI58" s="316">
        <v>31.637380923112353</v>
      </c>
      <c r="BJ58" s="316">
        <v>-0.34387013246878922</v>
      </c>
      <c r="BK58" s="317">
        <v>2.5224279786929325E-3</v>
      </c>
      <c r="BL58" s="315" t="s">
        <v>678</v>
      </c>
      <c r="BM58" s="316" t="s">
        <v>678</v>
      </c>
      <c r="BN58" s="316" t="s">
        <v>678</v>
      </c>
      <c r="BO58" s="318" t="s">
        <v>678</v>
      </c>
      <c r="BP58" s="315">
        <v>360.0600755072229</v>
      </c>
      <c r="BQ58" s="316">
        <v>31.637380923112353</v>
      </c>
      <c r="BR58" s="316">
        <v>-0.34387013246878922</v>
      </c>
      <c r="BS58" s="317">
        <v>2.5224279786929325E-3</v>
      </c>
    </row>
    <row r="59" spans="1:71" s="1061" customFormat="1" ht="13.5" customHeight="1" x14ac:dyDescent="0.25">
      <c r="A59" s="26"/>
      <c r="B59" s="319">
        <v>2042</v>
      </c>
      <c r="C59" s="25"/>
      <c r="D59" s="315">
        <v>33.706867387873103</v>
      </c>
      <c r="E59" s="316">
        <v>7.1632560759249504</v>
      </c>
      <c r="F59" s="316">
        <v>-8.1597981507679551E-2</v>
      </c>
      <c r="G59" s="317">
        <v>5.4041686604111312E-4</v>
      </c>
      <c r="H59" s="315">
        <v>41.660439849879594</v>
      </c>
      <c r="I59" s="316">
        <v>5.9730768129665757</v>
      </c>
      <c r="J59" s="316">
        <v>-5.7462662924500703E-2</v>
      </c>
      <c r="K59" s="317">
        <v>4.5280866678988363E-4</v>
      </c>
      <c r="L59" s="315" t="s">
        <v>678</v>
      </c>
      <c r="M59" s="316">
        <v>1.9538330581067267</v>
      </c>
      <c r="N59" s="316" t="s">
        <v>678</v>
      </c>
      <c r="O59" s="318" t="s">
        <v>678</v>
      </c>
      <c r="P59" s="315">
        <v>27.989375734442191</v>
      </c>
      <c r="Q59" s="316">
        <v>5.5330515924362818</v>
      </c>
      <c r="R59" s="316">
        <v>-5.436826110511081E-2</v>
      </c>
      <c r="S59" s="317">
        <v>3.8236724738530511E-4</v>
      </c>
      <c r="T59" s="315">
        <v>24.246464384772445</v>
      </c>
      <c r="U59" s="316">
        <v>13.596013686115695</v>
      </c>
      <c r="V59" s="316">
        <v>-0.2134127873906001</v>
      </c>
      <c r="W59" s="317">
        <v>1.378227756703983E-3</v>
      </c>
      <c r="X59" s="315">
        <v>42.906211256446731</v>
      </c>
      <c r="Y59" s="316">
        <v>10.486452888119603</v>
      </c>
      <c r="Z59" s="316">
        <v>-0.15128614144141253</v>
      </c>
      <c r="AA59" s="317">
        <v>1.2807937483589483E-3</v>
      </c>
      <c r="AB59" s="315" t="s">
        <v>678</v>
      </c>
      <c r="AC59" s="316">
        <v>4.4639815261118603</v>
      </c>
      <c r="AD59" s="316" t="s">
        <v>678</v>
      </c>
      <c r="AE59" s="318" t="s">
        <v>678</v>
      </c>
      <c r="AF59" s="315">
        <v>38.069893644945211</v>
      </c>
      <c r="AG59" s="316">
        <v>9.8510412736744062</v>
      </c>
      <c r="AH59" s="316">
        <v>-0.1352032278475255</v>
      </c>
      <c r="AI59" s="317">
        <v>1.1413863799999082E-3</v>
      </c>
      <c r="AJ59" s="315">
        <v>290.04439166444848</v>
      </c>
      <c r="AK59" s="316">
        <v>15.388944829053914</v>
      </c>
      <c r="AL59" s="316">
        <v>-0.11123139093273987</v>
      </c>
      <c r="AM59" s="317">
        <v>1.2148252601450187E-3</v>
      </c>
      <c r="AN59" s="315" t="s">
        <v>678</v>
      </c>
      <c r="AO59" s="316" t="s">
        <v>678</v>
      </c>
      <c r="AP59" s="316" t="s">
        <v>678</v>
      </c>
      <c r="AQ59" s="318" t="s">
        <v>678</v>
      </c>
      <c r="AR59" s="315">
        <v>290.04439166444848</v>
      </c>
      <c r="AS59" s="316">
        <v>15.388944829053914</v>
      </c>
      <c r="AT59" s="316">
        <v>-0.11123139093273987</v>
      </c>
      <c r="AU59" s="317">
        <v>1.2148252601450187E-3</v>
      </c>
      <c r="AV59" s="315">
        <v>609.45884570877377</v>
      </c>
      <c r="AW59" s="316">
        <v>31.650277758786697</v>
      </c>
      <c r="AX59" s="316">
        <v>-0.20969974020136481</v>
      </c>
      <c r="AY59" s="317">
        <v>1.2498976515174945E-3</v>
      </c>
      <c r="AZ59" s="315" t="s">
        <v>678</v>
      </c>
      <c r="BA59" s="316" t="s">
        <v>678</v>
      </c>
      <c r="BB59" s="316" t="s">
        <v>678</v>
      </c>
      <c r="BC59" s="318" t="s">
        <v>678</v>
      </c>
      <c r="BD59" s="315">
        <v>609.45884570877377</v>
      </c>
      <c r="BE59" s="316">
        <v>31.650277758786697</v>
      </c>
      <c r="BF59" s="316">
        <v>-0.20969974020136481</v>
      </c>
      <c r="BG59" s="317">
        <v>1.2498976515174945E-3</v>
      </c>
      <c r="BH59" s="315">
        <v>361.46158374122882</v>
      </c>
      <c r="BI59" s="316">
        <v>31.760527178091227</v>
      </c>
      <c r="BJ59" s="316">
        <v>-0.34520862250105627</v>
      </c>
      <c r="BK59" s="317">
        <v>2.5322463501878697E-3</v>
      </c>
      <c r="BL59" s="315" t="s">
        <v>678</v>
      </c>
      <c r="BM59" s="316" t="s">
        <v>678</v>
      </c>
      <c r="BN59" s="316" t="s">
        <v>678</v>
      </c>
      <c r="BO59" s="318" t="s">
        <v>678</v>
      </c>
      <c r="BP59" s="315">
        <v>361.46158374122882</v>
      </c>
      <c r="BQ59" s="316">
        <v>31.760527178091227</v>
      </c>
      <c r="BR59" s="316">
        <v>-0.34520862250105627</v>
      </c>
      <c r="BS59" s="317">
        <v>2.5322463501878697E-3</v>
      </c>
    </row>
    <row r="60" spans="1:71" s="1061" customFormat="1" ht="13.5" customHeight="1" x14ac:dyDescent="0.25">
      <c r="A60" s="26"/>
      <c r="B60" s="319">
        <v>2043</v>
      </c>
      <c r="C60" s="25"/>
      <c r="D60" s="315">
        <v>33.843465395701372</v>
      </c>
      <c r="E60" s="316">
        <v>7.1922853683322039</v>
      </c>
      <c r="F60" s="316">
        <v>-8.1928659573620707E-2</v>
      </c>
      <c r="G60" s="317">
        <v>5.4260692026503578E-4</v>
      </c>
      <c r="H60" s="315">
        <v>41.82307669772436</v>
      </c>
      <c r="I60" s="316">
        <v>5.9963949149428402</v>
      </c>
      <c r="J60" s="316">
        <v>-5.7686989561484929E-2</v>
      </c>
      <c r="K60" s="317">
        <v>4.5457637194395458E-4</v>
      </c>
      <c r="L60" s="315" t="s">
        <v>678</v>
      </c>
      <c r="M60" s="316">
        <v>1.9538330581067267</v>
      </c>
      <c r="N60" s="316" t="s">
        <v>678</v>
      </c>
      <c r="O60" s="318" t="s">
        <v>678</v>
      </c>
      <c r="P60" s="315">
        <v>28.100892393776316</v>
      </c>
      <c r="Q60" s="316">
        <v>5.5532808434034457</v>
      </c>
      <c r="R60" s="316">
        <v>-5.4585954040652099E-2</v>
      </c>
      <c r="S60" s="317">
        <v>3.8389602984790404E-4</v>
      </c>
      <c r="T60" s="315">
        <v>24.344723849045018</v>
      </c>
      <c r="U60" s="316">
        <v>13.651111905791767</v>
      </c>
      <c r="V60" s="316">
        <v>-0.21427764858541767</v>
      </c>
      <c r="W60" s="317">
        <v>1.3838130626220026E-3</v>
      </c>
      <c r="X60" s="315">
        <v>43.07371143111736</v>
      </c>
      <c r="Y60" s="316">
        <v>10.52739061342788</v>
      </c>
      <c r="Z60" s="316">
        <v>-0.15187674253096631</v>
      </c>
      <c r="AA60" s="317">
        <v>1.2857937977756848E-3</v>
      </c>
      <c r="AB60" s="315" t="s">
        <v>678</v>
      </c>
      <c r="AC60" s="316">
        <v>4.4639815261118603</v>
      </c>
      <c r="AD60" s="316" t="s">
        <v>678</v>
      </c>
      <c r="AE60" s="318" t="s">
        <v>678</v>
      </c>
      <c r="AF60" s="315">
        <v>38.218540802072518</v>
      </c>
      <c r="AG60" s="316">
        <v>9.8876068978670624</v>
      </c>
      <c r="AH60" s="316">
        <v>-0.13573128389493908</v>
      </c>
      <c r="AI60" s="317">
        <v>1.1458437548100579E-3</v>
      </c>
      <c r="AJ60" s="315">
        <v>291.1766866129737</v>
      </c>
      <c r="AK60" s="316">
        <v>15.449021234576106</v>
      </c>
      <c r="AL60" s="316">
        <v>-0.11166562357329471</v>
      </c>
      <c r="AM60" s="317">
        <v>1.2195677773076826E-3</v>
      </c>
      <c r="AN60" s="315" t="s">
        <v>678</v>
      </c>
      <c r="AO60" s="316" t="s">
        <v>678</v>
      </c>
      <c r="AP60" s="316" t="s">
        <v>678</v>
      </c>
      <c r="AQ60" s="318" t="s">
        <v>678</v>
      </c>
      <c r="AR60" s="315">
        <v>291.1766866129737</v>
      </c>
      <c r="AS60" s="316">
        <v>15.449021234576106</v>
      </c>
      <c r="AT60" s="316">
        <v>-0.11166562357329471</v>
      </c>
      <c r="AU60" s="317">
        <v>1.2195677773076826E-3</v>
      </c>
      <c r="AV60" s="315">
        <v>611.83809244535064</v>
      </c>
      <c r="AW60" s="316">
        <v>31.773836257608334</v>
      </c>
      <c r="AX60" s="316">
        <v>-0.21051838025564917</v>
      </c>
      <c r="AY60" s="317">
        <v>1.254777086657975E-3</v>
      </c>
      <c r="AZ60" s="315" t="s">
        <v>678</v>
      </c>
      <c r="BA60" s="316" t="s">
        <v>678</v>
      </c>
      <c r="BB60" s="316" t="s">
        <v>678</v>
      </c>
      <c r="BC60" s="318" t="s">
        <v>678</v>
      </c>
      <c r="BD60" s="315">
        <v>611.83809244535064</v>
      </c>
      <c r="BE60" s="316">
        <v>31.773836257608334</v>
      </c>
      <c r="BF60" s="316">
        <v>-0.21051838025564917</v>
      </c>
      <c r="BG60" s="317">
        <v>1.254777086657975E-3</v>
      </c>
      <c r="BH60" s="315">
        <v>362.87268196315074</v>
      </c>
      <c r="BI60" s="316">
        <v>31.884516076066042</v>
      </c>
      <c r="BJ60" s="316">
        <v>-0.34655627131164768</v>
      </c>
      <c r="BK60" s="317">
        <v>2.5421319050654705E-3</v>
      </c>
      <c r="BL60" s="315" t="s">
        <v>678</v>
      </c>
      <c r="BM60" s="316" t="s">
        <v>678</v>
      </c>
      <c r="BN60" s="316" t="s">
        <v>678</v>
      </c>
      <c r="BO60" s="318" t="s">
        <v>678</v>
      </c>
      <c r="BP60" s="315">
        <v>362.87268196315074</v>
      </c>
      <c r="BQ60" s="316">
        <v>31.884516076066042</v>
      </c>
      <c r="BR60" s="316">
        <v>-0.34655627131164768</v>
      </c>
      <c r="BS60" s="317">
        <v>2.5421319050654705E-3</v>
      </c>
    </row>
    <row r="61" spans="1:71" s="1061" customFormat="1" ht="13.5" customHeight="1" x14ac:dyDescent="0.25">
      <c r="A61" s="26"/>
      <c r="B61" s="319">
        <v>2044</v>
      </c>
      <c r="C61" s="25"/>
      <c r="D61" s="315">
        <v>33.980998091755261</v>
      </c>
      <c r="E61" s="316">
        <v>7.2215132971488938</v>
      </c>
      <c r="F61" s="316">
        <v>-8.2261600343825417E-2</v>
      </c>
      <c r="G61" s="317">
        <v>5.4481196019723571E-4</v>
      </c>
      <c r="H61" s="315">
        <v>41.986826407675601</v>
      </c>
      <c r="I61" s="316">
        <v>6.0198725738241246</v>
      </c>
      <c r="J61" s="316">
        <v>-5.7912851180344914E-2</v>
      </c>
      <c r="K61" s="317">
        <v>4.5635617283221777E-4</v>
      </c>
      <c r="L61" s="315" t="s">
        <v>678</v>
      </c>
      <c r="M61" s="316">
        <v>1.9538330581067267</v>
      </c>
      <c r="N61" s="316" t="s">
        <v>678</v>
      </c>
      <c r="O61" s="318" t="s">
        <v>678</v>
      </c>
      <c r="P61" s="315">
        <v>28.213172119205598</v>
      </c>
      <c r="Q61" s="316">
        <v>5.5736485154427218</v>
      </c>
      <c r="R61" s="316">
        <v>-5.4805136566172662E-2</v>
      </c>
      <c r="S61" s="317">
        <v>3.8543527318756876E-4</v>
      </c>
      <c r="T61" s="315">
        <v>24.443655665468043</v>
      </c>
      <c r="U61" s="316">
        <v>13.706587141633761</v>
      </c>
      <c r="V61" s="316">
        <v>-0.21514842769652442</v>
      </c>
      <c r="W61" s="317">
        <v>1.3894365866645839E-3</v>
      </c>
      <c r="X61" s="315">
        <v>43.242357745790635</v>
      </c>
      <c r="Y61" s="316">
        <v>10.568608460023704</v>
      </c>
      <c r="Z61" s="316">
        <v>-0.15247138487919742</v>
      </c>
      <c r="AA61" s="317">
        <v>1.290828060629291E-3</v>
      </c>
      <c r="AB61" s="315" t="s">
        <v>678</v>
      </c>
      <c r="AC61" s="316">
        <v>4.4639815261118603</v>
      </c>
      <c r="AD61" s="316" t="s">
        <v>678</v>
      </c>
      <c r="AE61" s="318" t="s">
        <v>678</v>
      </c>
      <c r="AF61" s="315">
        <v>38.368205095172371</v>
      </c>
      <c r="AG61" s="316">
        <v>9.9244227267218434</v>
      </c>
      <c r="AH61" s="316">
        <v>-0.13626295322908963</v>
      </c>
      <c r="AI61" s="317">
        <v>1.1503316297410988E-3</v>
      </c>
      <c r="AJ61" s="315">
        <v>292.31672942527194</v>
      </c>
      <c r="AK61" s="316">
        <v>15.509508720096989</v>
      </c>
      <c r="AL61" s="316">
        <v>-0.11210282750269013</v>
      </c>
      <c r="AM61" s="317">
        <v>1.2243427457119291E-3</v>
      </c>
      <c r="AN61" s="315" t="s">
        <v>678</v>
      </c>
      <c r="AO61" s="316" t="s">
        <v>678</v>
      </c>
      <c r="AP61" s="316" t="s">
        <v>678</v>
      </c>
      <c r="AQ61" s="318" t="s">
        <v>678</v>
      </c>
      <c r="AR61" s="315">
        <v>292.31672942527194</v>
      </c>
      <c r="AS61" s="316">
        <v>15.509508720096989</v>
      </c>
      <c r="AT61" s="316">
        <v>-0.11210282750269013</v>
      </c>
      <c r="AU61" s="317">
        <v>1.2243427457119291E-3</v>
      </c>
      <c r="AV61" s="315">
        <v>614.23361946262764</v>
      </c>
      <c r="AW61" s="316">
        <v>31.898240220253786</v>
      </c>
      <c r="AX61" s="316">
        <v>-0.21134262195253378</v>
      </c>
      <c r="AY61" s="317">
        <v>1.2596899099176968E-3</v>
      </c>
      <c r="AZ61" s="315" t="s">
        <v>678</v>
      </c>
      <c r="BA61" s="316" t="s">
        <v>678</v>
      </c>
      <c r="BB61" s="316" t="s">
        <v>678</v>
      </c>
      <c r="BC61" s="318" t="s">
        <v>678</v>
      </c>
      <c r="BD61" s="315">
        <v>614.23361946262764</v>
      </c>
      <c r="BE61" s="316">
        <v>31.898240220253786</v>
      </c>
      <c r="BF61" s="316">
        <v>-0.21134262195253378</v>
      </c>
      <c r="BG61" s="317">
        <v>1.2596899099176968E-3</v>
      </c>
      <c r="BH61" s="315">
        <v>364.29343579362938</v>
      </c>
      <c r="BI61" s="316">
        <v>32.009353382922413</v>
      </c>
      <c r="BJ61" s="316">
        <v>-0.34791314157060099</v>
      </c>
      <c r="BK61" s="317">
        <v>2.5520851030360757E-3</v>
      </c>
      <c r="BL61" s="315" t="s">
        <v>678</v>
      </c>
      <c r="BM61" s="316" t="s">
        <v>678</v>
      </c>
      <c r="BN61" s="316" t="s">
        <v>678</v>
      </c>
      <c r="BO61" s="318" t="s">
        <v>678</v>
      </c>
      <c r="BP61" s="315">
        <v>364.29343579362938</v>
      </c>
      <c r="BQ61" s="316">
        <v>32.009353382922413</v>
      </c>
      <c r="BR61" s="316">
        <v>-0.34791314157060099</v>
      </c>
      <c r="BS61" s="317">
        <v>2.5520851030360757E-3</v>
      </c>
    </row>
    <row r="62" spans="1:71" s="1061" customFormat="1" ht="13.5" customHeight="1" x14ac:dyDescent="0.25">
      <c r="A62" s="26"/>
      <c r="B62" s="319">
        <v>2045</v>
      </c>
      <c r="C62" s="25"/>
      <c r="D62" s="315">
        <v>34.119471871750854</v>
      </c>
      <c r="E62" s="316">
        <v>7.2509412215684321</v>
      </c>
      <c r="F62" s="316">
        <v>-8.2596819301118493E-2</v>
      </c>
      <c r="G62" s="317">
        <v>5.4703208837921587E-4</v>
      </c>
      <c r="H62" s="315">
        <v>42.151696594625513</v>
      </c>
      <c r="I62" s="316">
        <v>6.0435108813976539</v>
      </c>
      <c r="J62" s="316">
        <v>-5.814025828437791E-2</v>
      </c>
      <c r="K62" s="317">
        <v>4.5814815222118251E-4</v>
      </c>
      <c r="L62" s="315" t="s">
        <v>678</v>
      </c>
      <c r="M62" s="316">
        <v>1.9538330581067267</v>
      </c>
      <c r="N62" s="316" t="s">
        <v>678</v>
      </c>
      <c r="O62" s="318" t="s">
        <v>678</v>
      </c>
      <c r="P62" s="315">
        <v>28.326220132101152</v>
      </c>
      <c r="Q62" s="316">
        <v>5.5941555557168687</v>
      </c>
      <c r="R62" s="316">
        <v>-5.5025818874370282E-2</v>
      </c>
      <c r="S62" s="317">
        <v>3.8698504898410302E-4</v>
      </c>
      <c r="T62" s="315">
        <v>24.543264434691608</v>
      </c>
      <c r="U62" s="316">
        <v>13.762441973419927</v>
      </c>
      <c r="V62" s="316">
        <v>-0.21602516521797099</v>
      </c>
      <c r="W62" s="317">
        <v>1.3950985903438196E-3</v>
      </c>
      <c r="X62" s="315">
        <v>43.412158043066732</v>
      </c>
      <c r="Y62" s="316">
        <v>10.610108344670522</v>
      </c>
      <c r="Z62" s="316">
        <v>-0.15307009613890218</v>
      </c>
      <c r="AA62" s="317">
        <v>1.2958967710293044E-3</v>
      </c>
      <c r="AB62" s="315" t="s">
        <v>678</v>
      </c>
      <c r="AC62" s="316">
        <v>4.4639815261118603</v>
      </c>
      <c r="AD62" s="316" t="s">
        <v>678</v>
      </c>
      <c r="AE62" s="318" t="s">
        <v>678</v>
      </c>
      <c r="AF62" s="315">
        <v>38.518893484119417</v>
      </c>
      <c r="AG62" s="316">
        <v>9.961490472294102</v>
      </c>
      <c r="AH62" s="316">
        <v>-0.13679826057432423</v>
      </c>
      <c r="AI62" s="317">
        <v>1.1548502134937589E-3</v>
      </c>
      <c r="AJ62" s="315">
        <v>293.46457311702858</v>
      </c>
      <c r="AK62" s="316">
        <v>15.570410098480668</v>
      </c>
      <c r="AL62" s="316">
        <v>-0.11254302305232575</v>
      </c>
      <c r="AM62" s="317">
        <v>1.2291503874092638E-3</v>
      </c>
      <c r="AN62" s="315" t="s">
        <v>678</v>
      </c>
      <c r="AO62" s="316" t="s">
        <v>678</v>
      </c>
      <c r="AP62" s="316" t="s">
        <v>678</v>
      </c>
      <c r="AQ62" s="318" t="s">
        <v>678</v>
      </c>
      <c r="AR62" s="315">
        <v>293.46457311702858</v>
      </c>
      <c r="AS62" s="316">
        <v>15.570410098480668</v>
      </c>
      <c r="AT62" s="316">
        <v>-0.11254302305232575</v>
      </c>
      <c r="AU62" s="317">
        <v>1.2291503874092638E-3</v>
      </c>
      <c r="AV62" s="315">
        <v>616.64553816037449</v>
      </c>
      <c r="AW62" s="316">
        <v>32.023495431910483</v>
      </c>
      <c r="AX62" s="316">
        <v>-0.21217250362192874</v>
      </c>
      <c r="AY62" s="317">
        <v>1.2646363497588629E-3</v>
      </c>
      <c r="AZ62" s="315" t="s">
        <v>678</v>
      </c>
      <c r="BA62" s="316" t="s">
        <v>678</v>
      </c>
      <c r="BB62" s="316" t="s">
        <v>678</v>
      </c>
      <c r="BC62" s="318" t="s">
        <v>678</v>
      </c>
      <c r="BD62" s="315">
        <v>616.64553816037449</v>
      </c>
      <c r="BE62" s="316">
        <v>32.023495431910483</v>
      </c>
      <c r="BF62" s="316">
        <v>-0.21217250362192874</v>
      </c>
      <c r="BG62" s="317">
        <v>1.2646363497588629E-3</v>
      </c>
      <c r="BH62" s="315">
        <v>365.72391130232234</v>
      </c>
      <c r="BI62" s="316">
        <v>32.135044903999692</v>
      </c>
      <c r="BJ62" s="316">
        <v>-0.34927929637678062</v>
      </c>
      <c r="BK62" s="317">
        <v>2.5621064069556482E-3</v>
      </c>
      <c r="BL62" s="315" t="s">
        <v>678</v>
      </c>
      <c r="BM62" s="316" t="s">
        <v>678</v>
      </c>
      <c r="BN62" s="316" t="s">
        <v>678</v>
      </c>
      <c r="BO62" s="318" t="s">
        <v>678</v>
      </c>
      <c r="BP62" s="315">
        <v>365.72391130232234</v>
      </c>
      <c r="BQ62" s="316">
        <v>32.135044903999692</v>
      </c>
      <c r="BR62" s="316">
        <v>-0.34927929637678062</v>
      </c>
      <c r="BS62" s="317">
        <v>2.5621064069556482E-3</v>
      </c>
    </row>
    <row r="63" spans="1:71" s="1061" customFormat="1" ht="13.5" customHeight="1" x14ac:dyDescent="0.25">
      <c r="A63" s="26"/>
      <c r="B63" s="319">
        <v>2046</v>
      </c>
      <c r="C63" s="25"/>
      <c r="D63" s="315">
        <v>34.258893175167735</v>
      </c>
      <c r="E63" s="316">
        <v>7.2805705100846838</v>
      </c>
      <c r="F63" s="316">
        <v>-8.2934332034267949E-2</v>
      </c>
      <c r="G63" s="317">
        <v>5.4926740805413246E-4</v>
      </c>
      <c r="H63" s="315">
        <v>42.317694925572155</v>
      </c>
      <c r="I63" s="316">
        <v>6.0673109369213458</v>
      </c>
      <c r="J63" s="316">
        <v>-5.8369221448751327E-2</v>
      </c>
      <c r="K63" s="317">
        <v>4.5995239344369837E-4</v>
      </c>
      <c r="L63" s="315" t="s">
        <v>678</v>
      </c>
      <c r="M63" s="316">
        <v>1.9538330581067267</v>
      </c>
      <c r="N63" s="316" t="s">
        <v>678</v>
      </c>
      <c r="O63" s="318" t="s">
        <v>678</v>
      </c>
      <c r="P63" s="315">
        <v>28.44004168956198</v>
      </c>
      <c r="Q63" s="316">
        <v>5.6148029178697261</v>
      </c>
      <c r="R63" s="316">
        <v>-5.5248011227687542E-2</v>
      </c>
      <c r="S63" s="317">
        <v>3.8854542930710431E-4</v>
      </c>
      <c r="T63" s="315">
        <v>24.643554788846327</v>
      </c>
      <c r="U63" s="316">
        <v>13.818678998580976</v>
      </c>
      <c r="V63" s="316">
        <v>-0.21690790192089376</v>
      </c>
      <c r="W63" s="317">
        <v>1.400799336961232E-3</v>
      </c>
      <c r="X63" s="315">
        <v>43.583120219209839</v>
      </c>
      <c r="Y63" s="316">
        <v>10.651892197247477</v>
      </c>
      <c r="Z63" s="316">
        <v>-0.15367290415209472</v>
      </c>
      <c r="AA63" s="317">
        <v>1.3010001646871871E-3</v>
      </c>
      <c r="AB63" s="315" t="s">
        <v>678</v>
      </c>
      <c r="AC63" s="316">
        <v>4.4639815261118603</v>
      </c>
      <c r="AD63" s="316" t="s">
        <v>678</v>
      </c>
      <c r="AE63" s="318" t="s">
        <v>678</v>
      </c>
      <c r="AF63" s="315">
        <v>38.670612976412144</v>
      </c>
      <c r="AG63" s="316">
        <v>9.9988118583541468</v>
      </c>
      <c r="AH63" s="316">
        <v>-0.13733723082416949</v>
      </c>
      <c r="AI63" s="317">
        <v>1.1593997161968286E-3</v>
      </c>
      <c r="AJ63" s="315">
        <v>294.62027106669558</v>
      </c>
      <c r="AK63" s="316">
        <v>15.631728201838627</v>
      </c>
      <c r="AL63" s="316">
        <v>-0.11298623069272137</v>
      </c>
      <c r="AM63" s="317">
        <v>1.2339909259706078E-3</v>
      </c>
      <c r="AN63" s="315" t="s">
        <v>678</v>
      </c>
      <c r="AO63" s="316" t="s">
        <v>678</v>
      </c>
      <c r="AP63" s="316" t="s">
        <v>678</v>
      </c>
      <c r="AQ63" s="318" t="s">
        <v>678</v>
      </c>
      <c r="AR63" s="315">
        <v>294.62027106669558</v>
      </c>
      <c r="AS63" s="316">
        <v>15.631728201838627</v>
      </c>
      <c r="AT63" s="316">
        <v>-0.11298623069272137</v>
      </c>
      <c r="AU63" s="317">
        <v>1.2339909259706078E-3</v>
      </c>
      <c r="AV63" s="315">
        <v>619.07396070062805</v>
      </c>
      <c r="AW63" s="316">
        <v>32.149607717351742</v>
      </c>
      <c r="AX63" s="316">
        <v>-0.21300806385602147</v>
      </c>
      <c r="AY63" s="317">
        <v>1.2696166362069579E-3</v>
      </c>
      <c r="AZ63" s="315" t="s">
        <v>678</v>
      </c>
      <c r="BA63" s="316" t="s">
        <v>678</v>
      </c>
      <c r="BB63" s="316" t="s">
        <v>678</v>
      </c>
      <c r="BC63" s="318" t="s">
        <v>678</v>
      </c>
      <c r="BD63" s="315">
        <v>619.07396070062805</v>
      </c>
      <c r="BE63" s="316">
        <v>32.149607717351742</v>
      </c>
      <c r="BF63" s="316">
        <v>-0.21300806385602147</v>
      </c>
      <c r="BG63" s="317">
        <v>1.2696166362069579E-3</v>
      </c>
      <c r="BH63" s="315">
        <v>367.16417501097703</v>
      </c>
      <c r="BI63" s="316">
        <v>32.261596484360979</v>
      </c>
      <c r="BJ63" s="316">
        <v>-0.35065479926081294</v>
      </c>
      <c r="BK63" s="317">
        <v>2.5721962828473E-3</v>
      </c>
      <c r="BL63" s="315" t="s">
        <v>678</v>
      </c>
      <c r="BM63" s="316" t="s">
        <v>678</v>
      </c>
      <c r="BN63" s="316" t="s">
        <v>678</v>
      </c>
      <c r="BO63" s="318" t="s">
        <v>678</v>
      </c>
      <c r="BP63" s="315">
        <v>367.16417501097703</v>
      </c>
      <c r="BQ63" s="316">
        <v>32.261596484360979</v>
      </c>
      <c r="BR63" s="316">
        <v>-0.35065479926081294</v>
      </c>
      <c r="BS63" s="317">
        <v>2.5721962828473E-3</v>
      </c>
    </row>
    <row r="64" spans="1:71" s="1061" customFormat="1" ht="13.5" customHeight="1" x14ac:dyDescent="0.25">
      <c r="A64" s="26"/>
      <c r="B64" s="319">
        <v>2047</v>
      </c>
      <c r="C64" s="25"/>
      <c r="D64" s="315">
        <v>34.399268485548362</v>
      </c>
      <c r="E64" s="316">
        <v>7.3104025405555921</v>
      </c>
      <c r="F64" s="316">
        <v>-8.3274154238709722E-2</v>
      </c>
      <c r="G64" s="317">
        <v>5.5151802317159493E-4</v>
      </c>
      <c r="H64" s="315">
        <v>42.484829119975906</v>
      </c>
      <c r="I64" s="316">
        <v>6.0912738471749153</v>
      </c>
      <c r="J64" s="316">
        <v>-5.8599751320994348E-2</v>
      </c>
      <c r="K64" s="317">
        <v>4.617689804028296E-4</v>
      </c>
      <c r="L64" s="315" t="s">
        <v>678</v>
      </c>
      <c r="M64" s="316">
        <v>1.9538330581067267</v>
      </c>
      <c r="N64" s="316" t="s">
        <v>678</v>
      </c>
      <c r="O64" s="318" t="s">
        <v>678</v>
      </c>
      <c r="P64" s="315">
        <v>28.554642084659385</v>
      </c>
      <c r="Q64" s="316">
        <v>5.6355915620705499</v>
      </c>
      <c r="R64" s="316">
        <v>-5.5471723958788979E-2</v>
      </c>
      <c r="S64" s="317">
        <v>3.9011648671931484E-4</v>
      </c>
      <c r="T64" s="315">
        <v>24.744531391758699</v>
      </c>
      <c r="U64" s="316">
        <v>13.875300832320841</v>
      </c>
      <c r="V64" s="316">
        <v>-0.21779667885541035</v>
      </c>
      <c r="W64" s="317">
        <v>1.406539091620015E-3</v>
      </c>
      <c r="X64" s="315">
        <v>43.755252224515203</v>
      </c>
      <c r="Y64" s="316">
        <v>10.693961960839131</v>
      </c>
      <c r="Z64" s="316">
        <v>-0.15427983695130124</v>
      </c>
      <c r="AA64" s="317">
        <v>1.306138478927284E-3</v>
      </c>
      <c r="AB64" s="315" t="s">
        <v>678</v>
      </c>
      <c r="AC64" s="316">
        <v>4.4639815261118603</v>
      </c>
      <c r="AD64" s="316" t="s">
        <v>678</v>
      </c>
      <c r="AE64" s="318" t="s">
        <v>678</v>
      </c>
      <c r="AF64" s="315">
        <v>38.823370627498662</v>
      </c>
      <c r="AG64" s="316">
        <v>10.036388620467388</v>
      </c>
      <c r="AH64" s="316">
        <v>-0.13787988904248868</v>
      </c>
      <c r="AI64" s="317">
        <v>1.1639803494169281E-3</v>
      </c>
      <c r="AJ64" s="315">
        <v>295.78387701797323</v>
      </c>
      <c r="AK64" s="316">
        <v>15.693465881661398</v>
      </c>
      <c r="AL64" s="316">
        <v>-0.11343247103446864</v>
      </c>
      <c r="AM64" s="317">
        <v>1.238864586496692E-3</v>
      </c>
      <c r="AN64" s="315" t="s">
        <v>678</v>
      </c>
      <c r="AO64" s="316" t="s">
        <v>678</v>
      </c>
      <c r="AP64" s="316" t="s">
        <v>678</v>
      </c>
      <c r="AQ64" s="318" t="s">
        <v>678</v>
      </c>
      <c r="AR64" s="315">
        <v>295.78387701797323</v>
      </c>
      <c r="AS64" s="316">
        <v>15.693465881661398</v>
      </c>
      <c r="AT64" s="316">
        <v>-0.11343247103446864</v>
      </c>
      <c r="AU64" s="317">
        <v>1.238864586496692E-3</v>
      </c>
      <c r="AV64" s="315">
        <v>621.51900001290664</v>
      </c>
      <c r="AW64" s="316">
        <v>32.276582941207543</v>
      </c>
      <c r="AX64" s="316">
        <v>-0.21384934151107082</v>
      </c>
      <c r="AY64" s="317">
        <v>1.2746310008614425E-3</v>
      </c>
      <c r="AZ64" s="315" t="s">
        <v>678</v>
      </c>
      <c r="BA64" s="316" t="s">
        <v>678</v>
      </c>
      <c r="BB64" s="316" t="s">
        <v>678</v>
      </c>
      <c r="BC64" s="318" t="s">
        <v>678</v>
      </c>
      <c r="BD64" s="315">
        <v>621.51900001290664</v>
      </c>
      <c r="BE64" s="316">
        <v>32.276582941207543</v>
      </c>
      <c r="BF64" s="316">
        <v>-0.21384934151107082</v>
      </c>
      <c r="BG64" s="317">
        <v>1.2746310008614425E-3</v>
      </c>
      <c r="BH64" s="315">
        <v>368.61429389652375</v>
      </c>
      <c r="BI64" s="316">
        <v>32.389014009064908</v>
      </c>
      <c r="BJ64" s="316">
        <v>-0.35203971418803998</v>
      </c>
      <c r="BK64" s="317">
        <v>2.5823551999229612E-3</v>
      </c>
      <c r="BL64" s="315" t="s">
        <v>678</v>
      </c>
      <c r="BM64" s="316" t="s">
        <v>678</v>
      </c>
      <c r="BN64" s="316" t="s">
        <v>678</v>
      </c>
      <c r="BO64" s="318" t="s">
        <v>678</v>
      </c>
      <c r="BP64" s="315">
        <v>368.61429389652375</v>
      </c>
      <c r="BQ64" s="316">
        <v>32.389014009064908</v>
      </c>
      <c r="BR64" s="316">
        <v>-0.35203971418803998</v>
      </c>
      <c r="BS64" s="317">
        <v>2.5823551999229612E-3</v>
      </c>
    </row>
    <row r="65" spans="1:71" s="1061" customFormat="1" ht="13.5" customHeight="1" x14ac:dyDescent="0.25">
      <c r="A65" s="26"/>
      <c r="B65" s="319">
        <v>2048</v>
      </c>
      <c r="C65" s="25"/>
      <c r="D65" s="315">
        <v>34.540604330799638</v>
      </c>
      <c r="E65" s="316">
        <v>7.3404387002672609</v>
      </c>
      <c r="F65" s="316">
        <v>-8.3616301717277686E-2</v>
      </c>
      <c r="G65" s="317">
        <v>5.5378403839250042E-4</v>
      </c>
      <c r="H65" s="315">
        <v>42.653106950118499</v>
      </c>
      <c r="I65" s="316">
        <v>6.1154007265113552</v>
      </c>
      <c r="J65" s="316">
        <v>-5.8831858621493198E-2</v>
      </c>
      <c r="K65" s="317">
        <v>4.6359799757575762E-4</v>
      </c>
      <c r="L65" s="315" t="s">
        <v>678</v>
      </c>
      <c r="M65" s="316">
        <v>1.9538330581067267</v>
      </c>
      <c r="N65" s="316" t="s">
        <v>678</v>
      </c>
      <c r="O65" s="318" t="s">
        <v>678</v>
      </c>
      <c r="P65" s="315">
        <v>28.670026646683169</v>
      </c>
      <c r="Q65" s="316">
        <v>5.6565224550586723</v>
      </c>
      <c r="R65" s="316">
        <v>-5.5696967471041664E-2</v>
      </c>
      <c r="S65" s="317">
        <v>3.9169829427999599E-4</v>
      </c>
      <c r="T65" s="315">
        <v>24.846198939168033</v>
      </c>
      <c r="U65" s="316">
        <v>13.932310107738301</v>
      </c>
      <c r="V65" s="316">
        <v>-0.21869153735252875</v>
      </c>
      <c r="W65" s="317">
        <v>1.4123181212373625E-3</v>
      </c>
      <c r="X65" s="315">
        <v>43.928562063678974</v>
      </c>
      <c r="Y65" s="316">
        <v>10.736319591825843</v>
      </c>
      <c r="Z65" s="316">
        <v>-0.15489092276086405</v>
      </c>
      <c r="AA65" s="317">
        <v>1.3113119526978608E-3</v>
      </c>
      <c r="AB65" s="315" t="s">
        <v>678</v>
      </c>
      <c r="AC65" s="316">
        <v>4.4639815261118603</v>
      </c>
      <c r="AD65" s="316" t="s">
        <v>678</v>
      </c>
      <c r="AE65" s="318" t="s">
        <v>678</v>
      </c>
      <c r="AF65" s="315">
        <v>38.977173541104847</v>
      </c>
      <c r="AG65" s="316">
        <v>10.074222506075055</v>
      </c>
      <c r="AH65" s="316">
        <v>-0.13842626046464787</v>
      </c>
      <c r="AI65" s="317">
        <v>1.1685923261683482E-3</v>
      </c>
      <c r="AJ65" s="315">
        <v>296.95544508230955</v>
      </c>
      <c r="AK65" s="316">
        <v>15.755626008951191</v>
      </c>
      <c r="AL65" s="316">
        <v>-0.11388176482918978</v>
      </c>
      <c r="AM65" s="317">
        <v>1.2437715956285268E-3</v>
      </c>
      <c r="AN65" s="315" t="s">
        <v>678</v>
      </c>
      <c r="AO65" s="316" t="s">
        <v>678</v>
      </c>
      <c r="AP65" s="316" t="s">
        <v>678</v>
      </c>
      <c r="AQ65" s="318" t="s">
        <v>678</v>
      </c>
      <c r="AR65" s="315">
        <v>296.95544508230955</v>
      </c>
      <c r="AS65" s="316">
        <v>15.755626008951191</v>
      </c>
      <c r="AT65" s="316">
        <v>-0.11388176482918978</v>
      </c>
      <c r="AU65" s="317">
        <v>1.2437715956285268E-3</v>
      </c>
      <c r="AV65" s="315">
        <v>623.98076979946302</v>
      </c>
      <c r="AW65" s="316">
        <v>32.404427008237349</v>
      </c>
      <c r="AX65" s="316">
        <v>-0.2146963757092144</v>
      </c>
      <c r="AY65" s="317">
        <v>1.2796796769065249E-3</v>
      </c>
      <c r="AZ65" s="315" t="s">
        <v>678</v>
      </c>
      <c r="BA65" s="316" t="s">
        <v>678</v>
      </c>
      <c r="BB65" s="316" t="s">
        <v>678</v>
      </c>
      <c r="BC65" s="318" t="s">
        <v>678</v>
      </c>
      <c r="BD65" s="315">
        <v>623.98076979946302</v>
      </c>
      <c r="BE65" s="316">
        <v>32.404427008237349</v>
      </c>
      <c r="BF65" s="316">
        <v>-0.2146963757092144</v>
      </c>
      <c r="BG65" s="317">
        <v>1.2796796769065249E-3</v>
      </c>
      <c r="BH65" s="315">
        <v>370.07433539419065</v>
      </c>
      <c r="BI65" s="316">
        <v>32.517303403439357</v>
      </c>
      <c r="BJ65" s="316">
        <v>-0.35343410556149452</v>
      </c>
      <c r="BK65" s="317">
        <v>2.5925836306052012E-3</v>
      </c>
      <c r="BL65" s="315" t="s">
        <v>678</v>
      </c>
      <c r="BM65" s="316" t="s">
        <v>678</v>
      </c>
      <c r="BN65" s="316" t="s">
        <v>678</v>
      </c>
      <c r="BO65" s="318" t="s">
        <v>678</v>
      </c>
      <c r="BP65" s="315">
        <v>370.07433539419065</v>
      </c>
      <c r="BQ65" s="316">
        <v>32.517303403439357</v>
      </c>
      <c r="BR65" s="316">
        <v>-0.35343410556149452</v>
      </c>
      <c r="BS65" s="317">
        <v>2.5925836306052012E-3</v>
      </c>
    </row>
    <row r="66" spans="1:71" s="1061" customFormat="1" ht="13.5" customHeight="1" x14ac:dyDescent="0.25">
      <c r="A66" s="26"/>
      <c r="B66" s="319">
        <v>2049</v>
      </c>
      <c r="C66" s="25"/>
      <c r="D66" s="315">
        <v>34.682907283496419</v>
      </c>
      <c r="E66" s="316">
        <v>7.3706803859984609</v>
      </c>
      <c r="F66" s="316">
        <v>-8.3960790380938483E-2</v>
      </c>
      <c r="G66" s="317">
        <v>5.5606555909390085E-4</v>
      </c>
      <c r="H66" s="315">
        <v>42.82253624146442</v>
      </c>
      <c r="I66" s="316">
        <v>6.1396926969087486</v>
      </c>
      <c r="J66" s="316">
        <v>-5.9065554143989597E-2</v>
      </c>
      <c r="K66" s="317">
        <v>4.6543953001770854E-4</v>
      </c>
      <c r="L66" s="315" t="s">
        <v>678</v>
      </c>
      <c r="M66" s="316">
        <v>1.9538330581067267</v>
      </c>
      <c r="N66" s="316" t="s">
        <v>678</v>
      </c>
      <c r="O66" s="318" t="s">
        <v>678</v>
      </c>
      <c r="P66" s="315">
        <v>28.786200741389429</v>
      </c>
      <c r="Q66" s="316">
        <v>5.6775965701884541</v>
      </c>
      <c r="R66" s="316">
        <v>-5.5923752238998897E-2</v>
      </c>
      <c r="S66" s="317">
        <v>3.9329092554832599E-4</v>
      </c>
      <c r="T66" s="315">
        <v>24.948562158944778</v>
      </c>
      <c r="U66" s="316">
        <v>13.989709475949427</v>
      </c>
      <c r="V66" s="316">
        <v>-0.21959251902606922</v>
      </c>
      <c r="W66" s="317">
        <v>1.4181366945568814E-3</v>
      </c>
      <c r="X66" s="315">
        <v>44.103057796170361</v>
      </c>
      <c r="Y66" s="316">
        <v>10.778967059974732</v>
      </c>
      <c r="Z66" s="316">
        <v>-0.1555061899982538</v>
      </c>
      <c r="AA66" s="317">
        <v>1.3165208265822146E-3</v>
      </c>
      <c r="AB66" s="315" t="s">
        <v>678</v>
      </c>
      <c r="AC66" s="316">
        <v>4.4639815261118603</v>
      </c>
      <c r="AD66" s="316" t="s">
        <v>678</v>
      </c>
      <c r="AE66" s="318" t="s">
        <v>678</v>
      </c>
      <c r="AF66" s="315">
        <v>39.132028869564643</v>
      </c>
      <c r="AG66" s="316">
        <v>10.112315274575442</v>
      </c>
      <c r="AH66" s="316">
        <v>-0.13897637049868888</v>
      </c>
      <c r="AI66" s="317">
        <v>1.1732358609229546E-3</v>
      </c>
      <c r="AJ66" s="315">
        <v>298.13502974141647</v>
      </c>
      <c r="AK66" s="316">
        <v>15.818211474355383</v>
      </c>
      <c r="AL66" s="316">
        <v>-0.11433413297050236</v>
      </c>
      <c r="AM66" s="317">
        <v>1.2487121815579403E-3</v>
      </c>
      <c r="AN66" s="315" t="s">
        <v>678</v>
      </c>
      <c r="AO66" s="316" t="s">
        <v>678</v>
      </c>
      <c r="AP66" s="316" t="s">
        <v>678</v>
      </c>
      <c r="AQ66" s="318" t="s">
        <v>678</v>
      </c>
      <c r="AR66" s="315">
        <v>298.13502974141647</v>
      </c>
      <c r="AS66" s="316">
        <v>15.818211474355383</v>
      </c>
      <c r="AT66" s="316">
        <v>-0.11433413297050236</v>
      </c>
      <c r="AU66" s="317">
        <v>1.2487121815579403E-3</v>
      </c>
      <c r="AV66" s="315">
        <v>626.45938454057068</v>
      </c>
      <c r="AW66" s="316">
        <v>32.533145863604595</v>
      </c>
      <c r="AX66" s="316">
        <v>-0.21554920584028761</v>
      </c>
      <c r="AY66" s="317">
        <v>1.2847628991220039E-3</v>
      </c>
      <c r="AZ66" s="315" t="s">
        <v>678</v>
      </c>
      <c r="BA66" s="316" t="s">
        <v>678</v>
      </c>
      <c r="BB66" s="316" t="s">
        <v>678</v>
      </c>
      <c r="BC66" s="318" t="s">
        <v>678</v>
      </c>
      <c r="BD66" s="315">
        <v>626.45938454057068</v>
      </c>
      <c r="BE66" s="316">
        <v>32.533145863604595</v>
      </c>
      <c r="BF66" s="316">
        <v>-0.21554920584028761</v>
      </c>
      <c r="BG66" s="317">
        <v>1.2847628991220039E-3</v>
      </c>
      <c r="BH66" s="315">
        <v>371.54436740063926</v>
      </c>
      <c r="BI66" s="316">
        <v>32.646470633356934</v>
      </c>
      <c r="BJ66" s="316">
        <v>-0.3548380382248944</v>
      </c>
      <c r="BK66" s="317">
        <v>2.6028820505491963E-3</v>
      </c>
      <c r="BL66" s="315" t="s">
        <v>678</v>
      </c>
      <c r="BM66" s="316" t="s">
        <v>678</v>
      </c>
      <c r="BN66" s="316" t="s">
        <v>678</v>
      </c>
      <c r="BO66" s="318" t="s">
        <v>678</v>
      </c>
      <c r="BP66" s="315">
        <v>371.54436740063926</v>
      </c>
      <c r="BQ66" s="316">
        <v>32.646470633356934</v>
      </c>
      <c r="BR66" s="316">
        <v>-0.3548380382248944</v>
      </c>
      <c r="BS66" s="317">
        <v>2.6028820505491963E-3</v>
      </c>
    </row>
    <row r="67" spans="1:71" s="1061" customFormat="1" ht="13.5" customHeight="1" x14ac:dyDescent="0.25">
      <c r="A67" s="26"/>
      <c r="B67" s="319">
        <v>2050</v>
      </c>
      <c r="C67" s="25"/>
      <c r="D67" s="315">
        <v>34.826183961187212</v>
      </c>
      <c r="E67" s="316">
        <v>7.4011290040855906</v>
      </c>
      <c r="F67" s="316">
        <v>-8.4307636249531456E-2</v>
      </c>
      <c r="G67" s="317">
        <v>5.5836269137390319E-4</v>
      </c>
      <c r="H67" s="315">
        <v>42.993124873024811</v>
      </c>
      <c r="I67" s="316">
        <v>6.164150888022446</v>
      </c>
      <c r="J67" s="316">
        <v>-5.9300848756082727E-2</v>
      </c>
      <c r="K67" s="317">
        <v>4.6729366336590927E-4</v>
      </c>
      <c r="L67" s="315" t="s">
        <v>678</v>
      </c>
      <c r="M67" s="316">
        <v>1.9538330581067267</v>
      </c>
      <c r="N67" s="316" t="s">
        <v>678</v>
      </c>
      <c r="O67" s="318" t="s">
        <v>678</v>
      </c>
      <c r="P67" s="315">
        <v>28.90316977125007</v>
      </c>
      <c r="Q67" s="316">
        <v>5.6988148874745459</v>
      </c>
      <c r="R67" s="316">
        <v>-5.6152088808887411E-2</v>
      </c>
      <c r="S67" s="317">
        <v>3.9489445458682046E-4</v>
      </c>
      <c r="T67" s="315">
        <v>25.051625811310412</v>
      </c>
      <c r="U67" s="316">
        <v>14.04750160621087</v>
      </c>
      <c r="V67" s="316">
        <v>-0.22049966577459967</v>
      </c>
      <c r="W67" s="317">
        <v>1.4239950821610886E-3</v>
      </c>
      <c r="X67" s="315">
        <v>44.278747536606438</v>
      </c>
      <c r="Y67" s="316">
        <v>10.821906348531284</v>
      </c>
      <c r="Z67" s="316">
        <v>-0.15612566727539101</v>
      </c>
      <c r="AA67" s="317">
        <v>1.3217653428098629E-3</v>
      </c>
      <c r="AB67" s="315" t="s">
        <v>678</v>
      </c>
      <c r="AC67" s="316">
        <v>4.4639815261118603</v>
      </c>
      <c r="AD67" s="316" t="s">
        <v>678</v>
      </c>
      <c r="AE67" s="318" t="s">
        <v>678</v>
      </c>
      <c r="AF67" s="315">
        <v>39.287943814152683</v>
      </c>
      <c r="AG67" s="316">
        <v>10.15066869740574</v>
      </c>
      <c r="AH67" s="316">
        <v>-0.13953024472651118</v>
      </c>
      <c r="AI67" s="317">
        <v>1.1779111696201632E-3</v>
      </c>
      <c r="AJ67" s="315">
        <v>299.32268584980358</v>
      </c>
      <c r="AK67" s="316">
        <v>15.881225188300945</v>
      </c>
      <c r="AL67" s="316">
        <v>-0.11478959649499104</v>
      </c>
      <c r="AM67" s="317">
        <v>1.25368657403819E-3</v>
      </c>
      <c r="AN67" s="315" t="s">
        <v>678</v>
      </c>
      <c r="AO67" s="316" t="s">
        <v>678</v>
      </c>
      <c r="AP67" s="316" t="s">
        <v>678</v>
      </c>
      <c r="AQ67" s="318" t="s">
        <v>678</v>
      </c>
      <c r="AR67" s="315">
        <v>299.32268584980358</v>
      </c>
      <c r="AS67" s="316">
        <v>15.881225188300945</v>
      </c>
      <c r="AT67" s="316">
        <v>-0.11478959649499104</v>
      </c>
      <c r="AU67" s="317">
        <v>1.25368657403819E-3</v>
      </c>
      <c r="AV67" s="315">
        <v>628.95495949984786</v>
      </c>
      <c r="AW67" s="316">
        <v>32.662745493153231</v>
      </c>
      <c r="AX67" s="316">
        <v>-0.21640787156365546</v>
      </c>
      <c r="AY67" s="317">
        <v>1.2898809038941867E-3</v>
      </c>
      <c r="AZ67" s="315" t="s">
        <v>678</v>
      </c>
      <c r="BA67" s="316" t="s">
        <v>678</v>
      </c>
      <c r="BB67" s="316" t="s">
        <v>678</v>
      </c>
      <c r="BC67" s="318" t="s">
        <v>678</v>
      </c>
      <c r="BD67" s="315">
        <v>628.95495949984786</v>
      </c>
      <c r="BE67" s="316">
        <v>32.662745493153231</v>
      </c>
      <c r="BF67" s="316">
        <v>-0.21640787156365546</v>
      </c>
      <c r="BG67" s="317">
        <v>1.2898809038941867E-3</v>
      </c>
      <c r="BH67" s="315">
        <v>373.02445827712205</v>
      </c>
      <c r="BI67" s="316">
        <v>32.776521705512444</v>
      </c>
      <c r="BJ67" s="316">
        <v>-0.35625157746565866</v>
      </c>
      <c r="BK67" s="317">
        <v>2.6132509386648504E-3</v>
      </c>
      <c r="BL67" s="315" t="s">
        <v>678</v>
      </c>
      <c r="BM67" s="316" t="s">
        <v>678</v>
      </c>
      <c r="BN67" s="316" t="s">
        <v>678</v>
      </c>
      <c r="BO67" s="318" t="s">
        <v>678</v>
      </c>
      <c r="BP67" s="315">
        <v>373.02445827712205</v>
      </c>
      <c r="BQ67" s="316">
        <v>32.776521705512444</v>
      </c>
      <c r="BR67" s="316">
        <v>-0.35625157746565866</v>
      </c>
      <c r="BS67" s="317">
        <v>2.6132509386648504E-3</v>
      </c>
    </row>
    <row r="68" spans="1:71" s="1061" customFormat="1" ht="13.5" customHeight="1" x14ac:dyDescent="0.25">
      <c r="A68" s="26"/>
      <c r="B68" s="319">
        <v>2051</v>
      </c>
      <c r="C68" s="25"/>
      <c r="D68" s="315">
        <v>34.970441026701891</v>
      </c>
      <c r="E68" s="316">
        <v>7.4317859704880798</v>
      </c>
      <c r="F68" s="316">
        <v>-8.4656855452513641E-2</v>
      </c>
      <c r="G68" s="317">
        <v>5.6067554205660355E-4</v>
      </c>
      <c r="H68" s="315">
        <v>43.164880777723937</v>
      </c>
      <c r="I68" s="316">
        <v>6.1887764372376068</v>
      </c>
      <c r="J68" s="316">
        <v>-5.9537753399734661E-2</v>
      </c>
      <c r="K68" s="317">
        <v>4.6916048384356985E-4</v>
      </c>
      <c r="L68" s="315" t="s">
        <v>678</v>
      </c>
      <c r="M68" s="316">
        <v>1.9538330581067267</v>
      </c>
      <c r="N68" s="316" t="s">
        <v>678</v>
      </c>
      <c r="O68" s="318" t="s">
        <v>678</v>
      </c>
      <c r="P68" s="315">
        <v>29.02093917570409</v>
      </c>
      <c r="Q68" s="316">
        <v>5.7201783936374753</v>
      </c>
      <c r="R68" s="316">
        <v>-5.6381987799097741E-2</v>
      </c>
      <c r="S68" s="317">
        <v>3.965089559647768E-4</v>
      </c>
      <c r="T68" s="315">
        <v>25.155394689058809</v>
      </c>
      <c r="U68" s="316">
        <v>14.105689186043998</v>
      </c>
      <c r="V68" s="316">
        <v>-0.22141301978338404</v>
      </c>
      <c r="W68" s="317">
        <v>1.4298935564839958E-3</v>
      </c>
      <c r="X68" s="315">
        <v>44.455639455129578</v>
      </c>
      <c r="Y68" s="316">
        <v>10.865139454311587</v>
      </c>
      <c r="Z68" s="316">
        <v>-0.15674938339997688</v>
      </c>
      <c r="AA68" s="317">
        <v>1.327045745267808E-3</v>
      </c>
      <c r="AB68" s="315" t="s">
        <v>678</v>
      </c>
      <c r="AC68" s="316">
        <v>4.4639815261118603</v>
      </c>
      <c r="AD68" s="316" t="s">
        <v>678</v>
      </c>
      <c r="AE68" s="318" t="s">
        <v>678</v>
      </c>
      <c r="AF68" s="315">
        <v>39.444925625419252</v>
      </c>
      <c r="AG68" s="316">
        <v>10.18928455812442</v>
      </c>
      <c r="AH68" s="316">
        <v>-0.14008790890506148</v>
      </c>
      <c r="AI68" s="317">
        <v>1.1826184696769816E-3</v>
      </c>
      <c r="AJ68" s="315">
        <v>300.51846863732931</v>
      </c>
      <c r="AK68" s="316">
        <v>15.944670081129814</v>
      </c>
      <c r="AL68" s="316">
        <v>-0.11524817658318592</v>
      </c>
      <c r="AM68" s="317">
        <v>1.2586950043946487E-3</v>
      </c>
      <c r="AN68" s="315" t="s">
        <v>678</v>
      </c>
      <c r="AO68" s="316" t="s">
        <v>678</v>
      </c>
      <c r="AP68" s="316" t="s">
        <v>678</v>
      </c>
      <c r="AQ68" s="318" t="s">
        <v>678</v>
      </c>
      <c r="AR68" s="315">
        <v>300.51846863732931</v>
      </c>
      <c r="AS68" s="316">
        <v>15.944670081129814</v>
      </c>
      <c r="AT68" s="316">
        <v>-0.11524817658318592</v>
      </c>
      <c r="AU68" s="317">
        <v>1.2586950043946487E-3</v>
      </c>
      <c r="AV68" s="315">
        <v>631.46761072961874</v>
      </c>
      <c r="AW68" s="316">
        <v>32.793231923686079</v>
      </c>
      <c r="AX68" s="316">
        <v>-0.21727241281005716</v>
      </c>
      <c r="AY68" s="317">
        <v>1.2950339292268831E-3</v>
      </c>
      <c r="AZ68" s="315" t="s">
        <v>678</v>
      </c>
      <c r="BA68" s="316" t="s">
        <v>678</v>
      </c>
      <c r="BB68" s="316" t="s">
        <v>678</v>
      </c>
      <c r="BC68" s="318" t="s">
        <v>678</v>
      </c>
      <c r="BD68" s="315">
        <v>631.46761072961874</v>
      </c>
      <c r="BE68" s="316">
        <v>32.793231923686079</v>
      </c>
      <c r="BF68" s="316">
        <v>-0.21727241281005716</v>
      </c>
      <c r="BG68" s="317">
        <v>1.2950339292268831E-3</v>
      </c>
      <c r="BH68" s="315">
        <v>374.51467685266198</v>
      </c>
      <c r="BI68" s="316">
        <v>32.907462667702262</v>
      </c>
      <c r="BJ68" s="316">
        <v>-0.35767478901794331</v>
      </c>
      <c r="BK68" s="317">
        <v>2.6236907771390676E-3</v>
      </c>
      <c r="BL68" s="315" t="s">
        <v>678</v>
      </c>
      <c r="BM68" s="316" t="s">
        <v>678</v>
      </c>
      <c r="BN68" s="316" t="s">
        <v>678</v>
      </c>
      <c r="BO68" s="318" t="s">
        <v>678</v>
      </c>
      <c r="BP68" s="315">
        <v>374.51467685266198</v>
      </c>
      <c r="BQ68" s="316">
        <v>32.907462667702262</v>
      </c>
      <c r="BR68" s="316">
        <v>-0.35767478901794331</v>
      </c>
      <c r="BS68" s="317">
        <v>2.6236907771390676E-3</v>
      </c>
    </row>
    <row r="69" spans="1:71" s="1061" customFormat="1" ht="13.5" customHeight="1" x14ac:dyDescent="0.25">
      <c r="A69" s="26"/>
      <c r="B69" s="319">
        <v>2052</v>
      </c>
      <c r="C69" s="25"/>
      <c r="D69" s="315">
        <v>35.115685188461548</v>
      </c>
      <c r="E69" s="316">
        <v>7.4626527108542211</v>
      </c>
      <c r="F69" s="316">
        <v>-8.5008464229709785E-2</v>
      </c>
      <c r="G69" s="317">
        <v>5.6300421869705458E-4</v>
      </c>
      <c r="H69" s="315">
        <v>43.337811942768035</v>
      </c>
      <c r="I69" s="316">
        <v>6.2135704897220814</v>
      </c>
      <c r="J69" s="316">
        <v>-5.9776279091779148E-2</v>
      </c>
      <c r="K69" s="317">
        <v>4.7104007826389291E-4</v>
      </c>
      <c r="L69" s="315" t="s">
        <v>678</v>
      </c>
      <c r="M69" s="316">
        <v>1.9538330581067267</v>
      </c>
      <c r="N69" s="316" t="s">
        <v>678</v>
      </c>
      <c r="O69" s="318" t="s">
        <v>678</v>
      </c>
      <c r="P69" s="315">
        <v>29.13951443141049</v>
      </c>
      <c r="Q69" s="316">
        <v>5.7416880821495155</v>
      </c>
      <c r="R69" s="316">
        <v>-5.6613459900678051E-2</v>
      </c>
      <c r="S69" s="317">
        <v>3.981345047617417E-4</v>
      </c>
      <c r="T69" s="315">
        <v>25.259873617779089</v>
      </c>
      <c r="U69" s="316">
        <v>14.164274921359857</v>
      </c>
      <c r="V69" s="316">
        <v>-0.22233262352634389</v>
      </c>
      <c r="W69" s="317">
        <v>1.4358323918237752E-3</v>
      </c>
      <c r="X69" s="315">
        <v>44.633741777787293</v>
      </c>
      <c r="Y69" s="316">
        <v>10.908668387795178</v>
      </c>
      <c r="Z69" s="316">
        <v>-0.15737736737683269</v>
      </c>
      <c r="AA69" s="317">
        <v>1.3323622795118782E-3</v>
      </c>
      <c r="AB69" s="315" t="s">
        <v>678</v>
      </c>
      <c r="AC69" s="316">
        <v>4.4639815261118603</v>
      </c>
      <c r="AD69" s="316" t="s">
        <v>678</v>
      </c>
      <c r="AE69" s="318" t="s">
        <v>678</v>
      </c>
      <c r="AF69" s="315">
        <v>39.60298160352734</v>
      </c>
      <c r="AG69" s="316">
        <v>10.228164652494156</v>
      </c>
      <c r="AH69" s="316">
        <v>-0.14064938896753154</v>
      </c>
      <c r="AI69" s="317">
        <v>1.1873579799981185E-3</v>
      </c>
      <c r="AJ69" s="315">
        <v>301.7224337117687</v>
      </c>
      <c r="AK69" s="316">
        <v>16.008549103235129</v>
      </c>
      <c r="AL69" s="316">
        <v>-0.11570989456054737</v>
      </c>
      <c r="AM69" s="317">
        <v>1.2637377055355606E-3</v>
      </c>
      <c r="AN69" s="315" t="s">
        <v>678</v>
      </c>
      <c r="AO69" s="316" t="s">
        <v>678</v>
      </c>
      <c r="AP69" s="316" t="s">
        <v>678</v>
      </c>
      <c r="AQ69" s="318" t="s">
        <v>678</v>
      </c>
      <c r="AR69" s="315">
        <v>301.7224337117687</v>
      </c>
      <c r="AS69" s="316">
        <v>16.008549103235129</v>
      </c>
      <c r="AT69" s="316">
        <v>-0.11570989456054737</v>
      </c>
      <c r="AU69" s="317">
        <v>1.2637377055355606E-3</v>
      </c>
      <c r="AV69" s="315">
        <v>633.99745507630905</v>
      </c>
      <c r="AW69" s="316">
        <v>32.924611223245066</v>
      </c>
      <c r="AX69" s="316">
        <v>-0.21814286978346262</v>
      </c>
      <c r="AY69" s="317">
        <v>1.3002222147524721E-3</v>
      </c>
      <c r="AZ69" s="315" t="s">
        <v>678</v>
      </c>
      <c r="BA69" s="316" t="s">
        <v>678</v>
      </c>
      <c r="BB69" s="316" t="s">
        <v>678</v>
      </c>
      <c r="BC69" s="318" t="s">
        <v>678</v>
      </c>
      <c r="BD69" s="315">
        <v>633.99745507630905</v>
      </c>
      <c r="BE69" s="316">
        <v>32.924611223245066</v>
      </c>
      <c r="BF69" s="316">
        <v>-0.21814286978346262</v>
      </c>
      <c r="BG69" s="317">
        <v>1.3002222147524721E-3</v>
      </c>
      <c r="BH69" s="315">
        <v>376.01509242725263</v>
      </c>
      <c r="BI69" s="316">
        <v>33.039299609105512</v>
      </c>
      <c r="BJ69" s="316">
        <v>-0.35910773906569821</v>
      </c>
      <c r="BK69" s="317">
        <v>2.6342020514581723E-3</v>
      </c>
      <c r="BL69" s="315" t="s">
        <v>678</v>
      </c>
      <c r="BM69" s="316" t="s">
        <v>678</v>
      </c>
      <c r="BN69" s="316" t="s">
        <v>678</v>
      </c>
      <c r="BO69" s="318" t="s">
        <v>678</v>
      </c>
      <c r="BP69" s="315">
        <v>376.01509242725263</v>
      </c>
      <c r="BQ69" s="316">
        <v>33.039299609105512</v>
      </c>
      <c r="BR69" s="316">
        <v>-0.35910773906569821</v>
      </c>
      <c r="BS69" s="317">
        <v>2.6342020514581723E-3</v>
      </c>
    </row>
    <row r="70" spans="1:71" s="1061" customFormat="1" ht="13.5" customHeight="1" x14ac:dyDescent="0.25">
      <c r="A70" s="26"/>
      <c r="B70" s="319">
        <v>2053</v>
      </c>
      <c r="C70" s="25"/>
      <c r="D70" s="315">
        <v>35.261923200790427</v>
      </c>
      <c r="E70" s="316">
        <v>7.4937306605874827</v>
      </c>
      <c r="F70" s="316">
        <v>-8.5362478932067581E-2</v>
      </c>
      <c r="G70" s="317">
        <v>5.6534882958626722E-4</v>
      </c>
      <c r="H70" s="315">
        <v>43.511926410016734</v>
      </c>
      <c r="I70" s="316">
        <v>6.2385341984796652</v>
      </c>
      <c r="J70" s="316">
        <v>-6.0016436924433904E-2</v>
      </c>
      <c r="K70" s="317">
        <v>4.7293253403411068E-4</v>
      </c>
      <c r="L70" s="315" t="s">
        <v>678</v>
      </c>
      <c r="M70" s="316">
        <v>1.9538330581067267</v>
      </c>
      <c r="N70" s="316" t="s">
        <v>678</v>
      </c>
      <c r="O70" s="318" t="s">
        <v>678</v>
      </c>
      <c r="P70" s="315">
        <v>29.258901052502956</v>
      </c>
      <c r="Q70" s="316">
        <v>5.763344953280896</v>
      </c>
      <c r="R70" s="316">
        <v>-5.6846515877831238E-2</v>
      </c>
      <c r="S70" s="317">
        <v>3.9977117657100255E-4</v>
      </c>
      <c r="T70" s="315">
        <v>25.365067456080055</v>
      </c>
      <c r="U70" s="316">
        <v>14.22326153658501</v>
      </c>
      <c r="V70" s="316">
        <v>-0.22325851976803365</v>
      </c>
      <c r="W70" s="317">
        <v>1.4418118643555178E-3</v>
      </c>
      <c r="X70" s="315">
        <v>44.813062786914799</v>
      </c>
      <c r="Y70" s="316">
        <v>10.952495173218539</v>
      </c>
      <c r="Z70" s="316">
        <v>-0.15800964840924861</v>
      </c>
      <c r="AA70" s="317">
        <v>1.3377151927781463E-3</v>
      </c>
      <c r="AB70" s="315" t="s">
        <v>678</v>
      </c>
      <c r="AC70" s="316">
        <v>4.4639815261118603</v>
      </c>
      <c r="AD70" s="316" t="s">
        <v>678</v>
      </c>
      <c r="AE70" s="318" t="s">
        <v>678</v>
      </c>
      <c r="AF70" s="315">
        <v>39.762119098592166</v>
      </c>
      <c r="AG70" s="316">
        <v>10.267310788565348</v>
      </c>
      <c r="AH70" s="316">
        <v>-0.14121471102456393</v>
      </c>
      <c r="AI70" s="317">
        <v>1.1921299209861644E-3</v>
      </c>
      <c r="AJ70" s="315">
        <v>302.93463706139977</v>
      </c>
      <c r="AK70" s="316">
        <v>16.072865225198449</v>
      </c>
      <c r="AL70" s="316">
        <v>-0.11617477189845769</v>
      </c>
      <c r="AM70" s="317">
        <v>1.2688149119628716E-3</v>
      </c>
      <c r="AN70" s="315" t="s">
        <v>678</v>
      </c>
      <c r="AO70" s="316" t="s">
        <v>678</v>
      </c>
      <c r="AP70" s="316" t="s">
        <v>678</v>
      </c>
      <c r="AQ70" s="318" t="s">
        <v>678</v>
      </c>
      <c r="AR70" s="315">
        <v>302.93463706139977</v>
      </c>
      <c r="AS70" s="316">
        <v>16.072865225198449</v>
      </c>
      <c r="AT70" s="316">
        <v>-0.11617477189845769</v>
      </c>
      <c r="AU70" s="317">
        <v>1.2688149119628716E-3</v>
      </c>
      <c r="AV70" s="315">
        <v>636.54461018587995</v>
      </c>
      <c r="AW70" s="316">
        <v>33.0568895013934</v>
      </c>
      <c r="AX70" s="316">
        <v>-0.21901928296294221</v>
      </c>
      <c r="AY70" s="317">
        <v>1.3054460017430454E-3</v>
      </c>
      <c r="AZ70" s="315" t="s">
        <v>678</v>
      </c>
      <c r="BA70" s="316" t="s">
        <v>678</v>
      </c>
      <c r="BB70" s="316" t="s">
        <v>678</v>
      </c>
      <c r="BC70" s="318" t="s">
        <v>678</v>
      </c>
      <c r="BD70" s="315">
        <v>636.54461018587995</v>
      </c>
      <c r="BE70" s="316">
        <v>33.0568895013934</v>
      </c>
      <c r="BF70" s="316">
        <v>-0.21901928296294221</v>
      </c>
      <c r="BG70" s="317">
        <v>1.3054460017430454E-3</v>
      </c>
      <c r="BH70" s="315">
        <v>377.52577477508089</v>
      </c>
      <c r="BI70" s="316">
        <v>33.172038660567232</v>
      </c>
      <c r="BJ70" s="316">
        <v>-0.3605504942457447</v>
      </c>
      <c r="BK70" s="317">
        <v>2.6447852504304869E-3</v>
      </c>
      <c r="BL70" s="315" t="s">
        <v>678</v>
      </c>
      <c r="BM70" s="316" t="s">
        <v>678</v>
      </c>
      <c r="BN70" s="316" t="s">
        <v>678</v>
      </c>
      <c r="BO70" s="318" t="s">
        <v>678</v>
      </c>
      <c r="BP70" s="315">
        <v>377.52577477508089</v>
      </c>
      <c r="BQ70" s="316">
        <v>33.172038660567232</v>
      </c>
      <c r="BR70" s="316">
        <v>-0.3605504942457447</v>
      </c>
      <c r="BS70" s="317">
        <v>2.6447852504304869E-3</v>
      </c>
    </row>
    <row r="71" spans="1:71" s="1061" customFormat="1" ht="13.5" customHeight="1" x14ac:dyDescent="0.25">
      <c r="A71" s="26"/>
      <c r="B71" s="319">
        <v>2054</v>
      </c>
      <c r="C71" s="25"/>
      <c r="D71" s="315">
        <v>35.409161864230065</v>
      </c>
      <c r="E71" s="316">
        <v>7.5250212649132502</v>
      </c>
      <c r="F71" s="316">
        <v>-8.571891602241806E-2</v>
      </c>
      <c r="G71" s="317">
        <v>5.6770948375624677E-4</v>
      </c>
      <c r="H71" s="315">
        <v>43.687232276357058</v>
      </c>
      <c r="I71" s="316">
        <v>6.2636687244037219</v>
      </c>
      <c r="J71" s="316">
        <v>-6.0258238065816497E-2</v>
      </c>
      <c r="K71" s="317">
        <v>4.7483793915954981E-4</v>
      </c>
      <c r="L71" s="315" t="s">
        <v>678</v>
      </c>
      <c r="M71" s="316">
        <v>1.9538330581067267</v>
      </c>
      <c r="N71" s="316" t="s">
        <v>678</v>
      </c>
      <c r="O71" s="318" t="s">
        <v>678</v>
      </c>
      <c r="P71" s="315">
        <v>29.379104590846296</v>
      </c>
      <c r="Q71" s="316">
        <v>5.7851500141463141</v>
      </c>
      <c r="R71" s="316">
        <v>-5.7081166568415581E-2</v>
      </c>
      <c r="S71" s="317">
        <v>4.0141904750310288E-4</v>
      </c>
      <c r="T71" s="315">
        <v>25.470981095816125</v>
      </c>
      <c r="U71" s="316">
        <v>14.282651774788247</v>
      </c>
      <c r="V71" s="316">
        <v>-0.22419075156562943</v>
      </c>
      <c r="W71" s="317">
        <v>1.447832252144076E-3</v>
      </c>
      <c r="X71" s="315">
        <v>44.993610821520207</v>
      </c>
      <c r="Y71" s="316">
        <v>10.996621848669234</v>
      </c>
      <c r="Z71" s="316">
        <v>-0.15864625590034184</v>
      </c>
      <c r="AA71" s="317">
        <v>1.3431047339944276E-3</v>
      </c>
      <c r="AB71" s="315" t="s">
        <v>678</v>
      </c>
      <c r="AC71" s="316">
        <v>4.4639815261118603</v>
      </c>
      <c r="AD71" s="316" t="s">
        <v>678</v>
      </c>
      <c r="AE71" s="318" t="s">
        <v>678</v>
      </c>
      <c r="AF71" s="315">
        <v>39.922345511023032</v>
      </c>
      <c r="AG71" s="316">
        <v>10.306724786760192</v>
      </c>
      <c r="AH71" s="316">
        <v>-0.14178390136546651</v>
      </c>
      <c r="AI71" s="317">
        <v>1.196934514551841E-3</v>
      </c>
      <c r="AJ71" s="315">
        <v>304.15513505760703</v>
      </c>
      <c r="AK71" s="316">
        <v>16.137621437927887</v>
      </c>
      <c r="AL71" s="316">
        <v>-0.1166428302152198</v>
      </c>
      <c r="AM71" s="317">
        <v>1.2739268597831356E-3</v>
      </c>
      <c r="AN71" s="315" t="s">
        <v>678</v>
      </c>
      <c r="AO71" s="316" t="s">
        <v>678</v>
      </c>
      <c r="AP71" s="316" t="s">
        <v>678</v>
      </c>
      <c r="AQ71" s="318" t="s">
        <v>678</v>
      </c>
      <c r="AR71" s="315">
        <v>304.15513505760703</v>
      </c>
      <c r="AS71" s="316">
        <v>16.137621437927887</v>
      </c>
      <c r="AT71" s="316">
        <v>-0.1166428302152198</v>
      </c>
      <c r="AU71" s="317">
        <v>1.2739268597831356E-3</v>
      </c>
      <c r="AV71" s="315">
        <v>639.10919450929919</v>
      </c>
      <c r="AW71" s="316">
        <v>33.19007290949974</v>
      </c>
      <c r="AX71" s="316">
        <v>-0.21990169310454921</v>
      </c>
      <c r="AY71" s="317">
        <v>1.3107055331216286E-3</v>
      </c>
      <c r="AZ71" s="315" t="s">
        <v>678</v>
      </c>
      <c r="BA71" s="316" t="s">
        <v>678</v>
      </c>
      <c r="BB71" s="316" t="s">
        <v>678</v>
      </c>
      <c r="BC71" s="318" t="s">
        <v>678</v>
      </c>
      <c r="BD71" s="315">
        <v>639.10919450929919</v>
      </c>
      <c r="BE71" s="316">
        <v>33.19007290949974</v>
      </c>
      <c r="BF71" s="316">
        <v>-0.21990169310454921</v>
      </c>
      <c r="BG71" s="317">
        <v>1.3107055331216286E-3</v>
      </c>
      <c r="BH71" s="315">
        <v>379.04679414777206</v>
      </c>
      <c r="BI71" s="316">
        <v>33.305685994883532</v>
      </c>
      <c r="BJ71" s="316">
        <v>-0.36200312165087456</v>
      </c>
      <c r="BK71" s="317">
        <v>2.6554408662090635E-3</v>
      </c>
      <c r="BL71" s="315" t="s">
        <v>678</v>
      </c>
      <c r="BM71" s="316" t="s">
        <v>678</v>
      </c>
      <c r="BN71" s="316" t="s">
        <v>678</v>
      </c>
      <c r="BO71" s="318" t="s">
        <v>678</v>
      </c>
      <c r="BP71" s="315">
        <v>379.04679414777206</v>
      </c>
      <c r="BQ71" s="316">
        <v>33.305685994883532</v>
      </c>
      <c r="BR71" s="316">
        <v>-0.36200312165087456</v>
      </c>
      <c r="BS71" s="317">
        <v>2.6554408662090635E-3</v>
      </c>
    </row>
    <row r="72" spans="1:71" s="1061" customFormat="1" ht="13.5" customHeight="1" x14ac:dyDescent="0.25">
      <c r="A72" s="26"/>
      <c r="B72" s="319">
        <v>2055</v>
      </c>
      <c r="C72" s="25"/>
      <c r="D72" s="315">
        <v>35.557408025855487</v>
      </c>
      <c r="E72" s="316">
        <v>7.5565259789460324</v>
      </c>
      <c r="F72" s="316">
        <v>-8.6077792076241083E-2</v>
      </c>
      <c r="G72" s="317">
        <v>5.7008629098506268E-4</v>
      </c>
      <c r="H72" s="315">
        <v>43.863737694079958</v>
      </c>
      <c r="I72" s="316">
        <v>6.2889752363311677</v>
      </c>
      <c r="J72" s="316">
        <v>-6.0501693760463673E-2</v>
      </c>
      <c r="K72" s="317">
        <v>4.7675638224772398E-4</v>
      </c>
      <c r="L72" s="315" t="s">
        <v>678</v>
      </c>
      <c r="M72" s="316">
        <v>1.9538330581067267</v>
      </c>
      <c r="N72" s="316" t="s">
        <v>678</v>
      </c>
      <c r="O72" s="318" t="s">
        <v>678</v>
      </c>
      <c r="P72" s="315">
        <v>29.500130636294617</v>
      </c>
      <c r="Q72" s="316">
        <v>5.8071042787517655</v>
      </c>
      <c r="R72" s="316">
        <v>-5.7317422884448681E-2</v>
      </c>
      <c r="S72" s="317">
        <v>4.0307819418938166E-4</v>
      </c>
      <c r="T72" s="315">
        <v>25.577619462314793</v>
      </c>
      <c r="U72" s="316">
        <v>14.342448397808116</v>
      </c>
      <c r="V72" s="316">
        <v>-0.225129362270931</v>
      </c>
      <c r="W72" s="317">
        <v>1.4538938351569932E-3</v>
      </c>
      <c r="X72" s="315">
        <v>45.175394277672261</v>
      </c>
      <c r="Y72" s="316">
        <v>11.041050466180684</v>
      </c>
      <c r="Z72" s="316">
        <v>-0.15928721945442392</v>
      </c>
      <c r="AA72" s="317">
        <v>1.3485311537918562E-3</v>
      </c>
      <c r="AB72" s="315" t="s">
        <v>678</v>
      </c>
      <c r="AC72" s="316">
        <v>4.4639815261118603</v>
      </c>
      <c r="AD72" s="316" t="s">
        <v>678</v>
      </c>
      <c r="AE72" s="318" t="s">
        <v>678</v>
      </c>
      <c r="AF72" s="315">
        <v>40.083668291867383</v>
      </c>
      <c r="AG72" s="316">
        <v>10.346408479957345</v>
      </c>
      <c r="AH72" s="316">
        <v>-0.14235698645943487</v>
      </c>
      <c r="AI72" s="317">
        <v>1.2017719841243206E-3</v>
      </c>
      <c r="AJ72" s="315">
        <v>305.38398445750278</v>
      </c>
      <c r="AK72" s="316">
        <v>16.202820752797209</v>
      </c>
      <c r="AL72" s="316">
        <v>-0.11711409127706236</v>
      </c>
      <c r="AM72" s="317">
        <v>1.2790737867184941E-3</v>
      </c>
      <c r="AN72" s="315" t="s">
        <v>678</v>
      </c>
      <c r="AO72" s="316" t="s">
        <v>678</v>
      </c>
      <c r="AP72" s="316" t="s">
        <v>678</v>
      </c>
      <c r="AQ72" s="318" t="s">
        <v>678</v>
      </c>
      <c r="AR72" s="315">
        <v>305.38398445750278</v>
      </c>
      <c r="AS72" s="316">
        <v>16.202820752797209</v>
      </c>
      <c r="AT72" s="316">
        <v>-0.11711409127706236</v>
      </c>
      <c r="AU72" s="317">
        <v>1.2790737867184941E-3</v>
      </c>
      <c r="AV72" s="315">
        <v>641.69132730804961</v>
      </c>
      <c r="AW72" s="316">
        <v>33.324167641024196</v>
      </c>
      <c r="AX72" s="316">
        <v>-0.22079014124321503</v>
      </c>
      <c r="AY72" s="317">
        <v>1.3160010534734763E-3</v>
      </c>
      <c r="AZ72" s="315" t="s">
        <v>678</v>
      </c>
      <c r="BA72" s="316" t="s">
        <v>678</v>
      </c>
      <c r="BB72" s="316" t="s">
        <v>678</v>
      </c>
      <c r="BC72" s="318" t="s">
        <v>678</v>
      </c>
      <c r="BD72" s="315">
        <v>641.69132730804961</v>
      </c>
      <c r="BE72" s="316">
        <v>33.324167641024196</v>
      </c>
      <c r="BF72" s="316">
        <v>-0.22079014124321503</v>
      </c>
      <c r="BG72" s="317">
        <v>1.3160010534734763E-3</v>
      </c>
      <c r="BH72" s="315">
        <v>380.57822127765655</v>
      </c>
      <c r="BI72" s="316">
        <v>33.440247827088591</v>
      </c>
      <c r="BJ72" s="316">
        <v>-0.36346568883296998</v>
      </c>
      <c r="BK72" s="317">
        <v>2.6661693943145701E-3</v>
      </c>
      <c r="BL72" s="315" t="s">
        <v>678</v>
      </c>
      <c r="BM72" s="316" t="s">
        <v>678</v>
      </c>
      <c r="BN72" s="316" t="s">
        <v>678</v>
      </c>
      <c r="BO72" s="318" t="s">
        <v>678</v>
      </c>
      <c r="BP72" s="315">
        <v>380.57822127765655</v>
      </c>
      <c r="BQ72" s="316">
        <v>33.440247827088591</v>
      </c>
      <c r="BR72" s="316">
        <v>-0.36346568883296998</v>
      </c>
      <c r="BS72" s="317">
        <v>2.6661693943145701E-3</v>
      </c>
    </row>
    <row r="73" spans="1:71" s="1061" customFormat="1" ht="13.5" customHeight="1" x14ac:dyDescent="0.25">
      <c r="A73" s="26"/>
      <c r="B73" s="319">
        <v>2056</v>
      </c>
      <c r="C73" s="25"/>
      <c r="D73" s="315">
        <v>35.706668579593703</v>
      </c>
      <c r="E73" s="316">
        <v>7.5882462677571452</v>
      </c>
      <c r="F73" s="316">
        <v>-8.6439123782436331E-2</v>
      </c>
      <c r="G73" s="317">
        <v>5.7247936180195469E-4</v>
      </c>
      <c r="H73" s="315">
        <v>44.041450871259428</v>
      </c>
      <c r="I73" s="316">
        <v>6.3144549110968295</v>
      </c>
      <c r="J73" s="316">
        <v>-6.0746815329854292E-2</v>
      </c>
      <c r="K73" s="317">
        <v>4.786879525124547E-4</v>
      </c>
      <c r="L73" s="315" t="s">
        <v>678</v>
      </c>
      <c r="M73" s="316">
        <v>1.9538330581067267</v>
      </c>
      <c r="N73" s="316" t="s">
        <v>678</v>
      </c>
      <c r="O73" s="318" t="s">
        <v>678</v>
      </c>
      <c r="P73" s="315">
        <v>29.62198481695129</v>
      </c>
      <c r="Q73" s="316">
        <v>5.8292087680417133</v>
      </c>
      <c r="R73" s="316">
        <v>-5.7555295812614954E-2</v>
      </c>
      <c r="S73" s="317">
        <v>4.0474869378553734E-4</v>
      </c>
      <c r="T73" s="315">
        <v>25.684987514605741</v>
      </c>
      <c r="U73" s="316">
        <v>14.402654186381401</v>
      </c>
      <c r="V73" s="316">
        <v>-0.22607439553237843</v>
      </c>
      <c r="W73" s="317">
        <v>1.4599968952775262E-3</v>
      </c>
      <c r="X73" s="315">
        <v>45.358421608890872</v>
      </c>
      <c r="Y73" s="316">
        <v>11.085783091827601</v>
      </c>
      <c r="Z73" s="316">
        <v>-0.15993256887837759</v>
      </c>
      <c r="AA73" s="317">
        <v>1.3539947045165404E-3</v>
      </c>
      <c r="AB73" s="315" t="s">
        <v>678</v>
      </c>
      <c r="AC73" s="316">
        <v>4.4639815261118603</v>
      </c>
      <c r="AD73" s="316" t="s">
        <v>678</v>
      </c>
      <c r="AE73" s="318" t="s">
        <v>678</v>
      </c>
      <c r="AF73" s="315">
        <v>40.246094943157416</v>
      </c>
      <c r="AG73" s="316">
        <v>10.386363713577159</v>
      </c>
      <c r="AH73" s="316">
        <v>-0.1429339929567833</v>
      </c>
      <c r="AI73" s="317">
        <v>1.2066425546616172E-3</v>
      </c>
      <c r="AJ73" s="315">
        <v>306.62124240656698</v>
      </c>
      <c r="AK73" s="316">
        <v>16.268466201785877</v>
      </c>
      <c r="AL73" s="316">
        <v>-0.11758857699915216</v>
      </c>
      <c r="AM73" s="317">
        <v>1.2842559321177313E-3</v>
      </c>
      <c r="AN73" s="315" t="s">
        <v>678</v>
      </c>
      <c r="AO73" s="316" t="s">
        <v>678</v>
      </c>
      <c r="AP73" s="316" t="s">
        <v>678</v>
      </c>
      <c r="AQ73" s="318" t="s">
        <v>678</v>
      </c>
      <c r="AR73" s="315">
        <v>306.62124240656698</v>
      </c>
      <c r="AS73" s="316">
        <v>16.268466201785877</v>
      </c>
      <c r="AT73" s="316">
        <v>-0.11758857699915216</v>
      </c>
      <c r="AU73" s="317">
        <v>1.2842559321177313E-3</v>
      </c>
      <c r="AV73" s="315">
        <v>644.29112865967534</v>
      </c>
      <c r="AW73" s="316">
        <v>33.459179931806403</v>
      </c>
      <c r="AX73" s="316">
        <v>-0.22168466869465772</v>
      </c>
      <c r="AY73" s="317">
        <v>1.3213328090574484E-3</v>
      </c>
      <c r="AZ73" s="315" t="s">
        <v>678</v>
      </c>
      <c r="BA73" s="316" t="s">
        <v>678</v>
      </c>
      <c r="BB73" s="316" t="s">
        <v>678</v>
      </c>
      <c r="BC73" s="318" t="s">
        <v>678</v>
      </c>
      <c r="BD73" s="315">
        <v>644.29112865967534</v>
      </c>
      <c r="BE73" s="316">
        <v>33.459179931806403</v>
      </c>
      <c r="BF73" s="316">
        <v>-0.22168466869465772</v>
      </c>
      <c r="BG73" s="317">
        <v>1.3213328090574484E-3</v>
      </c>
      <c r="BH73" s="315">
        <v>382.12012738105943</v>
      </c>
      <c r="BI73" s="316">
        <v>33.575730414743738</v>
      </c>
      <c r="BJ73" s="316">
        <v>-0.36493826380614536</v>
      </c>
      <c r="BK73" s="317">
        <v>2.676971333658336E-3</v>
      </c>
      <c r="BL73" s="315" t="s">
        <v>678</v>
      </c>
      <c r="BM73" s="316" t="s">
        <v>678</v>
      </c>
      <c r="BN73" s="316" t="s">
        <v>678</v>
      </c>
      <c r="BO73" s="318" t="s">
        <v>678</v>
      </c>
      <c r="BP73" s="315">
        <v>382.12012738105943</v>
      </c>
      <c r="BQ73" s="316">
        <v>33.575730414743738</v>
      </c>
      <c r="BR73" s="316">
        <v>-0.36493826380614536</v>
      </c>
      <c r="BS73" s="317">
        <v>2.676971333658336E-3</v>
      </c>
    </row>
    <row r="74" spans="1:71" ht="13.5" customHeight="1" x14ac:dyDescent="0.25">
      <c r="A74" s="26"/>
      <c r="B74" s="319">
        <v>2057</v>
      </c>
      <c r="C74" s="25"/>
      <c r="D74" s="315">
        <v>35.856950466544212</v>
      </c>
      <c r="E74" s="316">
        <v>7.6201836064428212</v>
      </c>
      <c r="F74" s="316">
        <v>-8.680292794409919E-2</v>
      </c>
      <c r="G74" s="317">
        <v>5.7488880749247161E-4</v>
      </c>
      <c r="H74" s="315">
        <v>44.220380072134155</v>
      </c>
      <c r="I74" s="316">
        <v>6.3401089335881586</v>
      </c>
      <c r="J74" s="316">
        <v>-6.0993614172935744E-2</v>
      </c>
      <c r="K74" s="317">
        <v>4.8063273977801927E-4</v>
      </c>
      <c r="L74" s="315" t="s">
        <v>678</v>
      </c>
      <c r="M74" s="316">
        <v>1.9538330581067267</v>
      </c>
      <c r="N74" s="316" t="s">
        <v>678</v>
      </c>
      <c r="O74" s="318" t="s">
        <v>678</v>
      </c>
      <c r="P74" s="315">
        <v>29.744672799430639</v>
      </c>
      <c r="Q74" s="316">
        <v>5.851464509946549</v>
      </c>
      <c r="R74" s="316">
        <v>-5.77947964147765E-2</v>
      </c>
      <c r="S74" s="317">
        <v>4.0643062397521508E-4</v>
      </c>
      <c r="T74" s="315">
        <v>25.793090245651367</v>
      </c>
      <c r="U74" s="316">
        <v>14.463271940272392</v>
      </c>
      <c r="V74" s="316">
        <v>-0.22702589529708114</v>
      </c>
      <c r="W74" s="317">
        <v>1.4661417163177499E-3</v>
      </c>
      <c r="X74" s="315">
        <v>45.542701326540097</v>
      </c>
      <c r="Y74" s="316">
        <v>11.13082180582205</v>
      </c>
      <c r="Z74" s="316">
        <v>-0.16058233418304255</v>
      </c>
      <c r="AA74" s="317">
        <v>1.3594956402412956E-3</v>
      </c>
      <c r="AB74" s="315" t="s">
        <v>678</v>
      </c>
      <c r="AC74" s="316">
        <v>4.4639815261118603</v>
      </c>
      <c r="AD74" s="316" t="s">
        <v>678</v>
      </c>
      <c r="AE74" s="318" t="s">
        <v>678</v>
      </c>
      <c r="AF74" s="315">
        <v>40.409633018258809</v>
      </c>
      <c r="AG74" s="316">
        <v>10.42659234566749</v>
      </c>
      <c r="AH74" s="316">
        <v>-0.14351494769018394</v>
      </c>
      <c r="AI74" s="317">
        <v>1.2115464526610451E-3</v>
      </c>
      <c r="AJ74" s="315">
        <v>307.86696644130416</v>
      </c>
      <c r="AK74" s="316">
        <v>16.334560837620018</v>
      </c>
      <c r="AL74" s="316">
        <v>-0.11806630944661305</v>
      </c>
      <c r="AM74" s="317">
        <v>1.2894735369674028E-3</v>
      </c>
      <c r="AN74" s="315" t="s">
        <v>678</v>
      </c>
      <c r="AO74" s="316" t="s">
        <v>678</v>
      </c>
      <c r="AP74" s="316" t="s">
        <v>678</v>
      </c>
      <c r="AQ74" s="318" t="s">
        <v>678</v>
      </c>
      <c r="AR74" s="315">
        <v>307.86696644130416</v>
      </c>
      <c r="AS74" s="316">
        <v>16.334560837620018</v>
      </c>
      <c r="AT74" s="316">
        <v>-0.11806630944661305</v>
      </c>
      <c r="AU74" s="317">
        <v>1.2894735369674028E-3</v>
      </c>
      <c r="AV74" s="315">
        <v>646.90871946336483</v>
      </c>
      <c r="AW74" s="316">
        <v>33.595116060355451</v>
      </c>
      <c r="AX74" s="316">
        <v>-0.22258531705730281</v>
      </c>
      <c r="AY74" s="317">
        <v>1.3267010478174594E-3</v>
      </c>
      <c r="AZ74" s="315" t="s">
        <v>678</v>
      </c>
      <c r="BA74" s="316" t="s">
        <v>678</v>
      </c>
      <c r="BB74" s="316" t="s">
        <v>678</v>
      </c>
      <c r="BC74" s="318" t="s">
        <v>678</v>
      </c>
      <c r="BD74" s="315">
        <v>646.90871946336483</v>
      </c>
      <c r="BE74" s="316">
        <v>33.595116060355451</v>
      </c>
      <c r="BF74" s="316">
        <v>-0.22258531705730281</v>
      </c>
      <c r="BG74" s="317">
        <v>1.3267010478174594E-3</v>
      </c>
      <c r="BH74" s="315">
        <v>383.67258416161161</v>
      </c>
      <c r="BI74" s="316">
        <v>33.712140058228393</v>
      </c>
      <c r="BJ74" s="316">
        <v>-0.36642091504990942</v>
      </c>
      <c r="BK74" s="317">
        <v>2.6878471865655483E-3</v>
      </c>
      <c r="BL74" s="315" t="s">
        <v>678</v>
      </c>
      <c r="BM74" s="316" t="s">
        <v>678</v>
      </c>
      <c r="BN74" s="316" t="s">
        <v>678</v>
      </c>
      <c r="BO74" s="318" t="s">
        <v>678</v>
      </c>
      <c r="BP74" s="315">
        <v>383.67258416161161</v>
      </c>
      <c r="BQ74" s="316">
        <v>33.712140058228393</v>
      </c>
      <c r="BR74" s="316">
        <v>-0.36642091504990942</v>
      </c>
      <c r="BS74" s="317">
        <v>2.6878471865655483E-3</v>
      </c>
    </row>
    <row r="75" spans="1:71" ht="13.5" customHeight="1" x14ac:dyDescent="0.25">
      <c r="A75" s="26"/>
      <c r="B75" s="319">
        <v>2058</v>
      </c>
      <c r="C75" s="25"/>
      <c r="D75" s="315">
        <v>36.008260675301813</v>
      </c>
      <c r="E75" s="316">
        <v>7.6523394801928202</v>
      </c>
      <c r="F75" s="316">
        <v>-8.7169221479302297E-2</v>
      </c>
      <c r="G75" s="317">
        <v>5.773147401036472E-4</v>
      </c>
      <c r="H75" s="315">
        <v>44.400533617491917</v>
      </c>
      <c r="I75" s="316">
        <v>6.3659384968003492</v>
      </c>
      <c r="J75" s="316">
        <v>-6.1242101766654143E-2</v>
      </c>
      <c r="K75" s="317">
        <v>4.8259083448332882E-4</v>
      </c>
      <c r="L75" s="315" t="s">
        <v>678</v>
      </c>
      <c r="M75" s="316">
        <v>1.9538330581067267</v>
      </c>
      <c r="N75" s="316" t="s">
        <v>678</v>
      </c>
      <c r="O75" s="318" t="s">
        <v>678</v>
      </c>
      <c r="P75" s="315">
        <v>29.868200289121486</v>
      </c>
      <c r="Q75" s="316">
        <v>5.873872539430403</v>
      </c>
      <c r="R75" s="316">
        <v>-5.8035935828487567E-2</v>
      </c>
      <c r="S75" s="317">
        <v>4.0812406297361997E-4</v>
      </c>
      <c r="T75" s="315">
        <v>25.901932682579034</v>
      </c>
      <c r="U75" s="316">
        <v>14.52430447840311</v>
      </c>
      <c r="V75" s="316">
        <v>-0.22798390581286204</v>
      </c>
      <c r="W75" s="317">
        <v>1.4723285840317587E-3</v>
      </c>
      <c r="X75" s="315">
        <v>45.728242000224078</v>
      </c>
      <c r="Y75" s="316">
        <v>11.176168702610211</v>
      </c>
      <c r="Z75" s="316">
        <v>-0.16123654558461142</v>
      </c>
      <c r="AA75" s="317">
        <v>1.3650342167774621E-3</v>
      </c>
      <c r="AB75" s="315" t="s">
        <v>678</v>
      </c>
      <c r="AC75" s="316">
        <v>4.4639815261118603</v>
      </c>
      <c r="AD75" s="316" t="s">
        <v>678</v>
      </c>
      <c r="AE75" s="318" t="s">
        <v>678</v>
      </c>
      <c r="AF75" s="315">
        <v>40.574290122222102</v>
      </c>
      <c r="AG75" s="316">
        <v>10.467096246990113</v>
      </c>
      <c r="AH75" s="316">
        <v>-0.14409987767591489</v>
      </c>
      <c r="AI75" s="317">
        <v>1.2164839061697566E-3</v>
      </c>
      <c r="AJ75" s="315">
        <v>309.12121449191937</v>
      </c>
      <c r="AK75" s="316">
        <v>16.401107733914419</v>
      </c>
      <c r="AL75" s="316">
        <v>-0.11854731083555219</v>
      </c>
      <c r="AM75" s="317">
        <v>1.2947268439030453E-3</v>
      </c>
      <c r="AN75" s="315" t="s">
        <v>678</v>
      </c>
      <c r="AO75" s="316" t="s">
        <v>678</v>
      </c>
      <c r="AP75" s="316" t="s">
        <v>678</v>
      </c>
      <c r="AQ75" s="318" t="s">
        <v>678</v>
      </c>
      <c r="AR75" s="315">
        <v>309.12121449191937</v>
      </c>
      <c r="AS75" s="316">
        <v>16.401107733914419</v>
      </c>
      <c r="AT75" s="316">
        <v>-0.11854731083555219</v>
      </c>
      <c r="AU75" s="317">
        <v>1.2947268439030453E-3</v>
      </c>
      <c r="AV75" s="315">
        <v>649.54422144557441</v>
      </c>
      <c r="AW75" s="316">
        <v>33.731982348141884</v>
      </c>
      <c r="AX75" s="316">
        <v>-0.22349212821421827</v>
      </c>
      <c r="AY75" s="317">
        <v>1.3321060193940103E-3</v>
      </c>
      <c r="AZ75" s="315" t="s">
        <v>678</v>
      </c>
      <c r="BA75" s="316" t="s">
        <v>678</v>
      </c>
      <c r="BB75" s="316" t="s">
        <v>678</v>
      </c>
      <c r="BC75" s="318" t="s">
        <v>678</v>
      </c>
      <c r="BD75" s="315">
        <v>649.54422144557441</v>
      </c>
      <c r="BE75" s="316">
        <v>33.731982348141884</v>
      </c>
      <c r="BF75" s="316">
        <v>-0.22349212821421827</v>
      </c>
      <c r="BG75" s="317">
        <v>1.3321060193940103E-3</v>
      </c>
      <c r="BH75" s="315">
        <v>385.23566381358512</v>
      </c>
      <c r="BI75" s="316">
        <v>33.849483101033094</v>
      </c>
      <c r="BJ75" s="316">
        <v>-0.36791371151235031</v>
      </c>
      <c r="BK75" s="317">
        <v>2.6987974587986178E-3</v>
      </c>
      <c r="BL75" s="315" t="s">
        <v>678</v>
      </c>
      <c r="BM75" s="316" t="s">
        <v>678</v>
      </c>
      <c r="BN75" s="316" t="s">
        <v>678</v>
      </c>
      <c r="BO75" s="318" t="s">
        <v>678</v>
      </c>
      <c r="BP75" s="315">
        <v>385.23566381358512</v>
      </c>
      <c r="BQ75" s="316">
        <v>33.849483101033094</v>
      </c>
      <c r="BR75" s="316">
        <v>-0.36791371151235031</v>
      </c>
      <c r="BS75" s="317">
        <v>2.6987974587986178E-3</v>
      </c>
    </row>
    <row r="76" spans="1:71" ht="13.5" customHeight="1" x14ac:dyDescent="0.25">
      <c r="A76" s="26"/>
      <c r="B76" s="319">
        <v>2059</v>
      </c>
      <c r="C76" s="25"/>
      <c r="D76" s="315">
        <v>36.160606242281595</v>
      </c>
      <c r="E76" s="316">
        <v>7.6847153843594826</v>
      </c>
      <c r="F76" s="316">
        <v>-8.753802142188212E-2</v>
      </c>
      <c r="G76" s="317">
        <v>5.7975727244920987E-4</v>
      </c>
      <c r="H76" s="315">
        <v>44.581919885056408</v>
      </c>
      <c r="I76" s="316">
        <v>6.3919448018918015</v>
      </c>
      <c r="J76" s="316">
        <v>-6.1492289666487898E-2</v>
      </c>
      <c r="K76" s="317">
        <v>4.8456232768613307E-4</v>
      </c>
      <c r="L76" s="315" t="s">
        <v>678</v>
      </c>
      <c r="M76" s="316">
        <v>1.9538330581067267</v>
      </c>
      <c r="N76" s="316" t="s">
        <v>678</v>
      </c>
      <c r="O76" s="318" t="s">
        <v>678</v>
      </c>
      <c r="P76" s="315">
        <v>29.992573030452437</v>
      </c>
      <c r="Q76" s="316">
        <v>5.8964338985392661</v>
      </c>
      <c r="R76" s="316">
        <v>-5.8278725267512363E-2</v>
      </c>
      <c r="S76" s="317">
        <v>4.0982908953115366E-4</v>
      </c>
      <c r="T76" s="315">
        <v>26.011519886914794</v>
      </c>
      <c r="U76" s="316">
        <v>14.585754638984374</v>
      </c>
      <c r="V76" s="316">
        <v>-0.22894847163031481</v>
      </c>
      <c r="W76" s="317">
        <v>1.4785577861289516E-3</v>
      </c>
      <c r="X76" s="315">
        <v>45.915052258185462</v>
      </c>
      <c r="Y76" s="316">
        <v>11.221825890969743</v>
      </c>
      <c r="Z76" s="316">
        <v>-0.1618952335060346</v>
      </c>
      <c r="AA76" s="317">
        <v>1.3706106916867985E-3</v>
      </c>
      <c r="AB76" s="315" t="s">
        <v>678</v>
      </c>
      <c r="AC76" s="316">
        <v>4.4639815261118603</v>
      </c>
      <c r="AD76" s="316" t="s">
        <v>678</v>
      </c>
      <c r="AE76" s="318" t="s">
        <v>678</v>
      </c>
      <c r="AF76" s="315">
        <v>40.740073912136253</v>
      </c>
      <c r="AG76" s="316">
        <v>10.507877301107706</v>
      </c>
      <c r="AH76" s="316">
        <v>-0.14468881011511606</v>
      </c>
      <c r="AI76" s="317">
        <v>1.2214551447953404E-3</v>
      </c>
      <c r="AJ76" s="315">
        <v>310.38404488501186</v>
      </c>
      <c r="AK76" s="316">
        <v>16.468109985315422</v>
      </c>
      <c r="AL76" s="316">
        <v>-0.11903160353409305</v>
      </c>
      <c r="AM76" s="317">
        <v>1.3000160972204561E-3</v>
      </c>
      <c r="AN76" s="315" t="s">
        <v>678</v>
      </c>
      <c r="AO76" s="316" t="s">
        <v>678</v>
      </c>
      <c r="AP76" s="316" t="s">
        <v>678</v>
      </c>
      <c r="AQ76" s="318" t="s">
        <v>678</v>
      </c>
      <c r="AR76" s="315">
        <v>310.38404488501186</v>
      </c>
      <c r="AS76" s="316">
        <v>16.468109985315422</v>
      </c>
      <c r="AT76" s="316">
        <v>-0.11903160353409305</v>
      </c>
      <c r="AU76" s="317">
        <v>1.3000160972204561E-3</v>
      </c>
      <c r="AV76" s="315">
        <v>652.19775716568756</v>
      </c>
      <c r="AW76" s="316">
        <v>33.869785159891663</v>
      </c>
      <c r="AX76" s="316">
        <v>-0.22440514433506176</v>
      </c>
      <c r="AY76" s="317">
        <v>1.3375479751357965E-3</v>
      </c>
      <c r="AZ76" s="315" t="s">
        <v>678</v>
      </c>
      <c r="BA76" s="316" t="s">
        <v>678</v>
      </c>
      <c r="BB76" s="316" t="s">
        <v>678</v>
      </c>
      <c r="BC76" s="318" t="s">
        <v>678</v>
      </c>
      <c r="BD76" s="315">
        <v>652.19775716568756</v>
      </c>
      <c r="BE76" s="316">
        <v>33.869785159891663</v>
      </c>
      <c r="BF76" s="316">
        <v>-0.22440514433506176</v>
      </c>
      <c r="BG76" s="317">
        <v>1.3375479751357965E-3</v>
      </c>
      <c r="BH76" s="315">
        <v>386.80943902524945</v>
      </c>
      <c r="BI76" s="316">
        <v>33.987765930054437</v>
      </c>
      <c r="BJ76" s="316">
        <v>-0.36941672261334157</v>
      </c>
      <c r="BK76" s="317">
        <v>2.7098226595806906E-3</v>
      </c>
      <c r="BL76" s="315" t="s">
        <v>678</v>
      </c>
      <c r="BM76" s="316" t="s">
        <v>678</v>
      </c>
      <c r="BN76" s="316" t="s">
        <v>678</v>
      </c>
      <c r="BO76" s="318" t="s">
        <v>678</v>
      </c>
      <c r="BP76" s="315">
        <v>386.80943902524945</v>
      </c>
      <c r="BQ76" s="316">
        <v>33.987765930054437</v>
      </c>
      <c r="BR76" s="316">
        <v>-0.36941672261334157</v>
      </c>
      <c r="BS76" s="317">
        <v>2.7098226595806906E-3</v>
      </c>
    </row>
    <row r="77" spans="1:71" ht="13.5" customHeight="1" x14ac:dyDescent="0.25">
      <c r="A77" s="26"/>
      <c r="B77" s="319">
        <v>2060</v>
      </c>
      <c r="C77" s="25"/>
      <c r="D77" s="315">
        <v>36.313994252046179</v>
      </c>
      <c r="E77" s="316">
        <v>7.7173128245272826</v>
      </c>
      <c r="F77" s="316">
        <v>-8.7909344922231278E-2</v>
      </c>
      <c r="G77" s="317">
        <v>5.8221651811482999E-4</v>
      </c>
      <c r="H77" s="315">
        <v>44.76454730987696</v>
      </c>
      <c r="I77" s="316">
        <v>6.4181290582399866</v>
      </c>
      <c r="J77" s="316">
        <v>-6.1744189506985216E-2</v>
      </c>
      <c r="K77" s="317">
        <v>4.8654731106725555E-4</v>
      </c>
      <c r="L77" s="315" t="s">
        <v>678</v>
      </c>
      <c r="M77" s="316">
        <v>1.9538330581067267</v>
      </c>
      <c r="N77" s="316" t="s">
        <v>678</v>
      </c>
      <c r="O77" s="318" t="s">
        <v>678</v>
      </c>
      <c r="P77" s="315">
        <v>30.117796807159056</v>
      </c>
      <c r="Q77" s="316">
        <v>5.9191496364494594</v>
      </c>
      <c r="R77" s="316">
        <v>-5.8523176022346697E-2</v>
      </c>
      <c r="S77" s="317">
        <v>4.1154578293707696E-4</v>
      </c>
      <c r="T77" s="315">
        <v>26.121856954818828</v>
      </c>
      <c r="U77" s="316">
        <v>14.647625279647814</v>
      </c>
      <c r="V77" s="316">
        <v>-0.22991963760487624</v>
      </c>
      <c r="W77" s="317">
        <v>1.4848296122874152E-3</v>
      </c>
      <c r="X77" s="315">
        <v>46.103140787706685</v>
      </c>
      <c r="Y77" s="316">
        <v>11.267795494107883</v>
      </c>
      <c r="Z77" s="316">
        <v>-0.16255842857843522</v>
      </c>
      <c r="AA77" s="317">
        <v>1.3762253242934615E-3</v>
      </c>
      <c r="AB77" s="315" t="s">
        <v>678</v>
      </c>
      <c r="AC77" s="316">
        <v>4.4639815261118603</v>
      </c>
      <c r="AD77" s="316" t="s">
        <v>678</v>
      </c>
      <c r="AE77" s="318" t="s">
        <v>678</v>
      </c>
      <c r="AF77" s="315">
        <v>40.90699209748481</v>
      </c>
      <c r="AG77" s="316">
        <v>10.548937404471461</v>
      </c>
      <c r="AH77" s="316">
        <v>-0.14528177239505463</v>
      </c>
      <c r="AI77" s="317">
        <v>1.2264603997165049E-3</v>
      </c>
      <c r="AJ77" s="315">
        <v>311.6555163462877</v>
      </c>
      <c r="AK77" s="316">
        <v>16.535570707644876</v>
      </c>
      <c r="AL77" s="316">
        <v>-0.11951921006341568</v>
      </c>
      <c r="AM77" s="317">
        <v>1.3053415428870572E-3</v>
      </c>
      <c r="AN77" s="315" t="s">
        <v>678</v>
      </c>
      <c r="AO77" s="316" t="s">
        <v>678</v>
      </c>
      <c r="AP77" s="316" t="s">
        <v>678</v>
      </c>
      <c r="AQ77" s="318" t="s">
        <v>678</v>
      </c>
      <c r="AR77" s="315">
        <v>311.6555163462877</v>
      </c>
      <c r="AS77" s="316">
        <v>16.535570707644876</v>
      </c>
      <c r="AT77" s="316">
        <v>-0.11951921006341568</v>
      </c>
      <c r="AU77" s="317">
        <v>1.3053415428870572E-3</v>
      </c>
      <c r="AV77" s="315">
        <v>654.86945002171535</v>
      </c>
      <c r="AW77" s="316">
        <v>34.008530903882146</v>
      </c>
      <c r="AX77" s="316">
        <v>-0.22532440787804195</v>
      </c>
      <c r="AY77" s="317">
        <v>1.3430271681113971E-3</v>
      </c>
      <c r="AZ77" s="315" t="s">
        <v>678</v>
      </c>
      <c r="BA77" s="316" t="s">
        <v>678</v>
      </c>
      <c r="BB77" s="316" t="s">
        <v>678</v>
      </c>
      <c r="BC77" s="318" t="s">
        <v>678</v>
      </c>
      <c r="BD77" s="315">
        <v>654.86945002171535</v>
      </c>
      <c r="BE77" s="316">
        <v>34.008530903882146</v>
      </c>
      <c r="BF77" s="316">
        <v>-0.22532440787804195</v>
      </c>
      <c r="BG77" s="317">
        <v>1.3430271681113971E-3</v>
      </c>
      <c r="BH77" s="315">
        <v>388.39398298225251</v>
      </c>
      <c r="BI77" s="316">
        <v>34.126994975892138</v>
      </c>
      <c r="BJ77" s="316">
        <v>-0.37093001824777061</v>
      </c>
      <c r="BK77" s="317">
        <v>2.7209233016193364E-3</v>
      </c>
      <c r="BL77" s="315" t="s">
        <v>678</v>
      </c>
      <c r="BM77" s="316" t="s">
        <v>678</v>
      </c>
      <c r="BN77" s="316" t="s">
        <v>678</v>
      </c>
      <c r="BO77" s="318" t="s">
        <v>678</v>
      </c>
      <c r="BP77" s="315">
        <v>388.39398298225251</v>
      </c>
      <c r="BQ77" s="316">
        <v>34.126994975892138</v>
      </c>
      <c r="BR77" s="316">
        <v>-0.37093001824777061</v>
      </c>
      <c r="BS77" s="317">
        <v>2.7209233016193364E-3</v>
      </c>
    </row>
    <row r="78" spans="1:71" ht="13.5" customHeight="1" x14ac:dyDescent="0.25">
      <c r="A78" s="26"/>
      <c r="B78" s="319">
        <v>2061</v>
      </c>
      <c r="C78" s="25"/>
      <c r="D78" s="315">
        <v>36.46843183763518</v>
      </c>
      <c r="E78" s="316">
        <v>7.7501333165828443</v>
      </c>
      <c r="F78" s="316">
        <v>-8.8283209248096101E-2</v>
      </c>
      <c r="G78" s="317">
        <v>5.8469259146340196E-4</v>
      </c>
      <c r="H78" s="315">
        <v>44.948424384720738</v>
      </c>
      <c r="I78" s="316">
        <v>6.4444924834976938</v>
      </c>
      <c r="J78" s="316">
        <v>-6.199781300230512E-2</v>
      </c>
      <c r="K78" s="317">
        <v>4.8854587693485704E-4</v>
      </c>
      <c r="L78" s="315" t="s">
        <v>678</v>
      </c>
      <c r="M78" s="316">
        <v>1.9538330581067267</v>
      </c>
      <c r="N78" s="316" t="s">
        <v>678</v>
      </c>
      <c r="O78" s="318" t="s">
        <v>678</v>
      </c>
      <c r="P78" s="315">
        <v>30.243877442552836</v>
      </c>
      <c r="Q78" s="316">
        <v>5.9420208095164213</v>
      </c>
      <c r="R78" s="316">
        <v>-5.8769299460742996E-2</v>
      </c>
      <c r="S78" s="317">
        <v>4.1327422302319744E-4</v>
      </c>
      <c r="T78" s="315">
        <v>26.232949017322422</v>
      </c>
      <c r="U78" s="316">
        <v>14.709919277578756</v>
      </c>
      <c r="V78" s="316">
        <v>-0.23089744889891184</v>
      </c>
      <c r="W78" s="317">
        <v>1.4911443541673944E-3</v>
      </c>
      <c r="X78" s="315">
        <v>46.292516335514001</v>
      </c>
      <c r="Y78" s="316">
        <v>11.314079649760169</v>
      </c>
      <c r="Z78" s="316">
        <v>-0.16322616164253365</v>
      </c>
      <c r="AA78" s="317">
        <v>1.381878375696065E-3</v>
      </c>
      <c r="AB78" s="315" t="s">
        <v>678</v>
      </c>
      <c r="AC78" s="316">
        <v>4.4639815261118603</v>
      </c>
      <c r="AD78" s="316" t="s">
        <v>678</v>
      </c>
      <c r="AE78" s="318" t="s">
        <v>678</v>
      </c>
      <c r="AF78" s="315">
        <v>41.075052440504386</v>
      </c>
      <c r="AG78" s="316">
        <v>10.590278466509263</v>
      </c>
      <c r="AH78" s="316">
        <v>-0.14587879209039853</v>
      </c>
      <c r="AI78" s="317">
        <v>1.2314999036938262E-3</v>
      </c>
      <c r="AJ78" s="315">
        <v>312.93568800329092</v>
      </c>
      <c r="AK78" s="316">
        <v>16.603493038045016</v>
      </c>
      <c r="AL78" s="316">
        <v>-0.1200101530988041</v>
      </c>
      <c r="AM78" s="317">
        <v>1.3107034285533327E-3</v>
      </c>
      <c r="AN78" s="315" t="s">
        <v>678</v>
      </c>
      <c r="AO78" s="316" t="s">
        <v>678</v>
      </c>
      <c r="AP78" s="316" t="s">
        <v>678</v>
      </c>
      <c r="AQ78" s="318" t="s">
        <v>678</v>
      </c>
      <c r="AR78" s="315">
        <v>312.93568800329092</v>
      </c>
      <c r="AS78" s="316">
        <v>16.603493038045016</v>
      </c>
      <c r="AT78" s="316">
        <v>-0.1200101530988041</v>
      </c>
      <c r="AU78" s="317">
        <v>1.3107034285533327E-3</v>
      </c>
      <c r="AV78" s="315">
        <v>657.55942425603484</v>
      </c>
      <c r="AW78" s="316">
        <v>34.148226032240125</v>
      </c>
      <c r="AX78" s="316">
        <v>-0.22624996159189306</v>
      </c>
      <c r="AY78" s="317">
        <v>1.3485438531210443E-3</v>
      </c>
      <c r="AZ78" s="315" t="s">
        <v>678</v>
      </c>
      <c r="BA78" s="316" t="s">
        <v>678</v>
      </c>
      <c r="BB78" s="316" t="s">
        <v>678</v>
      </c>
      <c r="BC78" s="318" t="s">
        <v>678</v>
      </c>
      <c r="BD78" s="315">
        <v>657.55942425603484</v>
      </c>
      <c r="BE78" s="316">
        <v>34.148226032240125</v>
      </c>
      <c r="BF78" s="316">
        <v>-0.22624996159189306</v>
      </c>
      <c r="BG78" s="317">
        <v>1.3485438531210443E-3</v>
      </c>
      <c r="BH78" s="315">
        <v>389.98936937102411</v>
      </c>
      <c r="BI78" s="316">
        <v>34.267176713148103</v>
      </c>
      <c r="BJ78" s="316">
        <v>-0.37245366878878927</v>
      </c>
      <c r="BK78" s="317">
        <v>2.7320999011303882E-3</v>
      </c>
      <c r="BL78" s="315" t="s">
        <v>678</v>
      </c>
      <c r="BM78" s="316" t="s">
        <v>678</v>
      </c>
      <c r="BN78" s="316" t="s">
        <v>678</v>
      </c>
      <c r="BO78" s="318" t="s">
        <v>678</v>
      </c>
      <c r="BP78" s="315">
        <v>389.98936937102411</v>
      </c>
      <c r="BQ78" s="316">
        <v>34.267176713148103</v>
      </c>
      <c r="BR78" s="316">
        <v>-0.37245366878878927</v>
      </c>
      <c r="BS78" s="317">
        <v>2.7320999011303882E-3</v>
      </c>
    </row>
    <row r="79" spans="1:71" ht="13.5" customHeight="1" x14ac:dyDescent="0.25">
      <c r="A79" s="26"/>
      <c r="B79" s="319">
        <v>2062</v>
      </c>
      <c r="C79" s="25"/>
      <c r="D79" s="315">
        <v>36.623926180896824</v>
      </c>
      <c r="E79" s="316">
        <v>7.783178386785413</v>
      </c>
      <c r="F79" s="316">
        <v>-8.865963178537932E-2</v>
      </c>
      <c r="G79" s="317">
        <v>5.8718560764036093E-4</v>
      </c>
      <c r="H79" s="315">
        <v>45.133559660467647</v>
      </c>
      <c r="I79" s="316">
        <v>6.4710363036496368</v>
      </c>
      <c r="J79" s="316">
        <v>-6.2253171946762109E-2</v>
      </c>
      <c r="K79" s="317">
        <v>4.9055811822872758E-4</v>
      </c>
      <c r="L79" s="315" t="s">
        <v>678</v>
      </c>
      <c r="M79" s="316">
        <v>1.9538330581067267</v>
      </c>
      <c r="N79" s="316" t="s">
        <v>678</v>
      </c>
      <c r="O79" s="318" t="s">
        <v>678</v>
      </c>
      <c r="P79" s="315">
        <v>30.370820799791929</v>
      </c>
      <c r="Q79" s="316">
        <v>5.9650484813238212</v>
      </c>
      <c r="R79" s="316">
        <v>-5.9017107028238758E-2</v>
      </c>
      <c r="S79" s="317">
        <v>4.1501449016758069E-4</v>
      </c>
      <c r="T79" s="315">
        <v>26.344801240566504</v>
      </c>
      <c r="U79" s="316">
        <v>14.772639529649984</v>
      </c>
      <c r="V79" s="316">
        <v>-0.23188195098381567</v>
      </c>
      <c r="W79" s="317">
        <v>1.4975023054248512E-3</v>
      </c>
      <c r="X79" s="315">
        <v>46.483187708184118</v>
      </c>
      <c r="Y79" s="316">
        <v>11.360680510289839</v>
      </c>
      <c r="Z79" s="316">
        <v>-0.16389846375008144</v>
      </c>
      <c r="AA79" s="317">
        <v>1.3875701087798201E-3</v>
      </c>
      <c r="AB79" s="315" t="s">
        <v>678</v>
      </c>
      <c r="AC79" s="316">
        <v>4.4639815261118603</v>
      </c>
      <c r="AD79" s="316" t="s">
        <v>678</v>
      </c>
      <c r="AE79" s="318" t="s">
        <v>678</v>
      </c>
      <c r="AF79" s="315">
        <v>41.244262756545609</v>
      </c>
      <c r="AG79" s="316">
        <v>10.631902409714476</v>
      </c>
      <c r="AH79" s="316">
        <v>-0.14647989696449845</v>
      </c>
      <c r="AI79" s="317">
        <v>1.2365738910805719E-3</v>
      </c>
      <c r="AJ79" s="315">
        <v>314.22461938815235</v>
      </c>
      <c r="AK79" s="316">
        <v>16.671880135124336</v>
      </c>
      <c r="AL79" s="316">
        <v>-0.12050445547070056</v>
      </c>
      <c r="AM79" s="317">
        <v>1.316102003564343E-3</v>
      </c>
      <c r="AN79" s="315" t="s">
        <v>678</v>
      </c>
      <c r="AO79" s="316" t="s">
        <v>678</v>
      </c>
      <c r="AP79" s="316" t="s">
        <v>678</v>
      </c>
      <c r="AQ79" s="318" t="s">
        <v>678</v>
      </c>
      <c r="AR79" s="315">
        <v>314.22461938815235</v>
      </c>
      <c r="AS79" s="316">
        <v>16.671880135124336</v>
      </c>
      <c r="AT79" s="316">
        <v>-0.12050445547070056</v>
      </c>
      <c r="AU79" s="317">
        <v>1.316102003564343E-3</v>
      </c>
      <c r="AV79" s="315">
        <v>660.26780496116589</v>
      </c>
      <c r="AW79" s="316">
        <v>34.288877041241804</v>
      </c>
      <c r="AX79" s="316">
        <v>-0.22718184851786238</v>
      </c>
      <c r="AY79" s="317">
        <v>1.3540982867084703E-3</v>
      </c>
      <c r="AZ79" s="315" t="s">
        <v>678</v>
      </c>
      <c r="BA79" s="316" t="s">
        <v>678</v>
      </c>
      <c r="BB79" s="316" t="s">
        <v>678</v>
      </c>
      <c r="BC79" s="318" t="s">
        <v>678</v>
      </c>
      <c r="BD79" s="315">
        <v>660.26780496116589</v>
      </c>
      <c r="BE79" s="316">
        <v>34.288877041241804</v>
      </c>
      <c r="BF79" s="316">
        <v>-0.22718184851786238</v>
      </c>
      <c r="BG79" s="317">
        <v>1.3540982867084703E-3</v>
      </c>
      <c r="BH79" s="315">
        <v>391.59567238220177</v>
      </c>
      <c r="BI79" s="316">
        <v>34.40831766072742</v>
      </c>
      <c r="BJ79" s="316">
        <v>-0.37398774509108568</v>
      </c>
      <c r="BK79" s="317">
        <v>2.743352977861946E-3</v>
      </c>
      <c r="BL79" s="315" t="s">
        <v>678</v>
      </c>
      <c r="BM79" s="316" t="s">
        <v>678</v>
      </c>
      <c r="BN79" s="316" t="s">
        <v>678</v>
      </c>
      <c r="BO79" s="318" t="s">
        <v>678</v>
      </c>
      <c r="BP79" s="315">
        <v>391.59567238220177</v>
      </c>
      <c r="BQ79" s="316">
        <v>34.40831766072742</v>
      </c>
      <c r="BR79" s="316">
        <v>-0.37398774509108568</v>
      </c>
      <c r="BS79" s="317">
        <v>2.743352977861946E-3</v>
      </c>
    </row>
    <row r="80" spans="1:71" ht="13.5" customHeight="1" x14ac:dyDescent="0.25">
      <c r="A80" s="26"/>
      <c r="B80" s="319">
        <v>2063</v>
      </c>
      <c r="C80" s="25"/>
      <c r="D80" s="315">
        <v>36.780484512822028</v>
      </c>
      <c r="E80" s="316">
        <v>7.8164495718378513</v>
      </c>
      <c r="F80" s="316">
        <v>-8.9038630038948921E-2</v>
      </c>
      <c r="G80" s="317">
        <v>5.8969568257903897E-4</v>
      </c>
      <c r="H80" s="315">
        <v>45.319961746508028</v>
      </c>
      <c r="I80" s="316">
        <v>6.4977617530694802</v>
      </c>
      <c r="J80" s="316">
        <v>-6.2510278215374707E-2</v>
      </c>
      <c r="K80" s="317">
        <v>4.9258412852460883E-4</v>
      </c>
      <c r="L80" s="315" t="s">
        <v>678</v>
      </c>
      <c r="M80" s="316">
        <v>1.9538330581067267</v>
      </c>
      <c r="N80" s="316" t="s">
        <v>678</v>
      </c>
      <c r="O80" s="318" t="s">
        <v>678</v>
      </c>
      <c r="P80" s="315">
        <v>30.498632782153862</v>
      </c>
      <c r="Q80" s="316">
        <v>5.9882337227330318</v>
      </c>
      <c r="R80" s="316">
        <v>-5.9266610248689032E-2</v>
      </c>
      <c r="S80" s="317">
        <v>4.1676666529828901E-4</v>
      </c>
      <c r="T80" s="315">
        <v>26.457418826041966</v>
      </c>
      <c r="U80" s="316">
        <v>14.835788952556497</v>
      </c>
      <c r="V80" s="316">
        <v>-0.23287318964212544</v>
      </c>
      <c r="W80" s="317">
        <v>1.503903761725125E-3</v>
      </c>
      <c r="X80" s="315">
        <v>46.67516377255383</v>
      </c>
      <c r="Y80" s="316">
        <v>11.407600242787943</v>
      </c>
      <c r="Z80" s="316">
        <v>-0.16457536616530549</v>
      </c>
      <c r="AA80" s="317">
        <v>1.3933007882287621E-3</v>
      </c>
      <c r="AB80" s="315" t="s">
        <v>678</v>
      </c>
      <c r="AC80" s="316">
        <v>4.4639815261118603</v>
      </c>
      <c r="AD80" s="316" t="s">
        <v>678</v>
      </c>
      <c r="AE80" s="318" t="s">
        <v>678</v>
      </c>
      <c r="AF80" s="315">
        <v>41.414630914436557</v>
      </c>
      <c r="AG80" s="316">
        <v>10.673811169735366</v>
      </c>
      <c r="AH80" s="316">
        <v>-0.14708511497067919</v>
      </c>
      <c r="AI80" s="317">
        <v>1.2416825978336004E-3</v>
      </c>
      <c r="AJ80" s="315">
        <v>315.52237044035883</v>
      </c>
      <c r="AK80" s="316">
        <v>16.74073517910449</v>
      </c>
      <c r="AL80" s="316">
        <v>-0.12100214016576735</v>
      </c>
      <c r="AM80" s="317">
        <v>1.321537518971323E-3</v>
      </c>
      <c r="AN80" s="315" t="s">
        <v>678</v>
      </c>
      <c r="AO80" s="316" t="s">
        <v>678</v>
      </c>
      <c r="AP80" s="316" t="s">
        <v>678</v>
      </c>
      <c r="AQ80" s="318" t="s">
        <v>678</v>
      </c>
      <c r="AR80" s="315">
        <v>315.52237044035883</v>
      </c>
      <c r="AS80" s="316">
        <v>16.74073517910449</v>
      </c>
      <c r="AT80" s="316">
        <v>-0.12100214016576735</v>
      </c>
      <c r="AU80" s="317">
        <v>1.321537518971323E-3</v>
      </c>
      <c r="AV80" s="315">
        <v>662.99471808558917</v>
      </c>
      <c r="AW80" s="316">
        <v>34.430490471614945</v>
      </c>
      <c r="AX80" s="316">
        <v>-0.22812011199171225</v>
      </c>
      <c r="AY80" s="317">
        <v>1.3596907271728382E-3</v>
      </c>
      <c r="AZ80" s="315" t="s">
        <v>678</v>
      </c>
      <c r="BA80" s="316" t="s">
        <v>678</v>
      </c>
      <c r="BB80" s="316" t="s">
        <v>678</v>
      </c>
      <c r="BC80" s="318" t="s">
        <v>678</v>
      </c>
      <c r="BD80" s="315">
        <v>662.99471808558917</v>
      </c>
      <c r="BE80" s="316">
        <v>34.430490471614945</v>
      </c>
      <c r="BF80" s="316">
        <v>-0.22812011199171225</v>
      </c>
      <c r="BG80" s="317">
        <v>1.3596907271728382E-3</v>
      </c>
      <c r="BH80" s="315">
        <v>393.21296671408146</v>
      </c>
      <c r="BI80" s="316">
        <v>34.550424382141586</v>
      </c>
      <c r="BJ80" s="316">
        <v>-0.37553231849417973</v>
      </c>
      <c r="BK80" s="317">
        <v>2.7546830551185481E-3</v>
      </c>
      <c r="BL80" s="315" t="s">
        <v>678</v>
      </c>
      <c r="BM80" s="316" t="s">
        <v>678</v>
      </c>
      <c r="BN80" s="316" t="s">
        <v>678</v>
      </c>
      <c r="BO80" s="318" t="s">
        <v>678</v>
      </c>
      <c r="BP80" s="315">
        <v>393.21296671408146</v>
      </c>
      <c r="BQ80" s="316">
        <v>34.550424382141586</v>
      </c>
      <c r="BR80" s="316">
        <v>-0.37553231849417973</v>
      </c>
      <c r="BS80" s="317">
        <v>2.7546830551185481E-3</v>
      </c>
    </row>
    <row r="81" spans="1:71" ht="13.5" customHeight="1" x14ac:dyDescent="0.25">
      <c r="A81" s="26"/>
      <c r="B81" s="319">
        <v>2064</v>
      </c>
      <c r="C81" s="25"/>
      <c r="D81" s="315">
        <v>36.938114113880651</v>
      </c>
      <c r="E81" s="316">
        <v>7.8499484189580979</v>
      </c>
      <c r="F81" s="316">
        <v>-8.9420221633452063E-2</v>
      </c>
      <c r="G81" s="317">
        <v>5.9222293300605609E-4</v>
      </c>
      <c r="H81" s="315">
        <v>45.507639311143031</v>
      </c>
      <c r="I81" s="316">
        <v>6.5246700745772426</v>
      </c>
      <c r="J81" s="316">
        <v>-6.2769143764417723E-2</v>
      </c>
      <c r="K81" s="317">
        <v>4.9462400203854602E-4</v>
      </c>
      <c r="L81" s="315" t="s">
        <v>678</v>
      </c>
      <c r="M81" s="316">
        <v>1.9538330581067267</v>
      </c>
      <c r="N81" s="316" t="s">
        <v>678</v>
      </c>
      <c r="O81" s="318" t="s">
        <v>678</v>
      </c>
      <c r="P81" s="315">
        <v>30.627319333310069</v>
      </c>
      <c r="Q81" s="316">
        <v>6.0115776119329212</v>
      </c>
      <c r="R81" s="316">
        <v>-5.9517820724802231E-2</v>
      </c>
      <c r="S81" s="317">
        <v>4.1853082989714506E-4</v>
      </c>
      <c r="T81" s="315">
        <v>26.570807010831537</v>
      </c>
      <c r="U81" s="316">
        <v>14.899370482951131</v>
      </c>
      <c r="V81" s="316">
        <v>-0.23387121096965147</v>
      </c>
      <c r="W81" s="317">
        <v>1.5103490207566816E-3</v>
      </c>
      <c r="X81" s="315">
        <v>46.868453456132336</v>
      </c>
      <c r="Y81" s="316">
        <v>11.45484102917411</v>
      </c>
      <c r="Z81" s="316">
        <v>-0.16525690036636198</v>
      </c>
      <c r="AA81" s="317">
        <v>1.3990706805380587E-3</v>
      </c>
      <c r="AB81" s="315" t="s">
        <v>678</v>
      </c>
      <c r="AC81" s="316">
        <v>4.4639815261118603</v>
      </c>
      <c r="AD81" s="316" t="s">
        <v>678</v>
      </c>
      <c r="AE81" s="318" t="s">
        <v>678</v>
      </c>
      <c r="AF81" s="315">
        <v>41.586164836848774</v>
      </c>
      <c r="AG81" s="316">
        <v>10.716006695465101</v>
      </c>
      <c r="AH81" s="316">
        <v>-0.1476944742535396</v>
      </c>
      <c r="AI81" s="317">
        <v>1.2468262615243327E-3</v>
      </c>
      <c r="AJ81" s="315">
        <v>316.82900150954043</v>
      </c>
      <c r="AK81" s="316">
        <v>16.810061371968185</v>
      </c>
      <c r="AL81" s="316">
        <v>-0.12150323032795585</v>
      </c>
      <c r="AM81" s="317">
        <v>1.3270102275433557E-3</v>
      </c>
      <c r="AN81" s="315" t="s">
        <v>678</v>
      </c>
      <c r="AO81" s="316" t="s">
        <v>678</v>
      </c>
      <c r="AP81" s="316" t="s">
        <v>678</v>
      </c>
      <c r="AQ81" s="318" t="s">
        <v>678</v>
      </c>
      <c r="AR81" s="315">
        <v>316.82900150954043</v>
      </c>
      <c r="AS81" s="316">
        <v>16.810061371968185</v>
      </c>
      <c r="AT81" s="316">
        <v>-0.12150323032795585</v>
      </c>
      <c r="AU81" s="317">
        <v>1.3270102275433557E-3</v>
      </c>
      <c r="AV81" s="315">
        <v>665.74029043960286</v>
      </c>
      <c r="AW81" s="316">
        <v>34.573072908843038</v>
      </c>
      <c r="AX81" s="316">
        <v>-0.22906479564573512</v>
      </c>
      <c r="AY81" s="317">
        <v>1.3653214345807556E-3</v>
      </c>
      <c r="AZ81" s="315" t="s">
        <v>678</v>
      </c>
      <c r="BA81" s="316" t="s">
        <v>678</v>
      </c>
      <c r="BB81" s="316" t="s">
        <v>678</v>
      </c>
      <c r="BC81" s="318" t="s">
        <v>678</v>
      </c>
      <c r="BD81" s="315">
        <v>665.74029043960286</v>
      </c>
      <c r="BE81" s="316">
        <v>34.573072908843038</v>
      </c>
      <c r="BF81" s="316">
        <v>-0.22906479564573512</v>
      </c>
      <c r="BG81" s="317">
        <v>1.3653214345807556E-3</v>
      </c>
      <c r="BH81" s="315">
        <v>394.84132757609143</v>
      </c>
      <c r="BI81" s="316">
        <v>34.693503485813721</v>
      </c>
      <c r="BJ81" s="316">
        <v>-0.37708746082574074</v>
      </c>
      <c r="BK81" s="317">
        <v>2.7660906597855089E-3</v>
      </c>
      <c r="BL81" s="315" t="s">
        <v>678</v>
      </c>
      <c r="BM81" s="316" t="s">
        <v>678</v>
      </c>
      <c r="BN81" s="316" t="s">
        <v>678</v>
      </c>
      <c r="BO81" s="318" t="s">
        <v>678</v>
      </c>
      <c r="BP81" s="315">
        <v>394.84132757609143</v>
      </c>
      <c r="BQ81" s="316">
        <v>34.693503485813721</v>
      </c>
      <c r="BR81" s="316">
        <v>-0.37708746082574074</v>
      </c>
      <c r="BS81" s="317">
        <v>2.7660906597855089E-3</v>
      </c>
    </row>
    <row r="82" spans="1:71" ht="13.5" customHeight="1" x14ac:dyDescent="0.25">
      <c r="A82" s="26"/>
      <c r="B82" s="319">
        <v>2065</v>
      </c>
      <c r="C82" s="25"/>
      <c r="D82" s="315">
        <v>37.096822314359997</v>
      </c>
      <c r="E82" s="316">
        <v>7.8836764859511108</v>
      </c>
      <c r="F82" s="316">
        <v>-8.9804424314134573E-2</v>
      </c>
      <c r="G82" s="317">
        <v>5.9476747644674768E-4</v>
      </c>
      <c r="H82" s="315">
        <v>45.696601081987637</v>
      </c>
      <c r="I82" s="316">
        <v>6.5517625194970792</v>
      </c>
      <c r="J82" s="316">
        <v>-6.3029780631978102E-2</v>
      </c>
      <c r="K82" s="317">
        <v>4.9667783363126867E-4</v>
      </c>
      <c r="L82" s="315" t="s">
        <v>678</v>
      </c>
      <c r="M82" s="316">
        <v>1.9538330581067267</v>
      </c>
      <c r="N82" s="316" t="s">
        <v>678</v>
      </c>
      <c r="O82" s="318" t="s">
        <v>678</v>
      </c>
      <c r="P82" s="315">
        <v>30.756886437602233</v>
      </c>
      <c r="Q82" s="316">
        <v>6.0350812344899918</v>
      </c>
      <c r="R82" s="316">
        <v>-5.9770750138679621E-2</v>
      </c>
      <c r="S82" s="317">
        <v>4.2030706600352E-4</v>
      </c>
      <c r="T82" s="315">
        <v>26.68497106785329</v>
      </c>
      <c r="U82" s="316">
        <v>14.963387077581112</v>
      </c>
      <c r="V82" s="316">
        <v>-0.23487606137761993</v>
      </c>
      <c r="W82" s="317">
        <v>1.516838382244954E-3</v>
      </c>
      <c r="X82" s="315">
        <v>47.063065747516355</v>
      </c>
      <c r="Y82" s="316">
        <v>11.50240506629801</v>
      </c>
      <c r="Z82" s="316">
        <v>-0.16594309804680007</v>
      </c>
      <c r="AA82" s="317">
        <v>1.4048800540264019E-3</v>
      </c>
      <c r="AB82" s="315" t="s">
        <v>678</v>
      </c>
      <c r="AC82" s="316">
        <v>4.4639815261118603</v>
      </c>
      <c r="AD82" s="316" t="s">
        <v>678</v>
      </c>
      <c r="AE82" s="318" t="s">
        <v>678</v>
      </c>
      <c r="AF82" s="315">
        <v>41.758872500665554</v>
      </c>
      <c r="AG82" s="316">
        <v>10.758490949132378</v>
      </c>
      <c r="AH82" s="316">
        <v>-0.14830800315026119</v>
      </c>
      <c r="AI82" s="317">
        <v>1.2520051213498011E-3</v>
      </c>
      <c r="AJ82" s="315">
        <v>318.14457335827643</v>
      </c>
      <c r="AK82" s="316">
        <v>16.879861937608069</v>
      </c>
      <c r="AL82" s="316">
        <v>-0.12200774925958253</v>
      </c>
      <c r="AM82" s="317">
        <v>1.3325203837791265E-3</v>
      </c>
      <c r="AN82" s="315" t="s">
        <v>678</v>
      </c>
      <c r="AO82" s="316" t="s">
        <v>678</v>
      </c>
      <c r="AP82" s="316" t="s">
        <v>678</v>
      </c>
      <c r="AQ82" s="318" t="s">
        <v>678</v>
      </c>
      <c r="AR82" s="315">
        <v>318.14457335827643</v>
      </c>
      <c r="AS82" s="316">
        <v>16.879861937608069</v>
      </c>
      <c r="AT82" s="316">
        <v>-0.12200774925958253</v>
      </c>
      <c r="AU82" s="317">
        <v>1.3325203837791265E-3</v>
      </c>
      <c r="AV82" s="315">
        <v>668.50464970121948</v>
      </c>
      <c r="AW82" s="316">
        <v>34.716630983471511</v>
      </c>
      <c r="AX82" s="316">
        <v>-0.23001594341078249</v>
      </c>
      <c r="AY82" s="317">
        <v>1.3709906707783648E-3</v>
      </c>
      <c r="AZ82" s="315" t="s">
        <v>678</v>
      </c>
      <c r="BA82" s="316" t="s">
        <v>678</v>
      </c>
      <c r="BB82" s="316" t="s">
        <v>678</v>
      </c>
      <c r="BC82" s="318" t="s">
        <v>678</v>
      </c>
      <c r="BD82" s="315">
        <v>668.50464970121948</v>
      </c>
      <c r="BE82" s="316">
        <v>34.716630983471511</v>
      </c>
      <c r="BF82" s="316">
        <v>-0.23001594341078249</v>
      </c>
      <c r="BG82" s="317">
        <v>1.3709906707783648E-3</v>
      </c>
      <c r="BH82" s="315">
        <v>396.48083069228898</v>
      </c>
      <c r="BI82" s="316">
        <v>34.83756162538586</v>
      </c>
      <c r="BJ82" s="316">
        <v>-0.37865324440492726</v>
      </c>
      <c r="BK82" s="317">
        <v>2.7775763223534156E-3</v>
      </c>
      <c r="BL82" s="315" t="s">
        <v>678</v>
      </c>
      <c r="BM82" s="316" t="s">
        <v>678</v>
      </c>
      <c r="BN82" s="316" t="s">
        <v>678</v>
      </c>
      <c r="BO82" s="318" t="s">
        <v>678</v>
      </c>
      <c r="BP82" s="315">
        <v>396.48083069228898</v>
      </c>
      <c r="BQ82" s="316">
        <v>34.83756162538586</v>
      </c>
      <c r="BR82" s="316">
        <v>-0.37865324440492726</v>
      </c>
      <c r="BS82" s="317">
        <v>2.7775763223534156E-3</v>
      </c>
    </row>
    <row r="83" spans="1:71" ht="13.5" customHeight="1" x14ac:dyDescent="0.25">
      <c r="A83" s="26"/>
      <c r="B83" s="319">
        <v>2066</v>
      </c>
      <c r="C83" s="25"/>
      <c r="D83" s="315">
        <v>37.256616494705774</v>
      </c>
      <c r="E83" s="316">
        <v>7.9176353412813203</v>
      </c>
      <c r="F83" s="316">
        <v>-9.0191255947666346E-2</v>
      </c>
      <c r="G83" s="317">
        <v>5.9732943123063081E-4</v>
      </c>
      <c r="H83" s="315">
        <v>45.88685584637664</v>
      </c>
      <c r="I83" s="316">
        <v>6.5790403477154884</v>
      </c>
      <c r="J83" s="316">
        <v>-6.3292200938514967E-2</v>
      </c>
      <c r="K83" s="317">
        <v>4.9874571881260241E-4</v>
      </c>
      <c r="L83" s="315" t="s">
        <v>678</v>
      </c>
      <c r="M83" s="316">
        <v>1.9538330581067267</v>
      </c>
      <c r="N83" s="316" t="s">
        <v>678</v>
      </c>
      <c r="O83" s="318" t="s">
        <v>678</v>
      </c>
      <c r="P83" s="315">
        <v>30.887340120320637</v>
      </c>
      <c r="Q83" s="316">
        <v>6.0587456833988735</v>
      </c>
      <c r="R83" s="316">
        <v>-6.0025410252358725E-2</v>
      </c>
      <c r="S83" s="317">
        <v>4.2209545621814978E-4</v>
      </c>
      <c r="T83" s="315">
        <v>26.799916306105889</v>
      </c>
      <c r="U83" s="316">
        <v>15.027841713425572</v>
      </c>
      <c r="V83" s="316">
        <v>-0.23588778759483164</v>
      </c>
      <c r="W83" s="317">
        <v>1.5233721479662845E-3</v>
      </c>
      <c r="X83" s="315">
        <v>47.259009696808185</v>
      </c>
      <c r="Y83" s="316">
        <v>11.550294566041527</v>
      </c>
      <c r="Z83" s="316">
        <v>-0.16663399111703589</v>
      </c>
      <c r="AA83" s="317">
        <v>1.4107291788484878E-3</v>
      </c>
      <c r="AB83" s="315" t="s">
        <v>678</v>
      </c>
      <c r="AC83" s="316">
        <v>4.4639815261118603</v>
      </c>
      <c r="AD83" s="316" t="s">
        <v>678</v>
      </c>
      <c r="AE83" s="318" t="s">
        <v>678</v>
      </c>
      <c r="AF83" s="315">
        <v>41.932761937353028</v>
      </c>
      <c r="AG83" s="316">
        <v>10.801265906392688</v>
      </c>
      <c r="AH83" s="316">
        <v>-0.14892573019192609</v>
      </c>
      <c r="AI83" s="317">
        <v>1.2572194181437726E-3</v>
      </c>
      <c r="AJ83" s="315">
        <v>319.46914716492176</v>
      </c>
      <c r="AK83" s="316">
        <v>16.950140121976677</v>
      </c>
      <c r="AL83" s="316">
        <v>-0.12251572042241296</v>
      </c>
      <c r="AM83" s="317">
        <v>1.3380682439187591E-3</v>
      </c>
      <c r="AN83" s="315" t="s">
        <v>678</v>
      </c>
      <c r="AO83" s="316" t="s">
        <v>678</v>
      </c>
      <c r="AP83" s="316" t="s">
        <v>678</v>
      </c>
      <c r="AQ83" s="318" t="s">
        <v>678</v>
      </c>
      <c r="AR83" s="315">
        <v>319.46914716492176</v>
      </c>
      <c r="AS83" s="316">
        <v>16.950140121976677</v>
      </c>
      <c r="AT83" s="316">
        <v>-0.12251572042241296</v>
      </c>
      <c r="AU83" s="317">
        <v>1.3380682439187591E-3</v>
      </c>
      <c r="AV83" s="315">
        <v>671.28792442210454</v>
      </c>
      <c r="AW83" s="316">
        <v>34.86117137141612</v>
      </c>
      <c r="AX83" s="316">
        <v>-0.23097359951830826</v>
      </c>
      <c r="AY83" s="317">
        <v>1.376698699403524E-3</v>
      </c>
      <c r="AZ83" s="315" t="s">
        <v>678</v>
      </c>
      <c r="BA83" s="316" t="s">
        <v>678</v>
      </c>
      <c r="BB83" s="316" t="s">
        <v>678</v>
      </c>
      <c r="BC83" s="318" t="s">
        <v>678</v>
      </c>
      <c r="BD83" s="315">
        <v>671.28792442210454</v>
      </c>
      <c r="BE83" s="316">
        <v>34.86117137141612</v>
      </c>
      <c r="BF83" s="316">
        <v>-0.23097359951830826</v>
      </c>
      <c r="BG83" s="317">
        <v>1.376698699403524E-3</v>
      </c>
      <c r="BH83" s="315">
        <v>398.13155230488292</v>
      </c>
      <c r="BI83" s="316">
        <v>34.982605500028384</v>
      </c>
      <c r="BJ83" s="316">
        <v>-0.38022974204575044</v>
      </c>
      <c r="BK83" s="317">
        <v>2.7891405769428041E-3</v>
      </c>
      <c r="BL83" s="315" t="s">
        <v>678</v>
      </c>
      <c r="BM83" s="316" t="s">
        <v>678</v>
      </c>
      <c r="BN83" s="316" t="s">
        <v>678</v>
      </c>
      <c r="BO83" s="318" t="s">
        <v>678</v>
      </c>
      <c r="BP83" s="315">
        <v>398.13155230488292</v>
      </c>
      <c r="BQ83" s="316">
        <v>34.982605500028384</v>
      </c>
      <c r="BR83" s="316">
        <v>-0.38022974204575044</v>
      </c>
      <c r="BS83" s="317">
        <v>2.7891405769428041E-3</v>
      </c>
    </row>
    <row r="84" spans="1:71" ht="13.5" customHeight="1" x14ac:dyDescent="0.25">
      <c r="A84" s="26"/>
      <c r="B84" s="319">
        <v>2067</v>
      </c>
      <c r="C84" s="25"/>
      <c r="D84" s="315">
        <v>37.417504085865254</v>
      </c>
      <c r="E84" s="316">
        <v>7.9518265641455574</v>
      </c>
      <c r="F84" s="316">
        <v>-9.0580734522972023E-2</v>
      </c>
      <c r="G84" s="317">
        <v>5.9990891649690584E-4</v>
      </c>
      <c r="H84" s="315">
        <v>46.07841245177319</v>
      </c>
      <c r="I84" s="316">
        <v>6.6065048277398875</v>
      </c>
      <c r="J84" s="316">
        <v>-6.3556416887423028E-2</v>
      </c>
      <c r="K84" s="317">
        <v>5.0082775374590989E-4</v>
      </c>
      <c r="L84" s="315" t="s">
        <v>678</v>
      </c>
      <c r="M84" s="316">
        <v>1.9538330581067267</v>
      </c>
      <c r="N84" s="316" t="s">
        <v>678</v>
      </c>
      <c r="O84" s="318" t="s">
        <v>678</v>
      </c>
      <c r="P84" s="315">
        <v>31.018686447984329</v>
      </c>
      <c r="Q84" s="316">
        <v>6.0825720591331311</v>
      </c>
      <c r="R84" s="316">
        <v>-6.0281812908360162E-2</v>
      </c>
      <c r="S84" s="317">
        <v>4.2389608370697537E-4</v>
      </c>
      <c r="T84" s="315">
        <v>26.915648070915442</v>
      </c>
      <c r="U84" s="316">
        <v>15.092737387833969</v>
      </c>
      <c r="V84" s="316">
        <v>-0.23690643666983457</v>
      </c>
      <c r="W84" s="317">
        <v>1.5299506217619542E-3</v>
      </c>
      <c r="X84" s="315">
        <v>47.456294416036513</v>
      </c>
      <c r="Y84" s="316">
        <v>11.598511755421605</v>
      </c>
      <c r="Z84" s="316">
        <v>-0.16732961170583632</v>
      </c>
      <c r="AA84" s="317">
        <v>1.416618327007577E-3</v>
      </c>
      <c r="AB84" s="315" t="s">
        <v>678</v>
      </c>
      <c r="AC84" s="316">
        <v>4.4639815261118603</v>
      </c>
      <c r="AD84" s="316" t="s">
        <v>678</v>
      </c>
      <c r="AE84" s="318" t="s">
        <v>678</v>
      </c>
      <c r="AF84" s="315">
        <v>42.107841233333573</v>
      </c>
      <c r="AG84" s="316">
        <v>10.844333556420169</v>
      </c>
      <c r="AH84" s="316">
        <v>-0.14954768410484387</v>
      </c>
      <c r="AI84" s="317">
        <v>1.2624693943879468E-3</v>
      </c>
      <c r="AJ84" s="315">
        <v>320.80278452645115</v>
      </c>
      <c r="AK84" s="316">
        <v>17.020899193237344</v>
      </c>
      <c r="AL84" s="316">
        <v>-0.12302716743875244</v>
      </c>
      <c r="AM84" s="317">
        <v>1.3436540659557299E-3</v>
      </c>
      <c r="AN84" s="315" t="s">
        <v>678</v>
      </c>
      <c r="AO84" s="316" t="s">
        <v>678</v>
      </c>
      <c r="AP84" s="316" t="s">
        <v>678</v>
      </c>
      <c r="AQ84" s="318" t="s">
        <v>678</v>
      </c>
      <c r="AR84" s="315">
        <v>320.80278452645115</v>
      </c>
      <c r="AS84" s="316">
        <v>17.020899193237344</v>
      </c>
      <c r="AT84" s="316">
        <v>-0.12302716743875244</v>
      </c>
      <c r="AU84" s="317">
        <v>1.3436540659557299E-3</v>
      </c>
      <c r="AV84" s="315">
        <v>674.09024403355261</v>
      </c>
      <c r="AW84" s="316">
        <v>35.006700794273343</v>
      </c>
      <c r="AX84" s="316">
        <v>-0.23193780850242504</v>
      </c>
      <c r="AY84" s="317">
        <v>1.3824457858980631E-3</v>
      </c>
      <c r="AZ84" s="315" t="s">
        <v>678</v>
      </c>
      <c r="BA84" s="316" t="s">
        <v>678</v>
      </c>
      <c r="BB84" s="316" t="s">
        <v>678</v>
      </c>
      <c r="BC84" s="318" t="s">
        <v>678</v>
      </c>
      <c r="BD84" s="315">
        <v>674.09024403355261</v>
      </c>
      <c r="BE84" s="316">
        <v>35.006700794273343</v>
      </c>
      <c r="BF84" s="316">
        <v>-0.23193780850242504</v>
      </c>
      <c r="BG84" s="317">
        <v>1.3824457858980631E-3</v>
      </c>
      <c r="BH84" s="315">
        <v>399.79356917777795</v>
      </c>
      <c r="BI84" s="316">
        <v>35.128641854751542</v>
      </c>
      <c r="BJ84" s="316">
        <v>-0.38181702706045995</v>
      </c>
      <c r="BK84" s="317">
        <v>2.8007839613289915E-3</v>
      </c>
      <c r="BL84" s="315" t="s">
        <v>678</v>
      </c>
      <c r="BM84" s="316" t="s">
        <v>678</v>
      </c>
      <c r="BN84" s="316" t="s">
        <v>678</v>
      </c>
      <c r="BO84" s="318" t="s">
        <v>678</v>
      </c>
      <c r="BP84" s="315">
        <v>399.79356917777795</v>
      </c>
      <c r="BQ84" s="316">
        <v>35.128641854751542</v>
      </c>
      <c r="BR84" s="316">
        <v>-0.38181702706045995</v>
      </c>
      <c r="BS84" s="317">
        <v>2.8007839613289915E-3</v>
      </c>
    </row>
    <row r="85" spans="1:71" ht="13.5" customHeight="1" x14ac:dyDescent="0.25">
      <c r="A85" s="26"/>
      <c r="B85" s="319">
        <v>2068</v>
      </c>
      <c r="C85" s="25"/>
      <c r="D85" s="315">
        <v>37.579492569632869</v>
      </c>
      <c r="E85" s="316">
        <v>7.9862517445465029</v>
      </c>
      <c r="F85" s="316">
        <v>-9.0972878152067685E-2</v>
      </c>
      <c r="G85" s="317">
        <v>6.0250605219999828E-4</v>
      </c>
      <c r="H85" s="315">
        <v>46.271279806180281</v>
      </c>
      <c r="I85" s="316">
        <v>6.6341572367576136</v>
      </c>
      <c r="J85" s="316">
        <v>-6.3822440765600286E-2</v>
      </c>
      <c r="K85" s="317">
        <v>5.0292403525256375E-4</v>
      </c>
      <c r="L85" s="315" t="s">
        <v>678</v>
      </c>
      <c r="M85" s="316">
        <v>1.9538330581067267</v>
      </c>
      <c r="N85" s="316" t="s">
        <v>678</v>
      </c>
      <c r="O85" s="318" t="s">
        <v>678</v>
      </c>
      <c r="P85" s="315">
        <v>31.150931528623246</v>
      </c>
      <c r="Q85" s="316">
        <v>6.1065614696964623</v>
      </c>
      <c r="R85" s="316">
        <v>-6.0539970030238449E-2</v>
      </c>
      <c r="S85" s="317">
        <v>4.2570903220501104E-4</v>
      </c>
      <c r="T85" s="315">
        <v>27.032171744184108</v>
      </c>
      <c r="U85" s="316">
        <v>15.158077118665497</v>
      </c>
      <c r="V85" s="316">
        <v>-0.23793205597311226</v>
      </c>
      <c r="W85" s="317">
        <v>1.536574109552316E-3</v>
      </c>
      <c r="X85" s="315">
        <v>47.654929079580199</v>
      </c>
      <c r="Y85" s="316">
        <v>11.647058876693828</v>
      </c>
      <c r="Z85" s="316">
        <v>-0.16802999216181336</v>
      </c>
      <c r="AA85" s="317">
        <v>1.4225477723681459E-3</v>
      </c>
      <c r="AB85" s="315" t="s">
        <v>678</v>
      </c>
      <c r="AC85" s="316">
        <v>4.4639815261118603</v>
      </c>
      <c r="AD85" s="316" t="s">
        <v>678</v>
      </c>
      <c r="AE85" s="318" t="s">
        <v>678</v>
      </c>
      <c r="AF85" s="315">
        <v>42.284118530361887</v>
      </c>
      <c r="AG85" s="316">
        <v>10.887695902000143</v>
      </c>
      <c r="AH85" s="316">
        <v>-0.1501738938118872</v>
      </c>
      <c r="AI85" s="317">
        <v>1.2677552942232352E-3</v>
      </c>
      <c r="AJ85" s="315">
        <v>322.14554746132444</v>
      </c>
      <c r="AK85" s="316">
        <v>17.09214244191622</v>
      </c>
      <c r="AL85" s="316">
        <v>-0.12354211409254494</v>
      </c>
      <c r="AM85" s="317">
        <v>1.3492781096488681E-3</v>
      </c>
      <c r="AN85" s="315" t="s">
        <v>678</v>
      </c>
      <c r="AO85" s="316" t="s">
        <v>678</v>
      </c>
      <c r="AP85" s="316" t="s">
        <v>678</v>
      </c>
      <c r="AQ85" s="318" t="s">
        <v>678</v>
      </c>
      <c r="AR85" s="315">
        <v>322.14554746132444</v>
      </c>
      <c r="AS85" s="316">
        <v>17.09214244191622</v>
      </c>
      <c r="AT85" s="316">
        <v>-0.12354211409254494</v>
      </c>
      <c r="AU85" s="317">
        <v>1.3492781096488681E-3</v>
      </c>
      <c r="AV85" s="315">
        <v>676.91173885250828</v>
      </c>
      <c r="AW85" s="316">
        <v>35.153226019633024</v>
      </c>
      <c r="AX85" s="316">
        <v>-0.23290861520197575</v>
      </c>
      <c r="AY85" s="317">
        <v>1.3882321975201314E-3</v>
      </c>
      <c r="AZ85" s="315" t="s">
        <v>678</v>
      </c>
      <c r="BA85" s="316" t="s">
        <v>678</v>
      </c>
      <c r="BB85" s="316" t="s">
        <v>678</v>
      </c>
      <c r="BC85" s="318" t="s">
        <v>678</v>
      </c>
      <c r="BD85" s="315">
        <v>676.91173885250828</v>
      </c>
      <c r="BE85" s="316">
        <v>35.153226019633024</v>
      </c>
      <c r="BF85" s="316">
        <v>-0.23290861520197575</v>
      </c>
      <c r="BG85" s="317">
        <v>1.3882321975201314E-3</v>
      </c>
      <c r="BH85" s="315">
        <v>401.46695860014552</v>
      </c>
      <c r="BI85" s="316">
        <v>35.275677480719153</v>
      </c>
      <c r="BJ85" s="316">
        <v>-0.38341517326295349</v>
      </c>
      <c r="BK85" s="317">
        <v>2.8125070169670893E-3</v>
      </c>
      <c r="BL85" s="315" t="s">
        <v>678</v>
      </c>
      <c r="BM85" s="316" t="s">
        <v>678</v>
      </c>
      <c r="BN85" s="316" t="s">
        <v>678</v>
      </c>
      <c r="BO85" s="318" t="s">
        <v>678</v>
      </c>
      <c r="BP85" s="315">
        <v>401.46695860014552</v>
      </c>
      <c r="BQ85" s="316">
        <v>35.275677480719153</v>
      </c>
      <c r="BR85" s="316">
        <v>-0.38341517326295349</v>
      </c>
      <c r="BS85" s="317">
        <v>2.8125070169670893E-3</v>
      </c>
    </row>
    <row r="86" spans="1:71" ht="13.5" customHeight="1" x14ac:dyDescent="0.25">
      <c r="A86" s="26"/>
      <c r="B86" s="319">
        <v>2069</v>
      </c>
      <c r="C86" s="25"/>
      <c r="D86" s="315">
        <v>37.742589478998113</v>
      </c>
      <c r="E86" s="316">
        <v>8.0209124833666117</v>
      </c>
      <c r="F86" s="316">
        <v>-9.1367705070902999E-2</v>
      </c>
      <c r="G86" s="317">
        <v>6.051209591151353E-4</v>
      </c>
      <c r="H86" s="315">
        <v>46.465466878554963</v>
      </c>
      <c r="I86" s="316">
        <v>6.6619988606953022</v>
      </c>
      <c r="J86" s="316">
        <v>-6.4090284944019207E-2</v>
      </c>
      <c r="K86" s="317">
        <v>5.050346608164478E-4</v>
      </c>
      <c r="L86" s="315" t="s">
        <v>678</v>
      </c>
      <c r="M86" s="316">
        <v>1.9538330581067267</v>
      </c>
      <c r="N86" s="316" t="s">
        <v>678</v>
      </c>
      <c r="O86" s="318" t="s">
        <v>678</v>
      </c>
      <c r="P86" s="315">
        <v>31.28408151206223</v>
      </c>
      <c r="Q86" s="316">
        <v>6.1307150306742049</v>
      </c>
      <c r="R86" s="316">
        <v>-6.0799893623136425E-2</v>
      </c>
      <c r="S86" s="317">
        <v>4.2753438602023751E-4</v>
      </c>
      <c r="T86" s="315">
        <v>27.149492744640337</v>
      </c>
      <c r="U86" s="316">
        <v>15.2238639444294</v>
      </c>
      <c r="V86" s="316">
        <v>-0.23896469319928626</v>
      </c>
      <c r="W86" s="317">
        <v>1.5432429193510183E-3</v>
      </c>
      <c r="X86" s="315">
        <v>47.854922924594845</v>
      </c>
      <c r="Y86" s="316">
        <v>11.695938187456671</v>
      </c>
      <c r="Z86" s="316">
        <v>-0.16873516505492805</v>
      </c>
      <c r="AA86" s="317">
        <v>1.4285177906686211E-3</v>
      </c>
      <c r="AB86" s="315" t="s">
        <v>678</v>
      </c>
      <c r="AC86" s="316">
        <v>4.4639815261118603</v>
      </c>
      <c r="AD86" s="316" t="s">
        <v>678</v>
      </c>
      <c r="AE86" s="318" t="s">
        <v>678</v>
      </c>
      <c r="AF86" s="315">
        <v>42.461602025903588</v>
      </c>
      <c r="AG86" s="316">
        <v>10.931354959622205</v>
      </c>
      <c r="AH86" s="316">
        <v>-0.15080438843383695</v>
      </c>
      <c r="AI86" s="317">
        <v>1.2730773634611107E-3</v>
      </c>
      <c r="AJ86" s="315">
        <v>323.49749841236985</v>
      </c>
      <c r="AK86" s="316">
        <v>17.163873181055262</v>
      </c>
      <c r="AL86" s="316">
        <v>-0.1240605843304787</v>
      </c>
      <c r="AM86" s="317">
        <v>1.3549406365344322E-3</v>
      </c>
      <c r="AN86" s="315" t="s">
        <v>678</v>
      </c>
      <c r="AO86" s="316" t="s">
        <v>678</v>
      </c>
      <c r="AP86" s="316" t="s">
        <v>678</v>
      </c>
      <c r="AQ86" s="318" t="s">
        <v>678</v>
      </c>
      <c r="AR86" s="315">
        <v>323.49749841236985</v>
      </c>
      <c r="AS86" s="316">
        <v>17.163873181055262</v>
      </c>
      <c r="AT86" s="316">
        <v>-0.1240605843304787</v>
      </c>
      <c r="AU86" s="317">
        <v>1.3549406365344322E-3</v>
      </c>
      <c r="AV86" s="315">
        <v>679.75254008762499</v>
      </c>
      <c r="AW86" s="316">
        <v>35.300753861393005</v>
      </c>
      <c r="AX86" s="316">
        <v>-0.23388606476261817</v>
      </c>
      <c r="AY86" s="317">
        <v>1.3940582033566222E-3</v>
      </c>
      <c r="AZ86" s="315" t="s">
        <v>678</v>
      </c>
      <c r="BA86" s="316" t="s">
        <v>678</v>
      </c>
      <c r="BB86" s="316" t="s">
        <v>678</v>
      </c>
      <c r="BC86" s="318" t="s">
        <v>678</v>
      </c>
      <c r="BD86" s="315">
        <v>679.75254008762499</v>
      </c>
      <c r="BE86" s="316">
        <v>35.300753861393005</v>
      </c>
      <c r="BF86" s="316">
        <v>-0.23388606476261817</v>
      </c>
      <c r="BG86" s="317">
        <v>1.3940582033566222E-3</v>
      </c>
      <c r="BH86" s="315">
        <v>403.15179839001701</v>
      </c>
      <c r="BI86" s="316">
        <v>35.423719215564347</v>
      </c>
      <c r="BJ86" s="316">
        <v>-0.38502425497220893</v>
      </c>
      <c r="BK86" s="317">
        <v>2.824310289017177E-3</v>
      </c>
      <c r="BL86" s="315" t="s">
        <v>678</v>
      </c>
      <c r="BM86" s="316" t="s">
        <v>678</v>
      </c>
      <c r="BN86" s="316" t="s">
        <v>678</v>
      </c>
      <c r="BO86" s="318" t="s">
        <v>678</v>
      </c>
      <c r="BP86" s="315">
        <v>403.15179839001701</v>
      </c>
      <c r="BQ86" s="316">
        <v>35.423719215564347</v>
      </c>
      <c r="BR86" s="316">
        <v>-0.38502425497220893</v>
      </c>
      <c r="BS86" s="317">
        <v>2.824310289017177E-3</v>
      </c>
    </row>
    <row r="87" spans="1:71" ht="13.5" customHeight="1" x14ac:dyDescent="0.25">
      <c r="A87" s="26"/>
      <c r="B87" s="319">
        <v>2070</v>
      </c>
      <c r="C87" s="25"/>
      <c r="D87" s="315">
        <v>37.906802398495863</v>
      </c>
      <c r="E87" s="316">
        <v>8.055810392442579</v>
      </c>
      <c r="F87" s="316">
        <v>-9.1765233640209359E-2</v>
      </c>
      <c r="G87" s="317">
        <v>6.0775375884396352E-4</v>
      </c>
      <c r="H87" s="315">
        <v>46.660982699225478</v>
      </c>
      <c r="I87" s="316">
        <v>6.6900309942787057</v>
      </c>
      <c r="J87" s="316">
        <v>-6.4359961878302202E-2</v>
      </c>
      <c r="K87" s="317">
        <v>5.0715972858849149E-4</v>
      </c>
      <c r="L87" s="315" t="s">
        <v>678</v>
      </c>
      <c r="M87" s="316">
        <v>1.9538330581067267</v>
      </c>
      <c r="N87" s="316" t="s">
        <v>678</v>
      </c>
      <c r="O87" s="318" t="s">
        <v>678</v>
      </c>
      <c r="P87" s="315">
        <v>31.418142590207054</v>
      </c>
      <c r="Q87" s="316">
        <v>6.1550338652852261</v>
      </c>
      <c r="R87" s="316">
        <v>-6.1061595774343599E-2</v>
      </c>
      <c r="S87" s="317">
        <v>4.2937223003752334E-4</v>
      </c>
      <c r="T87" s="315">
        <v>27.267616528090898</v>
      </c>
      <c r="U87" s="316">
        <v>15.290100924426294</v>
      </c>
      <c r="V87" s="316">
        <v>-0.24000439636933441</v>
      </c>
      <c r="W87" s="317">
        <v>1.5499573612793307E-3</v>
      </c>
      <c r="X87" s="315">
        <v>48.056285251442453</v>
      </c>
      <c r="Y87" s="316">
        <v>11.745151960756505</v>
      </c>
      <c r="Z87" s="316">
        <v>-0.16944516317800543</v>
      </c>
      <c r="AA87" s="317">
        <v>1.4345286595342022E-3</v>
      </c>
      <c r="AB87" s="315" t="s">
        <v>678</v>
      </c>
      <c r="AC87" s="316">
        <v>4.4639815261118603</v>
      </c>
      <c r="AD87" s="316" t="s">
        <v>678</v>
      </c>
      <c r="AE87" s="318" t="s">
        <v>678</v>
      </c>
      <c r="AF87" s="315">
        <v>42.640299973516456</v>
      </c>
      <c r="AG87" s="316">
        <v>10.97531275957404</v>
      </c>
      <c r="AH87" s="316">
        <v>-0.15143919729073657</v>
      </c>
      <c r="AI87" s="317">
        <v>1.2784358495950424E-3</v>
      </c>
      <c r="AJ87" s="315">
        <v>324.85870024968835</v>
      </c>
      <c r="AK87" s="316">
        <v>17.236094746366327</v>
      </c>
      <c r="AL87" s="316">
        <v>-0.12458260226310021</v>
      </c>
      <c r="AM87" s="317">
        <v>1.3606419099382752E-3</v>
      </c>
      <c r="AN87" s="315" t="s">
        <v>678</v>
      </c>
      <c r="AO87" s="316" t="s">
        <v>678</v>
      </c>
      <c r="AP87" s="316" t="s">
        <v>678</v>
      </c>
      <c r="AQ87" s="318" t="s">
        <v>678</v>
      </c>
      <c r="AR87" s="315">
        <v>324.85870024968835</v>
      </c>
      <c r="AS87" s="316">
        <v>17.236094746366327</v>
      </c>
      <c r="AT87" s="316">
        <v>-0.12458260226310021</v>
      </c>
      <c r="AU87" s="317">
        <v>1.3606419099382752E-3</v>
      </c>
      <c r="AV87" s="315">
        <v>682.61277984536719</v>
      </c>
      <c r="AW87" s="316">
        <v>35.449291180076081</v>
      </c>
      <c r="AX87" s="316">
        <v>-0.23487020263892483</v>
      </c>
      <c r="AY87" s="317">
        <v>1.3999240743356896E-3</v>
      </c>
      <c r="AZ87" s="315" t="s">
        <v>678</v>
      </c>
      <c r="BA87" s="316" t="s">
        <v>678</v>
      </c>
      <c r="BB87" s="316" t="s">
        <v>678</v>
      </c>
      <c r="BC87" s="318" t="s">
        <v>678</v>
      </c>
      <c r="BD87" s="315">
        <v>682.61277984536719</v>
      </c>
      <c r="BE87" s="316">
        <v>35.449291180076081</v>
      </c>
      <c r="BF87" s="316">
        <v>-0.23487020263892483</v>
      </c>
      <c r="BG87" s="317">
        <v>1.3999240743356896E-3</v>
      </c>
      <c r="BH87" s="315">
        <v>404.84816689790335</v>
      </c>
      <c r="BI87" s="316">
        <v>35.57277394370761</v>
      </c>
      <c r="BJ87" s="316">
        <v>-0.38664434701574085</v>
      </c>
      <c r="BK87" s="317">
        <v>2.8361943263696611E-3</v>
      </c>
      <c r="BL87" s="315" t="s">
        <v>678</v>
      </c>
      <c r="BM87" s="316" t="s">
        <v>678</v>
      </c>
      <c r="BN87" s="316" t="s">
        <v>678</v>
      </c>
      <c r="BO87" s="318" t="s">
        <v>678</v>
      </c>
      <c r="BP87" s="315">
        <v>404.84816689790335</v>
      </c>
      <c r="BQ87" s="316">
        <v>35.57277394370761</v>
      </c>
      <c r="BR87" s="316">
        <v>-0.38664434701574085</v>
      </c>
      <c r="BS87" s="317">
        <v>2.8361943263696611E-3</v>
      </c>
    </row>
    <row r="88" spans="1:71" ht="13.5" customHeight="1" x14ac:dyDescent="0.25">
      <c r="A88" s="26"/>
      <c r="B88" s="319">
        <v>2071</v>
      </c>
      <c r="C88" s="25"/>
      <c r="D88" s="315">
        <v>38.072138964559095</v>
      </c>
      <c r="E88" s="316">
        <v>8.0909470946402777</v>
      </c>
      <c r="F88" s="316">
        <v>-9.2165482346353564E-2</v>
      </c>
      <c r="G88" s="317">
        <v>6.1040457382020288E-4</v>
      </c>
      <c r="H88" s="315">
        <v>46.857836360311126</v>
      </c>
      <c r="I88" s="316">
        <v>6.7182549410928836</v>
      </c>
      <c r="J88" s="316">
        <v>-6.463148410930071E-2</v>
      </c>
      <c r="K88" s="317">
        <v>5.0929933739123339E-4</v>
      </c>
      <c r="L88" s="315" t="s">
        <v>678</v>
      </c>
      <c r="M88" s="316">
        <v>1.9538330581067267</v>
      </c>
      <c r="N88" s="316" t="s">
        <v>678</v>
      </c>
      <c r="O88" s="318" t="s">
        <v>678</v>
      </c>
      <c r="P88" s="315">
        <v>31.553120997332339</v>
      </c>
      <c r="Q88" s="316">
        <v>6.1795191044341529</v>
      </c>
      <c r="R88" s="316">
        <v>-6.1325088653858134E-2</v>
      </c>
      <c r="S88" s="317">
        <v>4.3122264972257152E-4</v>
      </c>
      <c r="T88" s="315">
        <v>27.386548587674547</v>
      </c>
      <c r="U88" s="316">
        <v>15.356791138890419</v>
      </c>
      <c r="V88" s="316">
        <v>-0.24105121383282371</v>
      </c>
      <c r="W88" s="317">
        <v>1.5567177475805641E-3</v>
      </c>
      <c r="X88" s="315">
        <v>48.259025424123806</v>
      </c>
      <c r="Y88" s="316">
        <v>11.794702485193286</v>
      </c>
      <c r="Z88" s="316">
        <v>-0.17016001954825927</v>
      </c>
      <c r="AA88" s="317">
        <v>1.4405806584897724E-3</v>
      </c>
      <c r="AB88" s="315" t="s">
        <v>678</v>
      </c>
      <c r="AC88" s="316">
        <v>4.4639815261118603</v>
      </c>
      <c r="AD88" s="316" t="s">
        <v>678</v>
      </c>
      <c r="AE88" s="318" t="s">
        <v>678</v>
      </c>
      <c r="AF88" s="315">
        <v>42.82022068323419</v>
      </c>
      <c r="AG88" s="316">
        <v>11.019571346035805</v>
      </c>
      <c r="AH88" s="316">
        <v>-0.15207834990325519</v>
      </c>
      <c r="AI88" s="317">
        <v>1.2838310018120013E-3</v>
      </c>
      <c r="AJ88" s="315">
        <v>326.22921627357692</v>
      </c>
      <c r="AK88" s="316">
        <v>17.308810496386258</v>
      </c>
      <c r="AL88" s="316">
        <v>-0.12510819216593513</v>
      </c>
      <c r="AM88" s="317">
        <v>1.3663821949880875E-3</v>
      </c>
      <c r="AN88" s="315" t="s">
        <v>678</v>
      </c>
      <c r="AO88" s="316" t="s">
        <v>678</v>
      </c>
      <c r="AP88" s="316" t="s">
        <v>678</v>
      </c>
      <c r="AQ88" s="318" t="s">
        <v>678</v>
      </c>
      <c r="AR88" s="315">
        <v>326.22921627357692</v>
      </c>
      <c r="AS88" s="316">
        <v>17.308810496386258</v>
      </c>
      <c r="AT88" s="316">
        <v>-0.12510819216593513</v>
      </c>
      <c r="AU88" s="317">
        <v>1.3663821949880875E-3</v>
      </c>
      <c r="AV88" s="315">
        <v>685.49259113615335</v>
      </c>
      <c r="AW88" s="316">
        <v>35.598844883148971</v>
      </c>
      <c r="AX88" s="316">
        <v>-0.23586107459649652</v>
      </c>
      <c r="AY88" s="317">
        <v>1.4058300832393445E-3</v>
      </c>
      <c r="AZ88" s="315" t="s">
        <v>678</v>
      </c>
      <c r="BA88" s="316" t="s">
        <v>678</v>
      </c>
      <c r="BB88" s="316" t="s">
        <v>678</v>
      </c>
      <c r="BC88" s="318" t="s">
        <v>678</v>
      </c>
      <c r="BD88" s="315">
        <v>685.49259113615335</v>
      </c>
      <c r="BE88" s="316">
        <v>35.598844883148971</v>
      </c>
      <c r="BF88" s="316">
        <v>-0.23586107459649652</v>
      </c>
      <c r="BG88" s="317">
        <v>1.4058300832393445E-3</v>
      </c>
      <c r="BH88" s="315">
        <v>406.55614301043795</v>
      </c>
      <c r="BI88" s="316">
        <v>35.722848596676876</v>
      </c>
      <c r="BJ88" s="316">
        <v>-0.38827552473307986</v>
      </c>
      <c r="BK88" s="317">
        <v>2.8481596816707934E-3</v>
      </c>
      <c r="BL88" s="315" t="s">
        <v>678</v>
      </c>
      <c r="BM88" s="316" t="s">
        <v>678</v>
      </c>
      <c r="BN88" s="316" t="s">
        <v>678</v>
      </c>
      <c r="BO88" s="318" t="s">
        <v>678</v>
      </c>
      <c r="BP88" s="315">
        <v>406.55614301043795</v>
      </c>
      <c r="BQ88" s="316">
        <v>35.722848596676876</v>
      </c>
      <c r="BR88" s="316">
        <v>-0.38827552473307986</v>
      </c>
      <c r="BS88" s="317">
        <v>2.8481596816707934E-3</v>
      </c>
    </row>
    <row r="89" spans="1:71" ht="13.5" customHeight="1" x14ac:dyDescent="0.25">
      <c r="A89" s="26"/>
      <c r="B89" s="319">
        <v>2072</v>
      </c>
      <c r="C89" s="25"/>
      <c r="D89" s="315">
        <v>38.238606865873983</v>
      </c>
      <c r="E89" s="316">
        <v>8.1263242239302365</v>
      </c>
      <c r="F89" s="316">
        <v>-9.2568469802197684E-2</v>
      </c>
      <c r="G89" s="317">
        <v>6.1307352731534135E-4</v>
      </c>
      <c r="H89" s="315">
        <v>47.056037016145154</v>
      </c>
      <c r="I89" s="316">
        <v>6.7466720136428382</v>
      </c>
      <c r="J89" s="316">
        <v>-6.4904864263678475E-2</v>
      </c>
      <c r="K89" s="317">
        <v>5.1145358672341718E-4</v>
      </c>
      <c r="L89" s="315" t="s">
        <v>678</v>
      </c>
      <c r="M89" s="316">
        <v>1.9538330581067267</v>
      </c>
      <c r="N89" s="316" t="s">
        <v>678</v>
      </c>
      <c r="O89" s="318" t="s">
        <v>678</v>
      </c>
      <c r="P89" s="315">
        <v>31.689023010371482</v>
      </c>
      <c r="Q89" s="316">
        <v>6.2041718867639606</v>
      </c>
      <c r="R89" s="316">
        <v>-6.1590384514952926E-2</v>
      </c>
      <c r="S89" s="317">
        <v>4.3308573112589468E-4</v>
      </c>
      <c r="T89" s="315">
        <v>27.506294454117519</v>
      </c>
      <c r="U89" s="316">
        <v>15.42393768913289</v>
      </c>
      <c r="V89" s="316">
        <v>-0.242105194270159</v>
      </c>
      <c r="W89" s="317">
        <v>1.5635243926345917E-3</v>
      </c>
      <c r="X89" s="315">
        <v>48.463152870714026</v>
      </c>
      <c r="Y89" s="316">
        <v>11.844592065026994</v>
      </c>
      <c r="Z89" s="316">
        <v>-0.17087976740882763</v>
      </c>
      <c r="AA89" s="317">
        <v>1.4466740689728979E-3</v>
      </c>
      <c r="AB89" s="315" t="s">
        <v>678</v>
      </c>
      <c r="AC89" s="316">
        <v>4.4639815261118603</v>
      </c>
      <c r="AD89" s="316" t="s">
        <v>678</v>
      </c>
      <c r="AE89" s="318" t="s">
        <v>678</v>
      </c>
      <c r="AF89" s="315">
        <v>43.001372521952931</v>
      </c>
      <c r="AG89" s="316">
        <v>11.064132777175217</v>
      </c>
      <c r="AH89" s="316">
        <v>-0.15272187599406087</v>
      </c>
      <c r="AI89" s="317">
        <v>1.2892630710040524E-3</v>
      </c>
      <c r="AJ89" s="315">
        <v>327.60911021747256</v>
      </c>
      <c r="AK89" s="316">
        <v>17.382023812633111</v>
      </c>
      <c r="AL89" s="316">
        <v>-0.12563737848061743</v>
      </c>
      <c r="AM89" s="317">
        <v>1.3721617586257284E-3</v>
      </c>
      <c r="AN89" s="315" t="s">
        <v>678</v>
      </c>
      <c r="AO89" s="316" t="s">
        <v>678</v>
      </c>
      <c r="AP89" s="316" t="s">
        <v>678</v>
      </c>
      <c r="AQ89" s="318" t="s">
        <v>678</v>
      </c>
      <c r="AR89" s="315">
        <v>327.60911021747256</v>
      </c>
      <c r="AS89" s="316">
        <v>17.382023812633111</v>
      </c>
      <c r="AT89" s="316">
        <v>-0.12563737848061743</v>
      </c>
      <c r="AU89" s="317">
        <v>1.3721617586257284E-3</v>
      </c>
      <c r="AV89" s="315">
        <v>688.39210788054231</v>
      </c>
      <c r="AW89" s="316">
        <v>35.749421925343569</v>
      </c>
      <c r="AX89" s="316">
        <v>-0.23685872671409069</v>
      </c>
      <c r="AY89" s="317">
        <v>1.4117765047161428E-3</v>
      </c>
      <c r="AZ89" s="315" t="s">
        <v>678</v>
      </c>
      <c r="BA89" s="316" t="s">
        <v>678</v>
      </c>
      <c r="BB89" s="316" t="s">
        <v>678</v>
      </c>
      <c r="BC89" s="318" t="s">
        <v>678</v>
      </c>
      <c r="BD89" s="315">
        <v>688.39210788054231</v>
      </c>
      <c r="BE89" s="316">
        <v>35.749421925343569</v>
      </c>
      <c r="BF89" s="316">
        <v>-0.23685872671409069</v>
      </c>
      <c r="BG89" s="317">
        <v>1.4117765047161428E-3</v>
      </c>
      <c r="BH89" s="315">
        <v>408.27580615404554</v>
      </c>
      <c r="BI89" s="316">
        <v>35.873950153429888</v>
      </c>
      <c r="BJ89" s="316">
        <v>-0.38991786397927652</v>
      </c>
      <c r="BK89" s="317">
        <v>2.8602069113483749E-3</v>
      </c>
      <c r="BL89" s="315" t="s">
        <v>678</v>
      </c>
      <c r="BM89" s="316" t="s">
        <v>678</v>
      </c>
      <c r="BN89" s="316" t="s">
        <v>678</v>
      </c>
      <c r="BO89" s="318" t="s">
        <v>678</v>
      </c>
      <c r="BP89" s="315">
        <v>408.27580615404554</v>
      </c>
      <c r="BQ89" s="316">
        <v>35.873950153429888</v>
      </c>
      <c r="BR89" s="316">
        <v>-0.38991786397927652</v>
      </c>
      <c r="BS89" s="317">
        <v>2.8602069113483749E-3</v>
      </c>
    </row>
    <row r="90" spans="1:71" ht="13.5" customHeight="1" x14ac:dyDescent="0.25">
      <c r="A90" s="26"/>
      <c r="B90" s="319">
        <v>2073</v>
      </c>
      <c r="C90" s="25"/>
      <c r="D90" s="315">
        <v>38.406213843737447</v>
      </c>
      <c r="E90" s="316">
        <v>8.1619434254636261</v>
      </c>
      <c r="F90" s="316">
        <v>-9.2974214747964481E-2</v>
      </c>
      <c r="G90" s="317">
        <v>6.1576074344436621E-4</v>
      </c>
      <c r="H90" s="315">
        <v>47.255593883700442</v>
      </c>
      <c r="I90" s="316">
        <v>6.7752835334145418</v>
      </c>
      <c r="J90" s="316">
        <v>-6.5180115054498722E-2</v>
      </c>
      <c r="K90" s="317">
        <v>5.1362257676461896E-4</v>
      </c>
      <c r="L90" s="315" t="s">
        <v>678</v>
      </c>
      <c r="M90" s="316">
        <v>1.9538330581067267</v>
      </c>
      <c r="N90" s="316" t="s">
        <v>678</v>
      </c>
      <c r="O90" s="318" t="s">
        <v>678</v>
      </c>
      <c r="P90" s="315">
        <v>31.825854949208548</v>
      </c>
      <c r="Q90" s="316">
        <v>6.2289933587089301</v>
      </c>
      <c r="R90" s="316">
        <v>-6.1857495694745329E-2</v>
      </c>
      <c r="S90" s="317">
        <v>4.3496156088681636E-4</v>
      </c>
      <c r="T90" s="315">
        <v>27.626859695990689</v>
      </c>
      <c r="U90" s="316">
        <v>15.491543697685913</v>
      </c>
      <c r="V90" s="316">
        <v>-0.2431663866948465</v>
      </c>
      <c r="W90" s="317">
        <v>1.5703776129724688E-3</v>
      </c>
      <c r="X90" s="315">
        <v>48.668677083800951</v>
      </c>
      <c r="Y90" s="316">
        <v>11.894823020284786</v>
      </c>
      <c r="Z90" s="316">
        <v>-0.17160444023031876</v>
      </c>
      <c r="AA90" s="317">
        <v>1.4528091743469147E-3</v>
      </c>
      <c r="AB90" s="315" t="s">
        <v>678</v>
      </c>
      <c r="AC90" s="316">
        <v>4.4639815261118603</v>
      </c>
      <c r="AD90" s="316" t="s">
        <v>678</v>
      </c>
      <c r="AE90" s="318" t="s">
        <v>678</v>
      </c>
      <c r="AF90" s="315">
        <v>43.183763913820279</v>
      </c>
      <c r="AG90" s="316">
        <v>11.108999125243251</v>
      </c>
      <c r="AH90" s="316">
        <v>-0.15336980548920243</v>
      </c>
      <c r="AI90" s="317">
        <v>1.2947323097800174E-3</v>
      </c>
      <c r="AJ90" s="315">
        <v>328.99844625091589</v>
      </c>
      <c r="AK90" s="316">
        <v>17.455738099763373</v>
      </c>
      <c r="AL90" s="316">
        <v>-0.12617018581602579</v>
      </c>
      <c r="AM90" s="317">
        <v>1.3779808696196389E-3</v>
      </c>
      <c r="AN90" s="315" t="s">
        <v>678</v>
      </c>
      <c r="AO90" s="316" t="s">
        <v>678</v>
      </c>
      <c r="AP90" s="316" t="s">
        <v>678</v>
      </c>
      <c r="AQ90" s="318" t="s">
        <v>678</v>
      </c>
      <c r="AR90" s="315">
        <v>328.99844625091589</v>
      </c>
      <c r="AS90" s="316">
        <v>17.455738099763373</v>
      </c>
      <c r="AT90" s="316">
        <v>-0.12617018581602579</v>
      </c>
      <c r="AU90" s="317">
        <v>1.3779808696196389E-3</v>
      </c>
      <c r="AV90" s="315">
        <v>691.31146491545974</v>
      </c>
      <c r="AW90" s="316">
        <v>35.901029308980355</v>
      </c>
      <c r="AX90" s="316">
        <v>-0.23786320538576422</v>
      </c>
      <c r="AY90" s="317">
        <v>1.4177636152939552E-3</v>
      </c>
      <c r="AZ90" s="315" t="s">
        <v>678</v>
      </c>
      <c r="BA90" s="316" t="s">
        <v>678</v>
      </c>
      <c r="BB90" s="316" t="s">
        <v>678</v>
      </c>
      <c r="BC90" s="318" t="s">
        <v>678</v>
      </c>
      <c r="BD90" s="315">
        <v>691.31146491545974</v>
      </c>
      <c r="BE90" s="316">
        <v>35.901029308980355</v>
      </c>
      <c r="BF90" s="316">
        <v>-0.23786320538576422</v>
      </c>
      <c r="BG90" s="317">
        <v>1.4177636152939552E-3</v>
      </c>
      <c r="BH90" s="315">
        <v>410.0072362986358</v>
      </c>
      <c r="BI90" s="316">
        <v>36.026085640678779</v>
      </c>
      <c r="BJ90" s="316">
        <v>-0.39157144112842857</v>
      </c>
      <c r="BK90" s="317">
        <v>2.872336575637631E-3</v>
      </c>
      <c r="BL90" s="315" t="s">
        <v>678</v>
      </c>
      <c r="BM90" s="316" t="s">
        <v>678</v>
      </c>
      <c r="BN90" s="316" t="s">
        <v>678</v>
      </c>
      <c r="BO90" s="318" t="s">
        <v>678</v>
      </c>
      <c r="BP90" s="315">
        <v>410.0072362986358</v>
      </c>
      <c r="BQ90" s="316">
        <v>36.026085640678779</v>
      </c>
      <c r="BR90" s="316">
        <v>-0.39157144112842857</v>
      </c>
      <c r="BS90" s="317">
        <v>2.872336575637631E-3</v>
      </c>
    </row>
    <row r="91" spans="1:71" ht="13.5" customHeight="1" x14ac:dyDescent="0.25">
      <c r="A91" s="26"/>
      <c r="B91" s="319">
        <v>2074</v>
      </c>
      <c r="C91" s="25"/>
      <c r="D91" s="315">
        <v>38.574967692417182</v>
      </c>
      <c r="E91" s="316">
        <v>8.1978063556487601</v>
      </c>
      <c r="F91" s="316">
        <v>-9.3382736052108964E-2</v>
      </c>
      <c r="G91" s="317">
        <v>6.1846634717153699E-4</v>
      </c>
      <c r="H91" s="315">
        <v>47.456516243018072</v>
      </c>
      <c r="I91" s="316">
        <v>6.8040908309363939</v>
      </c>
      <c r="J91" s="316">
        <v>-6.5457249281815288E-2</v>
      </c>
      <c r="K91" s="317">
        <v>5.1580640837990514E-4</v>
      </c>
      <c r="L91" s="315" t="s">
        <v>678</v>
      </c>
      <c r="M91" s="316">
        <v>1.9538330581067267</v>
      </c>
      <c r="N91" s="316" t="s">
        <v>678</v>
      </c>
      <c r="O91" s="318" t="s">
        <v>678</v>
      </c>
      <c r="P91" s="315">
        <v>31.963623176972156</v>
      </c>
      <c r="Q91" s="316">
        <v>6.253984674547949</v>
      </c>
      <c r="R91" s="316">
        <v>-6.2126434614770923E-2</v>
      </c>
      <c r="S91" s="317">
        <v>4.3685022623749995E-4</v>
      </c>
      <c r="T91" s="315">
        <v>27.748249919968568</v>
      </c>
      <c r="U91" s="316">
        <v>15.559612308447999</v>
      </c>
      <c r="V91" s="316">
        <v>-0.24423484045577332</v>
      </c>
      <c r="W91" s="317">
        <v>1.5772777272911526E-3</v>
      </c>
      <c r="X91" s="315">
        <v>48.875607620926594</v>
      </c>
      <c r="Y91" s="316">
        <v>11.945397686868876</v>
      </c>
      <c r="Z91" s="316">
        <v>-0.1723340717123675</v>
      </c>
      <c r="AA91" s="317">
        <v>1.4589862599141065E-3</v>
      </c>
      <c r="AB91" s="315" t="s">
        <v>678</v>
      </c>
      <c r="AC91" s="316">
        <v>4.4639815261118603</v>
      </c>
      <c r="AD91" s="316" t="s">
        <v>678</v>
      </c>
      <c r="AE91" s="318" t="s">
        <v>678</v>
      </c>
      <c r="AF91" s="315">
        <v>43.367403340627092</v>
      </c>
      <c r="AG91" s="316">
        <v>11.154172476670494</v>
      </c>
      <c r="AH91" s="316">
        <v>-0.15402216851950137</v>
      </c>
      <c r="AI91" s="317">
        <v>1.3002389724772259E-3</v>
      </c>
      <c r="AJ91" s="315">
        <v>330.3972889825352</v>
      </c>
      <c r="AK91" s="316">
        <v>17.529956785730306</v>
      </c>
      <c r="AL91" s="316">
        <v>-0.12670663894942816</v>
      </c>
      <c r="AM91" s="317">
        <v>1.3838397985773392E-3</v>
      </c>
      <c r="AN91" s="315" t="s">
        <v>678</v>
      </c>
      <c r="AO91" s="316" t="s">
        <v>678</v>
      </c>
      <c r="AP91" s="316" t="s">
        <v>678</v>
      </c>
      <c r="AQ91" s="318" t="s">
        <v>678</v>
      </c>
      <c r="AR91" s="315">
        <v>330.3972889825352</v>
      </c>
      <c r="AS91" s="316">
        <v>17.529956785730306</v>
      </c>
      <c r="AT91" s="316">
        <v>-0.12670663894942816</v>
      </c>
      <c r="AU91" s="317">
        <v>1.3838397985773392E-3</v>
      </c>
      <c r="AV91" s="315">
        <v>694.25079800046944</v>
      </c>
      <c r="AW91" s="316">
        <v>36.053674084294038</v>
      </c>
      <c r="AX91" s="316">
        <v>-0.23887455732303078</v>
      </c>
      <c r="AY91" s="317">
        <v>1.423791693392828E-3</v>
      </c>
      <c r="AZ91" s="315" t="s">
        <v>678</v>
      </c>
      <c r="BA91" s="316" t="s">
        <v>678</v>
      </c>
      <c r="BB91" s="316" t="s">
        <v>678</v>
      </c>
      <c r="BC91" s="318" t="s">
        <v>678</v>
      </c>
      <c r="BD91" s="315">
        <v>694.25079800046944</v>
      </c>
      <c r="BE91" s="316">
        <v>36.053674084294038</v>
      </c>
      <c r="BF91" s="316">
        <v>-0.23887455732303078</v>
      </c>
      <c r="BG91" s="317">
        <v>1.423791693392828E-3</v>
      </c>
      <c r="BH91" s="315">
        <v>411.75051396132199</v>
      </c>
      <c r="BI91" s="316">
        <v>36.179262133216753</v>
      </c>
      <c r="BJ91" s="316">
        <v>-0.39323633307723271</v>
      </c>
      <c r="BK91" s="317">
        <v>2.8845492386072634E-3</v>
      </c>
      <c r="BL91" s="315" t="s">
        <v>678</v>
      </c>
      <c r="BM91" s="316" t="s">
        <v>678</v>
      </c>
      <c r="BN91" s="316" t="s">
        <v>678</v>
      </c>
      <c r="BO91" s="318" t="s">
        <v>678</v>
      </c>
      <c r="BP91" s="315">
        <v>411.75051396132199</v>
      </c>
      <c r="BQ91" s="316">
        <v>36.179262133216753</v>
      </c>
      <c r="BR91" s="316">
        <v>-0.39323633307723271</v>
      </c>
      <c r="BS91" s="317">
        <v>2.8845492386072634E-3</v>
      </c>
    </row>
    <row r="92" spans="1:71" ht="13.5" customHeight="1" x14ac:dyDescent="0.25">
      <c r="A92" s="26"/>
      <c r="B92" s="319">
        <v>2075</v>
      </c>
      <c r="C92" s="25"/>
      <c r="D92" s="315">
        <v>38.744876259514093</v>
      </c>
      <c r="E92" s="316">
        <v>8.2339146822281251</v>
      </c>
      <c r="F92" s="316">
        <v>-9.3794052712195805E-2</v>
      </c>
      <c r="G92" s="317">
        <v>6.2119046431619582E-4</v>
      </c>
      <c r="H92" s="315">
        <v>47.658813437638962</v>
      </c>
      <c r="I92" s="316">
        <v>6.8330952458410943</v>
      </c>
      <c r="J92" s="316">
        <v>-6.5736279833267949E-2</v>
      </c>
      <c r="K92" s="317">
        <v>5.1800518312452378E-4</v>
      </c>
      <c r="L92" s="315" t="s">
        <v>678</v>
      </c>
      <c r="M92" s="316">
        <v>1.9538330581067267</v>
      </c>
      <c r="N92" s="316" t="s">
        <v>678</v>
      </c>
      <c r="O92" s="318" t="s">
        <v>678</v>
      </c>
      <c r="P92" s="315">
        <v>32.102334100331419</v>
      </c>
      <c r="Q92" s="316">
        <v>6.2791469964582056</v>
      </c>
      <c r="R92" s="316">
        <v>-6.2397213781561114E-2</v>
      </c>
      <c r="S92" s="317">
        <v>4.3875181500700549E-4</v>
      </c>
      <c r="T92" s="315">
        <v>27.870470771089995</v>
      </c>
      <c r="U92" s="316">
        <v>15.628146686830162</v>
      </c>
      <c r="V92" s="316">
        <v>-0.24531060523950221</v>
      </c>
      <c r="W92" s="317">
        <v>1.5842250564683223E-3</v>
      </c>
      <c r="X92" s="315">
        <v>49.083954105031594</v>
      </c>
      <c r="Y92" s="316">
        <v>11.996318416665176</v>
      </c>
      <c r="Z92" s="316">
        <v>-0.17306869578520254</v>
      </c>
      <c r="AA92" s="317">
        <v>1.4652056129289724E-3</v>
      </c>
      <c r="AB92" s="315" t="s">
        <v>678</v>
      </c>
      <c r="AC92" s="316">
        <v>4.4639815261118603</v>
      </c>
      <c r="AD92" s="316" t="s">
        <v>678</v>
      </c>
      <c r="AE92" s="318" t="s">
        <v>678</v>
      </c>
      <c r="AF92" s="315">
        <v>43.552299342201891</v>
      </c>
      <c r="AG92" s="316">
        <v>11.199654932164202</v>
      </c>
      <c r="AH92" s="316">
        <v>-0.15467899542195293</v>
      </c>
      <c r="AI92" s="317">
        <v>1.3057833151733399E-3</v>
      </c>
      <c r="AJ92" s="315">
        <v>331.80570346305132</v>
      </c>
      <c r="AK92" s="316">
        <v>17.604683321943345</v>
      </c>
      <c r="AL92" s="316">
        <v>-0.12724676282763386</v>
      </c>
      <c r="AM92" s="317">
        <v>1.3897388179580153E-3</v>
      </c>
      <c r="AN92" s="315" t="s">
        <v>678</v>
      </c>
      <c r="AO92" s="316" t="s">
        <v>678</v>
      </c>
      <c r="AP92" s="316" t="s">
        <v>678</v>
      </c>
      <c r="AQ92" s="318" t="s">
        <v>678</v>
      </c>
      <c r="AR92" s="315">
        <v>331.80570346305132</v>
      </c>
      <c r="AS92" s="316">
        <v>17.604683321943345</v>
      </c>
      <c r="AT92" s="316">
        <v>-0.12724676282763386</v>
      </c>
      <c r="AU92" s="317">
        <v>1.3897388179580153E-3</v>
      </c>
      <c r="AV92" s="315">
        <v>697.21024382408643</v>
      </c>
      <c r="AW92" s="316">
        <v>36.20736334976138</v>
      </c>
      <c r="AX92" s="316">
        <v>-0.23989282955703331</v>
      </c>
      <c r="AY92" s="317">
        <v>1.4298610193379298E-3</v>
      </c>
      <c r="AZ92" s="315" t="s">
        <v>678</v>
      </c>
      <c r="BA92" s="316" t="s">
        <v>678</v>
      </c>
      <c r="BB92" s="316" t="s">
        <v>678</v>
      </c>
      <c r="BC92" s="318" t="s">
        <v>678</v>
      </c>
      <c r="BD92" s="315">
        <v>697.21024382408643</v>
      </c>
      <c r="BE92" s="316">
        <v>36.20736334976138</v>
      </c>
      <c r="BF92" s="316">
        <v>-0.23989282955703331</v>
      </c>
      <c r="BG92" s="317">
        <v>1.4298610193379298E-3</v>
      </c>
      <c r="BH92" s="315">
        <v>413.50572021016541</v>
      </c>
      <c r="BI92" s="316">
        <v>36.333486754247176</v>
      </c>
      <c r="BJ92" s="316">
        <v>-0.39491261724856047</v>
      </c>
      <c r="BK92" s="317">
        <v>2.8968454681856811E-3</v>
      </c>
      <c r="BL92" s="315" t="s">
        <v>678</v>
      </c>
      <c r="BM92" s="316" t="s">
        <v>678</v>
      </c>
      <c r="BN92" s="316" t="s">
        <v>678</v>
      </c>
      <c r="BO92" s="318" t="s">
        <v>678</v>
      </c>
      <c r="BP92" s="315">
        <v>413.50572021016541</v>
      </c>
      <c r="BQ92" s="316">
        <v>36.333486754247176</v>
      </c>
      <c r="BR92" s="316">
        <v>-0.39491261724856047</v>
      </c>
      <c r="BS92" s="317">
        <v>2.8968454681856811E-3</v>
      </c>
    </row>
    <row r="93" spans="1:71" ht="13.5" customHeight="1" x14ac:dyDescent="0.25">
      <c r="A93" s="26"/>
      <c r="B93" s="319">
        <v>2076</v>
      </c>
      <c r="C93" s="25"/>
      <c r="D93" s="315">
        <v>38.915947446327195</v>
      </c>
      <c r="E93" s="316">
        <v>8.2702700843559267</v>
      </c>
      <c r="F93" s="316">
        <v>-9.4208183855782709E-2</v>
      </c>
      <c r="G93" s="317">
        <v>6.2393322155861847E-4</v>
      </c>
      <c r="H93" s="315">
        <v>47.862494875038287</v>
      </c>
      <c r="I93" s="316">
        <v>6.8622981269279366</v>
      </c>
      <c r="J93" s="316">
        <v>-6.6017219684681661E-2</v>
      </c>
      <c r="K93" s="317">
        <v>5.2021900324862645E-4</v>
      </c>
      <c r="L93" s="315" t="s">
        <v>678</v>
      </c>
      <c r="M93" s="316">
        <v>1.9538330581067267</v>
      </c>
      <c r="N93" s="316" t="s">
        <v>678</v>
      </c>
      <c r="O93" s="318" t="s">
        <v>678</v>
      </c>
      <c r="P93" s="315">
        <v>32.241994169793813</v>
      </c>
      <c r="Q93" s="316">
        <v>6.3044814945692131</v>
      </c>
      <c r="R93" s="316">
        <v>-6.2669845787224732E-2</v>
      </c>
      <c r="S93" s="317">
        <v>4.4066641562537357E-4</v>
      </c>
      <c r="T93" s="315">
        <v>27.993527933020651</v>
      </c>
      <c r="U93" s="316">
        <v>15.697150019903107</v>
      </c>
      <c r="V93" s="316">
        <v>-0.24639373107258206</v>
      </c>
      <c r="W93" s="317">
        <v>1.5912199235773E-3</v>
      </c>
      <c r="X93" s="315">
        <v>49.293726224902706</v>
      </c>
      <c r="Y93" s="316">
        <v>12.047587577652651</v>
      </c>
      <c r="Z93" s="316">
        <v>-0.17380834661122407</v>
      </c>
      <c r="AA93" s="317">
        <v>1.471467522611584E-3</v>
      </c>
      <c r="AB93" s="315" t="s">
        <v>678</v>
      </c>
      <c r="AC93" s="316">
        <v>4.4639815261118603</v>
      </c>
      <c r="AD93" s="316" t="s">
        <v>678</v>
      </c>
      <c r="AE93" s="318" t="s">
        <v>678</v>
      </c>
      <c r="AF93" s="315">
        <v>43.73846051680799</v>
      </c>
      <c r="AG93" s="316">
        <v>11.24544860680596</v>
      </c>
      <c r="AH93" s="316">
        <v>-0.15534031674113677</v>
      </c>
      <c r="AI93" s="317">
        <v>1.311365595698264E-3</v>
      </c>
      <c r="AJ93" s="315">
        <v>333.22375518830205</v>
      </c>
      <c r="AK93" s="316">
        <v>17.679921183428615</v>
      </c>
      <c r="AL93" s="316">
        <v>-0.12779058256815376</v>
      </c>
      <c r="AM93" s="317">
        <v>1.3956782020851865E-3</v>
      </c>
      <c r="AN93" s="315" t="s">
        <v>678</v>
      </c>
      <c r="AO93" s="316" t="s">
        <v>678</v>
      </c>
      <c r="AP93" s="316" t="s">
        <v>678</v>
      </c>
      <c r="AQ93" s="318" t="s">
        <v>678</v>
      </c>
      <c r="AR93" s="315">
        <v>333.22375518830205</v>
      </c>
      <c r="AS93" s="316">
        <v>17.679921183428615</v>
      </c>
      <c r="AT93" s="316">
        <v>-0.12779058256815376</v>
      </c>
      <c r="AU93" s="317">
        <v>1.3956782020851865E-3</v>
      </c>
      <c r="AV93" s="315">
        <v>700.18994001013266</v>
      </c>
      <c r="AW93" s="316">
        <v>36.36210425243133</v>
      </c>
      <c r="AX93" s="316">
        <v>-0.24091806944073085</v>
      </c>
      <c r="AY93" s="317">
        <v>1.4359718753725872E-3</v>
      </c>
      <c r="AZ93" s="315" t="s">
        <v>678</v>
      </c>
      <c r="BA93" s="316" t="s">
        <v>678</v>
      </c>
      <c r="BB93" s="316" t="s">
        <v>678</v>
      </c>
      <c r="BC93" s="318" t="s">
        <v>678</v>
      </c>
      <c r="BD93" s="315">
        <v>700.18994001013266</v>
      </c>
      <c r="BE93" s="316">
        <v>36.36210425243133</v>
      </c>
      <c r="BF93" s="316">
        <v>-0.24091806944073085</v>
      </c>
      <c r="BG93" s="317">
        <v>1.4359718753725872E-3</v>
      </c>
      <c r="BH93" s="315">
        <v>415.27293666794515</v>
      </c>
      <c r="BI93" s="316">
        <v>36.48876667571475</v>
      </c>
      <c r="BJ93" s="316">
        <v>-0.39660037159505851</v>
      </c>
      <c r="BK93" s="317">
        <v>2.9092258361874115E-3</v>
      </c>
      <c r="BL93" s="315" t="s">
        <v>678</v>
      </c>
      <c r="BM93" s="316" t="s">
        <v>678</v>
      </c>
      <c r="BN93" s="316" t="s">
        <v>678</v>
      </c>
      <c r="BO93" s="318" t="s">
        <v>678</v>
      </c>
      <c r="BP93" s="315">
        <v>415.27293666794515</v>
      </c>
      <c r="BQ93" s="316">
        <v>36.48876667571475</v>
      </c>
      <c r="BR93" s="316">
        <v>-0.39660037159505851</v>
      </c>
      <c r="BS93" s="317">
        <v>2.9092258361874115E-3</v>
      </c>
    </row>
    <row r="94" spans="1:71" ht="13.5" customHeight="1" x14ac:dyDescent="0.25">
      <c r="A94" s="26"/>
      <c r="B94" s="319">
        <v>2077</v>
      </c>
      <c r="C94" s="25"/>
      <c r="D94" s="315">
        <v>39.088189208221124</v>
      </c>
      <c r="E94" s="316">
        <v>8.3068742526761969</v>
      </c>
      <c r="F94" s="316">
        <v>-9.4625148741310089E-2</v>
      </c>
      <c r="G94" s="317">
        <v>6.2669474644590618E-4</v>
      </c>
      <c r="H94" s="315">
        <v>48.067570027063006</v>
      </c>
      <c r="I94" s="316">
        <v>6.8917008322255384</v>
      </c>
      <c r="J94" s="316">
        <v>-6.6300081900670035E-2</v>
      </c>
      <c r="K94" s="317">
        <v>5.2244797170202407E-4</v>
      </c>
      <c r="L94" s="315" t="s">
        <v>678</v>
      </c>
      <c r="M94" s="316">
        <v>1.9538330581067267</v>
      </c>
      <c r="N94" s="316" t="s">
        <v>678</v>
      </c>
      <c r="O94" s="318" t="s">
        <v>678</v>
      </c>
      <c r="P94" s="315">
        <v>32.382609880005212</v>
      </c>
      <c r="Q94" s="316">
        <v>6.3299893470172464</v>
      </c>
      <c r="R94" s="316">
        <v>-6.2944343310033651E-2</v>
      </c>
      <c r="S94" s="317">
        <v>4.4259411712773832E-4</v>
      </c>
      <c r="T94" s="315">
        <v>28.117427128317395</v>
      </c>
      <c r="U94" s="316">
        <v>15.766625516545464</v>
      </c>
      <c r="V94" s="316">
        <v>-0.24748426832387455</v>
      </c>
      <c r="W94" s="317">
        <v>1.5982626539020771E-3</v>
      </c>
      <c r="X94" s="315">
        <v>49.504933735623361</v>
      </c>
      <c r="Y94" s="316">
        <v>12.099207554013448</v>
      </c>
      <c r="Z94" s="316">
        <v>-0.17455305858659273</v>
      </c>
      <c r="AA94" s="317">
        <v>1.4777722801610361E-3</v>
      </c>
      <c r="AB94" s="315" t="s">
        <v>678</v>
      </c>
      <c r="AC94" s="316">
        <v>4.4639815261118603</v>
      </c>
      <c r="AD94" s="316" t="s">
        <v>678</v>
      </c>
      <c r="AE94" s="318" t="s">
        <v>678</v>
      </c>
      <c r="AF94" s="315">
        <v>43.925895521543346</v>
      </c>
      <c r="AG94" s="316">
        <v>11.291555630150054</v>
      </c>
      <c r="AH94" s="316">
        <v>-0.15600616323063757</v>
      </c>
      <c r="AI94" s="317">
        <v>1.3169860736461346E-3</v>
      </c>
      <c r="AJ94" s="315">
        <v>334.65151010228857</v>
      </c>
      <c r="AK94" s="316">
        <v>17.755673868990513</v>
      </c>
      <c r="AL94" s="316">
        <v>-0.1283381234603683</v>
      </c>
      <c r="AM94" s="317">
        <v>1.4016582271594641E-3</v>
      </c>
      <c r="AN94" s="315" t="s">
        <v>678</v>
      </c>
      <c r="AO94" s="316" t="s">
        <v>678</v>
      </c>
      <c r="AP94" s="316" t="s">
        <v>678</v>
      </c>
      <c r="AQ94" s="318" t="s">
        <v>678</v>
      </c>
      <c r="AR94" s="315">
        <v>334.65151010228857</v>
      </c>
      <c r="AS94" s="316">
        <v>17.755673868990513</v>
      </c>
      <c r="AT94" s="316">
        <v>-0.1283381234603683</v>
      </c>
      <c r="AU94" s="317">
        <v>1.4016582271594641E-3</v>
      </c>
      <c r="AV94" s="315">
        <v>703.19002512413795</v>
      </c>
      <c r="AW94" s="316">
        <v>36.517903988257373</v>
      </c>
      <c r="AX94" s="316">
        <v>-0.24195032465110075</v>
      </c>
      <c r="AY94" s="317">
        <v>1.4421245456714112E-3</v>
      </c>
      <c r="AZ94" s="315" t="s">
        <v>678</v>
      </c>
      <c r="BA94" s="316" t="s">
        <v>678</v>
      </c>
      <c r="BB94" s="316" t="s">
        <v>678</v>
      </c>
      <c r="BC94" s="318" t="s">
        <v>678</v>
      </c>
      <c r="BD94" s="315">
        <v>703.19002512413795</v>
      </c>
      <c r="BE94" s="316">
        <v>36.517903988257373</v>
      </c>
      <c r="BF94" s="316">
        <v>-0.24195032465110075</v>
      </c>
      <c r="BG94" s="317">
        <v>1.4421245456714112E-3</v>
      </c>
      <c r="BH94" s="315">
        <v>417.05224551595393</v>
      </c>
      <c r="BI94" s="316">
        <v>36.645109118639084</v>
      </c>
      <c r="BJ94" s="316">
        <v>-0.39829967460277399</v>
      </c>
      <c r="BK94" s="317">
        <v>2.9216909183396905E-3</v>
      </c>
      <c r="BL94" s="315" t="s">
        <v>678</v>
      </c>
      <c r="BM94" s="316" t="s">
        <v>678</v>
      </c>
      <c r="BN94" s="316" t="s">
        <v>678</v>
      </c>
      <c r="BO94" s="318" t="s">
        <v>678</v>
      </c>
      <c r="BP94" s="315">
        <v>417.05224551595393</v>
      </c>
      <c r="BQ94" s="316">
        <v>36.645109118639084</v>
      </c>
      <c r="BR94" s="316">
        <v>-0.39829967460277399</v>
      </c>
      <c r="BS94" s="317">
        <v>2.9216909183396905E-3</v>
      </c>
    </row>
    <row r="95" spans="1:71" ht="13.5" customHeight="1" x14ac:dyDescent="0.25">
      <c r="A95" s="26"/>
      <c r="B95" s="319">
        <v>2078</v>
      </c>
      <c r="C95" s="25"/>
      <c r="D95" s="315">
        <v>39.26160955499607</v>
      </c>
      <c r="E95" s="316">
        <v>8.3437288894013992</v>
      </c>
      <c r="F95" s="316">
        <v>-9.5044966758996555E-2</v>
      </c>
      <c r="G95" s="317">
        <v>6.294751673979166E-4</v>
      </c>
      <c r="H95" s="315">
        <v>48.274048430372382</v>
      </c>
      <c r="I95" s="316">
        <v>6.9213047290549943</v>
      </c>
      <c r="J95" s="316">
        <v>-6.6584879635242927E-2</v>
      </c>
      <c r="K95" s="317">
        <v>5.24692192138974E-4</v>
      </c>
      <c r="L95" s="315" t="s">
        <v>678</v>
      </c>
      <c r="M95" s="316">
        <v>1.9538330581067267</v>
      </c>
      <c r="N95" s="316" t="s">
        <v>678</v>
      </c>
      <c r="O95" s="318" t="s">
        <v>678</v>
      </c>
      <c r="P95" s="315">
        <v>32.524187770051903</v>
      </c>
      <c r="Q95" s="316">
        <v>6.3556717400001173</v>
      </c>
      <c r="R95" s="316">
        <v>-6.3220719115012355E-2</v>
      </c>
      <c r="S95" s="317">
        <v>4.4453500915846747E-4</v>
      </c>
      <c r="T95" s="315">
        <v>28.24217411869439</v>
      </c>
      <c r="U95" s="316">
        <v>15.836576407593006</v>
      </c>
      <c r="V95" s="316">
        <v>-0.24858226770689645</v>
      </c>
      <c r="W95" s="317">
        <v>1.6053535749524399E-3</v>
      </c>
      <c r="X95" s="315">
        <v>49.717586459027373</v>
      </c>
      <c r="Y95" s="316">
        <v>12.15118074624378</v>
      </c>
      <c r="Z95" s="316">
        <v>-0.17530286634282913</v>
      </c>
      <c r="AA95" s="317">
        <v>1.4841201787689899E-3</v>
      </c>
      <c r="AB95" s="315" t="s">
        <v>678</v>
      </c>
      <c r="AC95" s="316">
        <v>4.4639815261118603</v>
      </c>
      <c r="AD95" s="316" t="s">
        <v>678</v>
      </c>
      <c r="AE95" s="318" t="s">
        <v>678</v>
      </c>
      <c r="AF95" s="315">
        <v>44.114613072743197</v>
      </c>
      <c r="AG95" s="316">
        <v>11.337978146322511</v>
      </c>
      <c r="AH95" s="316">
        <v>-0.15667656585447523</v>
      </c>
      <c r="AI95" s="317">
        <v>1.3226450103873929E-3</v>
      </c>
      <c r="AJ95" s="315">
        <v>336.08903460024197</v>
      </c>
      <c r="AK95" s="316">
        <v>17.831944901374445</v>
      </c>
      <c r="AL95" s="316">
        <v>-0.12888941096670362</v>
      </c>
      <c r="AM95" s="317">
        <v>1.4076791712713964E-3</v>
      </c>
      <c r="AN95" s="315" t="s">
        <v>678</v>
      </c>
      <c r="AO95" s="316" t="s">
        <v>678</v>
      </c>
      <c r="AP95" s="316" t="s">
        <v>678</v>
      </c>
      <c r="AQ95" s="318" t="s">
        <v>678</v>
      </c>
      <c r="AR95" s="315">
        <v>336.08903460024197</v>
      </c>
      <c r="AS95" s="316">
        <v>17.831944901374445</v>
      </c>
      <c r="AT95" s="316">
        <v>-0.12888941096670362</v>
      </c>
      <c r="AU95" s="317">
        <v>1.4076791712713964E-3</v>
      </c>
      <c r="AV95" s="315">
        <v>706.21063867978398</v>
      </c>
      <c r="AW95" s="316">
        <v>36.674769802432195</v>
      </c>
      <c r="AX95" s="316">
        <v>-0.24298964319135599</v>
      </c>
      <c r="AY95" s="317">
        <v>1.4483193163535124E-3</v>
      </c>
      <c r="AZ95" s="315" t="s">
        <v>678</v>
      </c>
      <c r="BA95" s="316" t="s">
        <v>678</v>
      </c>
      <c r="BB95" s="316" t="s">
        <v>678</v>
      </c>
      <c r="BC95" s="318" t="s">
        <v>678</v>
      </c>
      <c r="BD95" s="315">
        <v>706.21063867978398</v>
      </c>
      <c r="BE95" s="316">
        <v>36.674769802432195</v>
      </c>
      <c r="BF95" s="316">
        <v>-0.24298964319135599</v>
      </c>
      <c r="BG95" s="317">
        <v>1.4483193163535124E-3</v>
      </c>
      <c r="BH95" s="315">
        <v>418.84372949782033</v>
      </c>
      <c r="BI95" s="316">
        <v>36.802521353450501</v>
      </c>
      <c r="BJ95" s="316">
        <v>-0.40001060529480442</v>
      </c>
      <c r="BK95" s="317">
        <v>2.9342412943092399E-3</v>
      </c>
      <c r="BL95" s="315" t="s">
        <v>678</v>
      </c>
      <c r="BM95" s="316" t="s">
        <v>678</v>
      </c>
      <c r="BN95" s="316" t="s">
        <v>678</v>
      </c>
      <c r="BO95" s="318" t="s">
        <v>678</v>
      </c>
      <c r="BP95" s="315">
        <v>418.84372949782033</v>
      </c>
      <c r="BQ95" s="316">
        <v>36.802521353450501</v>
      </c>
      <c r="BR95" s="316">
        <v>-0.40001060529480442</v>
      </c>
      <c r="BS95" s="317">
        <v>2.9342412943092399E-3</v>
      </c>
    </row>
    <row r="96" spans="1:71" ht="13.5" customHeight="1" x14ac:dyDescent="0.25">
      <c r="A96" s="26"/>
      <c r="B96" s="319">
        <v>2079</v>
      </c>
      <c r="C96" s="25"/>
      <c r="D96" s="315">
        <v>39.436216551260173</v>
      </c>
      <c r="E96" s="316">
        <v>8.3808357083915794</v>
      </c>
      <c r="F96" s="316">
        <v>-9.546765743174046E-2</v>
      </c>
      <c r="G96" s="317">
        <v>6.322746137132348E-4</v>
      </c>
      <c r="H96" s="315">
        <v>48.481939686881319</v>
      </c>
      <c r="I96" s="316">
        <v>6.9511111940934471</v>
      </c>
      <c r="J96" s="316">
        <v>-6.6871626132417941E-2</v>
      </c>
      <c r="K96" s="317">
        <v>5.269517689229996E-4</v>
      </c>
      <c r="L96" s="315" t="s">
        <v>678</v>
      </c>
      <c r="M96" s="316">
        <v>1.9538330581067267</v>
      </c>
      <c r="N96" s="316" t="s">
        <v>678</v>
      </c>
      <c r="O96" s="318" t="s">
        <v>678</v>
      </c>
      <c r="P96" s="315">
        <v>32.666734423764588</v>
      </c>
      <c r="Q96" s="316">
        <v>6.3815298678323309</v>
      </c>
      <c r="R96" s="316">
        <v>-6.3498986054531456E-2</v>
      </c>
      <c r="S96" s="317">
        <v>4.4648918197533042E-4</v>
      </c>
      <c r="T96" s="315">
        <v>28.367774705290959</v>
      </c>
      <c r="U96" s="316">
        <v>15.907005945988864</v>
      </c>
      <c r="V96" s="316">
        <v>-0.24968778028217742</v>
      </c>
      <c r="W96" s="317">
        <v>1.6124930164791976E-3</v>
      </c>
      <c r="X96" s="315">
        <v>49.93169428415554</v>
      </c>
      <c r="Y96" s="316">
        <v>12.203509571265515</v>
      </c>
      <c r="Z96" s="316">
        <v>-0.17605780474842386</v>
      </c>
      <c r="AA96" s="317">
        <v>1.4905115136333023E-3</v>
      </c>
      <c r="AB96" s="315" t="s">
        <v>678</v>
      </c>
      <c r="AC96" s="316">
        <v>4.4639815261118603</v>
      </c>
      <c r="AD96" s="316" t="s">
        <v>678</v>
      </c>
      <c r="AE96" s="318" t="s">
        <v>678</v>
      </c>
      <c r="AF96" s="315">
        <v>44.304621946385254</v>
      </c>
      <c r="AG96" s="316">
        <v>11.384718314120773</v>
      </c>
      <c r="AH96" s="316">
        <v>-0.15735155578854434</v>
      </c>
      <c r="AI96" s="317">
        <v>1.3283426690809371E-3</v>
      </c>
      <c r="AJ96" s="315">
        <v>337.53639553171001</v>
      </c>
      <c r="AK96" s="316">
        <v>17.908737827430603</v>
      </c>
      <c r="AL96" s="316">
        <v>-0.1294444707238154</v>
      </c>
      <c r="AM96" s="317">
        <v>1.4137413144143969E-3</v>
      </c>
      <c r="AN96" s="315" t="s">
        <v>678</v>
      </c>
      <c r="AO96" s="316" t="s">
        <v>678</v>
      </c>
      <c r="AP96" s="316" t="s">
        <v>678</v>
      </c>
      <c r="AQ96" s="318" t="s">
        <v>678</v>
      </c>
      <c r="AR96" s="315">
        <v>337.53639553171001</v>
      </c>
      <c r="AS96" s="316">
        <v>17.908737827430603</v>
      </c>
      <c r="AT96" s="316">
        <v>-0.1294444707238154</v>
      </c>
      <c r="AU96" s="317">
        <v>1.4137413144143969E-3</v>
      </c>
      <c r="AV96" s="315">
        <v>709.25192114539027</v>
      </c>
      <c r="AW96" s="316">
        <v>36.832708989724516</v>
      </c>
      <c r="AX96" s="316">
        <v>-0.24403607339317693</v>
      </c>
      <c r="AY96" s="317">
        <v>1.4545564754958032E-3</v>
      </c>
      <c r="AZ96" s="315" t="s">
        <v>678</v>
      </c>
      <c r="BA96" s="316" t="s">
        <v>678</v>
      </c>
      <c r="BB96" s="316" t="s">
        <v>678</v>
      </c>
      <c r="BC96" s="318" t="s">
        <v>678</v>
      </c>
      <c r="BD96" s="315">
        <v>709.25192114539027</v>
      </c>
      <c r="BE96" s="316">
        <v>36.832708989724516</v>
      </c>
      <c r="BF96" s="316">
        <v>-0.24403607339317693</v>
      </c>
      <c r="BG96" s="317">
        <v>1.4545564754958032E-3</v>
      </c>
      <c r="BH96" s="315">
        <v>420.64747192335523</v>
      </c>
      <c r="BI96" s="316">
        <v>36.961010700328067</v>
      </c>
      <c r="BJ96" s="316">
        <v>-0.40173324323497178</v>
      </c>
      <c r="BK96" s="317">
        <v>2.9468775477292149E-3</v>
      </c>
      <c r="BL96" s="315" t="s">
        <v>678</v>
      </c>
      <c r="BM96" s="316" t="s">
        <v>678</v>
      </c>
      <c r="BN96" s="316" t="s">
        <v>678</v>
      </c>
      <c r="BO96" s="318" t="s">
        <v>678</v>
      </c>
      <c r="BP96" s="315">
        <v>420.64747192335523</v>
      </c>
      <c r="BQ96" s="316">
        <v>36.961010700328067</v>
      </c>
      <c r="BR96" s="316">
        <v>-0.40173324323497178</v>
      </c>
      <c r="BS96" s="317">
        <v>2.9468775477292149E-3</v>
      </c>
    </row>
    <row r="97" spans="1:71" ht="13.5" customHeight="1" x14ac:dyDescent="0.25">
      <c r="A97" s="26"/>
      <c r="B97" s="319">
        <v>2080</v>
      </c>
      <c r="C97" s="25"/>
      <c r="D97" s="315">
        <v>39.612018316804679</v>
      </c>
      <c r="E97" s="316">
        <v>8.4181964352340888</v>
      </c>
      <c r="F97" s="316">
        <v>-9.5893240416028078E-2</v>
      </c>
      <c r="G97" s="317">
        <v>6.3509321557518757E-4</v>
      </c>
      <c r="H97" s="315">
        <v>48.69125346420703</v>
      </c>
      <c r="I97" s="316">
        <v>6.9811216134381251</v>
      </c>
      <c r="J97" s="316">
        <v>-6.7160334726836593E-2</v>
      </c>
      <c r="K97" s="317">
        <v>5.2922680713174484E-4</v>
      </c>
      <c r="L97" s="315" t="s">
        <v>678</v>
      </c>
      <c r="M97" s="316">
        <v>1.9538330581067267</v>
      </c>
      <c r="N97" s="316" t="s">
        <v>678</v>
      </c>
      <c r="O97" s="318" t="s">
        <v>678</v>
      </c>
      <c r="P97" s="315">
        <v>32.810256470024669</v>
      </c>
      <c r="Q97" s="316">
        <v>6.407564933000641</v>
      </c>
      <c r="R97" s="316">
        <v>-6.3779157068905523E-2</v>
      </c>
      <c r="S97" s="317">
        <v>4.4845672645369686E-4</v>
      </c>
      <c r="T97" s="315">
        <v>28.494234728941468</v>
      </c>
      <c r="U97" s="316">
        <v>15.977917406934843</v>
      </c>
      <c r="V97" s="316">
        <v>-0.25080085745963532</v>
      </c>
      <c r="W97" s="317">
        <v>1.6196813104895208E-3</v>
      </c>
      <c r="X97" s="315">
        <v>50.147267167715668</v>
      </c>
      <c r="Y97" s="316">
        <v>12.256196462538622</v>
      </c>
      <c r="Z97" s="316">
        <v>-0.17681790891045962</v>
      </c>
      <c r="AA97" s="317">
        <v>1.4969465819717595E-3</v>
      </c>
      <c r="AB97" s="315" t="s">
        <v>678</v>
      </c>
      <c r="AC97" s="316">
        <v>4.4639815261118603</v>
      </c>
      <c r="AD97" s="316" t="s">
        <v>678</v>
      </c>
      <c r="AE97" s="318" t="s">
        <v>678</v>
      </c>
      <c r="AF97" s="315">
        <v>44.495930978497981</v>
      </c>
      <c r="AG97" s="316">
        <v>11.43177830711414</v>
      </c>
      <c r="AH97" s="316">
        <v>-0.15803116442206458</v>
      </c>
      <c r="AI97" s="317">
        <v>1.3340793146863626E-3</v>
      </c>
      <c r="AJ97" s="315">
        <v>338.9936602036671</v>
      </c>
      <c r="AK97" s="316">
        <v>17.986056218278929</v>
      </c>
      <c r="AL97" s="316">
        <v>-0.1300033285437813</v>
      </c>
      <c r="AM97" s="317">
        <v>1.4198449384977701E-3</v>
      </c>
      <c r="AN97" s="315" t="s">
        <v>678</v>
      </c>
      <c r="AO97" s="316" t="s">
        <v>678</v>
      </c>
      <c r="AP97" s="316" t="s">
        <v>678</v>
      </c>
      <c r="AQ97" s="318" t="s">
        <v>678</v>
      </c>
      <c r="AR97" s="315">
        <v>338.9936602036671</v>
      </c>
      <c r="AS97" s="316">
        <v>17.986056218278929</v>
      </c>
      <c r="AT97" s="316">
        <v>-0.1300033285437813</v>
      </c>
      <c r="AU97" s="317">
        <v>1.4198449384977701E-3</v>
      </c>
      <c r="AV97" s="315">
        <v>712.31401395044827</v>
      </c>
      <c r="AW97" s="316">
        <v>36.991728894818458</v>
      </c>
      <c r="AX97" s="316">
        <v>-0.2450896639189595</v>
      </c>
      <c r="AY97" s="317">
        <v>1.4608363131463991E-3</v>
      </c>
      <c r="AZ97" s="315" t="s">
        <v>678</v>
      </c>
      <c r="BA97" s="316" t="s">
        <v>678</v>
      </c>
      <c r="BB97" s="316" t="s">
        <v>678</v>
      </c>
      <c r="BC97" s="318" t="s">
        <v>678</v>
      </c>
      <c r="BD97" s="315">
        <v>712.31401395044827</v>
      </c>
      <c r="BE97" s="316">
        <v>36.991728894818458</v>
      </c>
      <c r="BF97" s="316">
        <v>-0.2450896639189595</v>
      </c>
      <c r="BG97" s="317">
        <v>1.4608363131463991E-3</v>
      </c>
      <c r="BH97" s="315">
        <v>422.4635566724275</v>
      </c>
      <c r="BI97" s="316">
        <v>37.120584529540082</v>
      </c>
      <c r="BJ97" s="316">
        <v>-0.40346766853152344</v>
      </c>
      <c r="BK97" s="317">
        <v>2.9596002662263554E-3</v>
      </c>
      <c r="BL97" s="315" t="s">
        <v>678</v>
      </c>
      <c r="BM97" s="316" t="s">
        <v>678</v>
      </c>
      <c r="BN97" s="316" t="s">
        <v>678</v>
      </c>
      <c r="BO97" s="318" t="s">
        <v>678</v>
      </c>
      <c r="BP97" s="315">
        <v>422.4635566724275</v>
      </c>
      <c r="BQ97" s="316">
        <v>37.120584529540082</v>
      </c>
      <c r="BR97" s="316">
        <v>-0.40346766853152344</v>
      </c>
      <c r="BS97" s="317">
        <v>2.9596002662263554E-3</v>
      </c>
    </row>
    <row r="98" spans="1:71" ht="13.5" customHeight="1" x14ac:dyDescent="0.25">
      <c r="A98" s="26"/>
      <c r="B98" s="319">
        <v>2081</v>
      </c>
      <c r="C98" s="25"/>
      <c r="D98" s="315">
        <v>39.789023026981461</v>
      </c>
      <c r="E98" s="316">
        <v>8.455812807323813</v>
      </c>
      <c r="F98" s="316">
        <v>-9.6321735502847505E-2</v>
      </c>
      <c r="G98" s="317">
        <v>6.3793110405789685E-4</v>
      </c>
      <c r="H98" s="315">
        <v>48.901999496118563</v>
      </c>
      <c r="I98" s="316">
        <v>7.0113373826707956</v>
      </c>
      <c r="J98" s="316">
        <v>-6.7451018844384231E-2</v>
      </c>
      <c r="K98" s="317">
        <v>5.3151741256186001E-4</v>
      </c>
      <c r="L98" s="315" t="s">
        <v>678</v>
      </c>
      <c r="M98" s="316">
        <v>1.9538330581067267</v>
      </c>
      <c r="N98" s="316" t="s">
        <v>678</v>
      </c>
      <c r="O98" s="318" t="s">
        <v>678</v>
      </c>
      <c r="P98" s="315">
        <v>32.954760583072463</v>
      </c>
      <c r="Q98" s="316">
        <v>6.4337781462199573</v>
      </c>
      <c r="R98" s="316">
        <v>-6.4061245186994797E-2</v>
      </c>
      <c r="S98" s="317">
        <v>4.5043773409076196E-4</v>
      </c>
      <c r="T98" s="315">
        <v>28.621560070446876</v>
      </c>
      <c r="U98" s="316">
        <v>16.049314088043701</v>
      </c>
      <c r="V98" s="316">
        <v>-0.25192155100096641</v>
      </c>
      <c r="W98" s="317">
        <v>1.6269187912623783E-3</v>
      </c>
      <c r="X98" s="315">
        <v>50.364315134545528</v>
      </c>
      <c r="Y98" s="316">
        <v>12.309243870174306</v>
      </c>
      <c r="Z98" s="316">
        <v>-0.17758321417624348</v>
      </c>
      <c r="AA98" s="317">
        <v>1.5034256830358961E-3</v>
      </c>
      <c r="AB98" s="315" t="s">
        <v>678</v>
      </c>
      <c r="AC98" s="316">
        <v>4.4639815261118603</v>
      </c>
      <c r="AD98" s="316" t="s">
        <v>678</v>
      </c>
      <c r="AE98" s="318" t="s">
        <v>678</v>
      </c>
      <c r="AF98" s="315">
        <v>44.688549065571415</v>
      </c>
      <c r="AG98" s="316">
        <v>11.479160313744805</v>
      </c>
      <c r="AH98" s="316">
        <v>-0.15871542335904001</v>
      </c>
      <c r="AI98" s="317">
        <v>1.3398552139762831E-3</v>
      </c>
      <c r="AJ98" s="315">
        <v>340.46089638364361</v>
      </c>
      <c r="AK98" s="316">
        <v>18.063903669475199</v>
      </c>
      <c r="AL98" s="316">
        <v>-0.13056601041530128</v>
      </c>
      <c r="AM98" s="317">
        <v>1.4259903273598179E-3</v>
      </c>
      <c r="AN98" s="315" t="s">
        <v>678</v>
      </c>
      <c r="AO98" s="316" t="s">
        <v>678</v>
      </c>
      <c r="AP98" s="316" t="s">
        <v>678</v>
      </c>
      <c r="AQ98" s="318" t="s">
        <v>678</v>
      </c>
      <c r="AR98" s="315">
        <v>340.46089638364361</v>
      </c>
      <c r="AS98" s="316">
        <v>18.063903669475199</v>
      </c>
      <c r="AT98" s="316">
        <v>-0.13056601041530128</v>
      </c>
      <c r="AU98" s="317">
        <v>1.4259903273598179E-3</v>
      </c>
      <c r="AV98" s="315">
        <v>715.3970594921982</v>
      </c>
      <c r="AW98" s="316">
        <v>37.151836912654986</v>
      </c>
      <c r="AX98" s="316">
        <v>-0.24615046376407793</v>
      </c>
      <c r="AY98" s="317">
        <v>1.4671591213381043E-3</v>
      </c>
      <c r="AZ98" s="315" t="s">
        <v>678</v>
      </c>
      <c r="BA98" s="316" t="s">
        <v>678</v>
      </c>
      <c r="BB98" s="316" t="s">
        <v>678</v>
      </c>
      <c r="BC98" s="318" t="s">
        <v>678</v>
      </c>
      <c r="BD98" s="315">
        <v>715.3970594921982</v>
      </c>
      <c r="BE98" s="316">
        <v>37.151836912654986</v>
      </c>
      <c r="BF98" s="316">
        <v>-0.24615046376407793</v>
      </c>
      <c r="BG98" s="317">
        <v>1.4671591213381043E-3</v>
      </c>
      <c r="BH98" s="315">
        <v>424.29206819886411</v>
      </c>
      <c r="BI98" s="316">
        <v>37.281250261786802</v>
      </c>
      <c r="BJ98" s="316">
        <v>-0.40521396184085717</v>
      </c>
      <c r="BK98" s="317">
        <v>2.9724100414483061E-3</v>
      </c>
      <c r="BL98" s="315" t="s">
        <v>678</v>
      </c>
      <c r="BM98" s="316" t="s">
        <v>678</v>
      </c>
      <c r="BN98" s="316" t="s">
        <v>678</v>
      </c>
      <c r="BO98" s="318" t="s">
        <v>678</v>
      </c>
      <c r="BP98" s="315">
        <v>424.29206819886411</v>
      </c>
      <c r="BQ98" s="316">
        <v>37.281250261786802</v>
      </c>
      <c r="BR98" s="316">
        <v>-0.40521396184085717</v>
      </c>
      <c r="BS98" s="317">
        <v>2.9724100414483061E-3</v>
      </c>
    </row>
    <row r="99" spans="1:71" ht="13.5" customHeight="1" x14ac:dyDescent="0.25">
      <c r="A99" s="26"/>
      <c r="B99" s="319">
        <v>2082</v>
      </c>
      <c r="C99" s="25"/>
      <c r="D99" s="315">
        <v>39.967238913083207</v>
      </c>
      <c r="E99" s="316">
        <v>8.4936865739439629</v>
      </c>
      <c r="F99" s="316">
        <v>-9.6753162618608973E-2</v>
      </c>
      <c r="G99" s="317">
        <v>6.4078841113237434E-4</v>
      </c>
      <c r="H99" s="315">
        <v>49.114187582989402</v>
      </c>
      <c r="I99" s="316">
        <v>7.0417599069226524</v>
      </c>
      <c r="J99" s="316">
        <v>-6.7743692002814382E-2</v>
      </c>
      <c r="K99" s="317">
        <v>5.3382369173392112E-4</v>
      </c>
      <c r="L99" s="315" t="s">
        <v>678</v>
      </c>
      <c r="M99" s="316">
        <v>1.9538330581067267</v>
      </c>
      <c r="N99" s="316" t="s">
        <v>678</v>
      </c>
      <c r="O99" s="318" t="s">
        <v>678</v>
      </c>
      <c r="P99" s="315">
        <v>33.10025348281755</v>
      </c>
      <c r="Q99" s="316">
        <v>6.4601707264896486</v>
      </c>
      <c r="R99" s="316">
        <v>-6.4345263526810942E-2</v>
      </c>
      <c r="S99" s="317">
        <v>4.5243229700980104E-4</v>
      </c>
      <c r="T99" s="315">
        <v>28.749756650848209</v>
      </c>
      <c r="U99" s="316">
        <v>16.121199309492496</v>
      </c>
      <c r="V99" s="316">
        <v>-0.25304991302205243</v>
      </c>
      <c r="W99" s="317">
        <v>1.6342057953640822E-3</v>
      </c>
      <c r="X99" s="315">
        <v>50.582848278079013</v>
      </c>
      <c r="Y99" s="316">
        <v>12.362654261048942</v>
      </c>
      <c r="Z99" s="316">
        <v>-0.17835375613495058</v>
      </c>
      <c r="AA99" s="317">
        <v>1.5099491181249092E-3</v>
      </c>
      <c r="AB99" s="315" t="s">
        <v>678</v>
      </c>
      <c r="AC99" s="316">
        <v>4.4639815261118603</v>
      </c>
      <c r="AD99" s="316" t="s">
        <v>678</v>
      </c>
      <c r="AE99" s="318" t="s">
        <v>678</v>
      </c>
      <c r="AF99" s="315">
        <v>44.882485164970866</v>
      </c>
      <c r="AG99" s="316">
        <v>11.526866537429637</v>
      </c>
      <c r="AH99" s="316">
        <v>-0.15940436441972888</v>
      </c>
      <c r="AI99" s="317">
        <v>1.3456706355487351E-3</v>
      </c>
      <c r="AJ99" s="315">
        <v>341.93817230287698</v>
      </c>
      <c r="AK99" s="316">
        <v>18.142283801178184</v>
      </c>
      <c r="AL99" s="316">
        <v>-0.13113254250490591</v>
      </c>
      <c r="AM99" s="317">
        <v>1.4321777667810388E-3</v>
      </c>
      <c r="AN99" s="315" t="s">
        <v>678</v>
      </c>
      <c r="AO99" s="316" t="s">
        <v>678</v>
      </c>
      <c r="AP99" s="316" t="s">
        <v>678</v>
      </c>
      <c r="AQ99" s="318" t="s">
        <v>678</v>
      </c>
      <c r="AR99" s="315">
        <v>341.93817230287698</v>
      </c>
      <c r="AS99" s="316">
        <v>18.142283801178184</v>
      </c>
      <c r="AT99" s="316">
        <v>-0.13113254250490591</v>
      </c>
      <c r="AU99" s="317">
        <v>1.4321777667810388E-3</v>
      </c>
      <c r="AV99" s="315">
        <v>718.5012011422491</v>
      </c>
      <c r="AW99" s="316">
        <v>37.313040488775826</v>
      </c>
      <c r="AX99" s="316">
        <v>-0.24721852225916288</v>
      </c>
      <c r="AY99" s="317">
        <v>1.4735251941019908E-3</v>
      </c>
      <c r="AZ99" s="315" t="s">
        <v>678</v>
      </c>
      <c r="BA99" s="316" t="s">
        <v>678</v>
      </c>
      <c r="BB99" s="316" t="s">
        <v>678</v>
      </c>
      <c r="BC99" s="318" t="s">
        <v>678</v>
      </c>
      <c r="BD99" s="315">
        <v>718.5012011422491</v>
      </c>
      <c r="BE99" s="316">
        <v>37.313040488775826</v>
      </c>
      <c r="BF99" s="316">
        <v>-0.24721852225916288</v>
      </c>
      <c r="BG99" s="317">
        <v>1.4735251941019908E-3</v>
      </c>
      <c r="BH99" s="315">
        <v>426.13309153437694</v>
      </c>
      <c r="BI99" s="316">
        <v>37.44301536854546</v>
      </c>
      <c r="BJ99" s="316">
        <v>-0.4069722043712713</v>
      </c>
      <c r="BK99" s="317">
        <v>2.9853074690911301E-3</v>
      </c>
      <c r="BL99" s="315" t="s">
        <v>678</v>
      </c>
      <c r="BM99" s="316" t="s">
        <v>678</v>
      </c>
      <c r="BN99" s="316" t="s">
        <v>678</v>
      </c>
      <c r="BO99" s="318" t="s">
        <v>678</v>
      </c>
      <c r="BP99" s="315">
        <v>426.13309153437694</v>
      </c>
      <c r="BQ99" s="316">
        <v>37.44301536854546</v>
      </c>
      <c r="BR99" s="316">
        <v>-0.4069722043712713</v>
      </c>
      <c r="BS99" s="317">
        <v>2.9853074690911301E-3</v>
      </c>
    </row>
    <row r="100" spans="1:71" ht="13.5" customHeight="1" x14ac:dyDescent="0.25">
      <c r="A100" s="26"/>
      <c r="B100" s="319">
        <v>2083</v>
      </c>
      <c r="C100" s="25"/>
      <c r="D100" s="315">
        <v>40.146674262726208</v>
      </c>
      <c r="E100" s="316">
        <v>8.5318194963474365</v>
      </c>
      <c r="F100" s="316">
        <v>-9.7187541826071658E-2</v>
      </c>
      <c r="G100" s="317">
        <v>6.4366526967265961E-4</v>
      </c>
      <c r="H100" s="315">
        <v>49.327827592253293</v>
      </c>
      <c r="I100" s="316">
        <v>7.0723906009396718</v>
      </c>
      <c r="J100" s="316">
        <v>-6.8038367812377487E-2</v>
      </c>
      <c r="K100" s="317">
        <v>5.3614575189738433E-4</v>
      </c>
      <c r="L100" s="315" t="s">
        <v>678</v>
      </c>
      <c r="M100" s="316">
        <v>1.9538330581067267</v>
      </c>
      <c r="N100" s="316" t="s">
        <v>678</v>
      </c>
      <c r="O100" s="318" t="s">
        <v>678</v>
      </c>
      <c r="P100" s="315">
        <v>33.246741935151313</v>
      </c>
      <c r="Q100" s="316">
        <v>6.4867439011502377</v>
      </c>
      <c r="R100" s="316">
        <v>-6.4631225296127304E-2</v>
      </c>
      <c r="S100" s="317">
        <v>4.5444050796445421E-4</v>
      </c>
      <c r="T100" s="315">
        <v>28.878830431701946</v>
      </c>
      <c r="U100" s="316">
        <v>16.193576414177016</v>
      </c>
      <c r="V100" s="316">
        <v>-0.25418599599538438</v>
      </c>
      <c r="W100" s="317">
        <v>1.6415426616639402E-3</v>
      </c>
      <c r="X100" s="315">
        <v>50.802876760815543</v>
      </c>
      <c r="Y100" s="316">
        <v>12.416430118918807</v>
      </c>
      <c r="Z100" s="316">
        <v>-0.17912957061927928</v>
      </c>
      <c r="AA100" s="317">
        <v>1.5165171905996725E-3</v>
      </c>
      <c r="AB100" s="315" t="s">
        <v>678</v>
      </c>
      <c r="AC100" s="316">
        <v>4.4639815261118603</v>
      </c>
      <c r="AD100" s="316" t="s">
        <v>678</v>
      </c>
      <c r="AE100" s="318" t="s">
        <v>678</v>
      </c>
      <c r="AF100" s="315">
        <v>45.07774829535348</v>
      </c>
      <c r="AG100" s="316">
        <v>11.574899196662653</v>
      </c>
      <c r="AH100" s="316">
        <v>-0.16009801964212328</v>
      </c>
      <c r="AI100" s="317">
        <v>1.3515258498396684E-3</v>
      </c>
      <c r="AJ100" s="315">
        <v>343.42555665948527</v>
      </c>
      <c r="AK100" s="316">
        <v>18.221200258318039</v>
      </c>
      <c r="AL100" s="316">
        <v>-0.13170295115817351</v>
      </c>
      <c r="AM100" s="317">
        <v>1.4384075444974192E-3</v>
      </c>
      <c r="AN100" s="315" t="s">
        <v>678</v>
      </c>
      <c r="AO100" s="316" t="s">
        <v>678</v>
      </c>
      <c r="AP100" s="316" t="s">
        <v>678</v>
      </c>
      <c r="AQ100" s="318" t="s">
        <v>678</v>
      </c>
      <c r="AR100" s="315">
        <v>343.42555665948527</v>
      </c>
      <c r="AS100" s="316">
        <v>18.221200258318039</v>
      </c>
      <c r="AT100" s="316">
        <v>-0.13170295115817351</v>
      </c>
      <c r="AU100" s="317">
        <v>1.4384075444974192E-3</v>
      </c>
      <c r="AV100" s="315">
        <v>721.62658325324855</v>
      </c>
      <c r="AW100" s="316">
        <v>37.475347119669728</v>
      </c>
      <c r="AX100" s="316">
        <v>-0.248293889072396</v>
      </c>
      <c r="AY100" s="317">
        <v>1.479934827481075E-3</v>
      </c>
      <c r="AZ100" s="315" t="s">
        <v>678</v>
      </c>
      <c r="BA100" s="316" t="s">
        <v>678</v>
      </c>
      <c r="BB100" s="316" t="s">
        <v>678</v>
      </c>
      <c r="BC100" s="318" t="s">
        <v>678</v>
      </c>
      <c r="BD100" s="315">
        <v>721.62658325324855</v>
      </c>
      <c r="BE100" s="316">
        <v>37.475347119669728</v>
      </c>
      <c r="BF100" s="316">
        <v>-0.248293889072396</v>
      </c>
      <c r="BG100" s="317">
        <v>1.479934827481075E-3</v>
      </c>
      <c r="BH100" s="315">
        <v>427.98671229251778</v>
      </c>
      <c r="BI100" s="316">
        <v>37.605887372417811</v>
      </c>
      <c r="BJ100" s="316">
        <v>-0.40874247788674195</v>
      </c>
      <c r="BK100" s="317">
        <v>2.9982931489270126E-3</v>
      </c>
      <c r="BL100" s="315" t="s">
        <v>678</v>
      </c>
      <c r="BM100" s="316" t="s">
        <v>678</v>
      </c>
      <c r="BN100" s="316" t="s">
        <v>678</v>
      </c>
      <c r="BO100" s="318" t="s">
        <v>678</v>
      </c>
      <c r="BP100" s="315">
        <v>427.98671229251778</v>
      </c>
      <c r="BQ100" s="316">
        <v>37.605887372417811</v>
      </c>
      <c r="BR100" s="316">
        <v>-0.40874247788674195</v>
      </c>
      <c r="BS100" s="317">
        <v>2.9982931489270126E-3</v>
      </c>
    </row>
    <row r="101" spans="1:71" ht="13.5" customHeight="1" x14ac:dyDescent="0.25">
      <c r="A101" s="26"/>
      <c r="B101" s="319">
        <v>2084</v>
      </c>
      <c r="C101" s="25"/>
      <c r="D101" s="315">
        <v>40.327337420235786</v>
      </c>
      <c r="E101" s="316">
        <v>8.5702133478387168</v>
      </c>
      <c r="F101" s="316">
        <v>-9.7624893325276504E-2</v>
      </c>
      <c r="G101" s="317">
        <v>6.4656181346199853E-4</v>
      </c>
      <c r="H101" s="315">
        <v>49.542929458863085</v>
      </c>
      <c r="I101" s="316">
        <v>7.1032308891484028</v>
      </c>
      <c r="J101" s="316">
        <v>-6.8335059976453741E-2</v>
      </c>
      <c r="K101" s="317">
        <v>5.3848370103557321E-4</v>
      </c>
      <c r="L101" s="315" t="s">
        <v>678</v>
      </c>
      <c r="M101" s="316">
        <v>1.9538330581067267</v>
      </c>
      <c r="N101" s="316" t="s">
        <v>678</v>
      </c>
      <c r="O101" s="318" t="s">
        <v>678</v>
      </c>
      <c r="P101" s="315">
        <v>33.394232752261559</v>
      </c>
      <c r="Q101" s="316">
        <v>6.5134989059404695</v>
      </c>
      <c r="R101" s="316">
        <v>-6.4919143793092965E-2</v>
      </c>
      <c r="S101" s="317">
        <v>4.5646246034303955E-4</v>
      </c>
      <c r="T101" s="315">
        <v>29.008787415357226</v>
      </c>
      <c r="U101" s="316">
        <v>16.266448767867196</v>
      </c>
      <c r="V101" s="316">
        <v>-0.25532985275250258</v>
      </c>
      <c r="W101" s="317">
        <v>1.6489297313500146E-3</v>
      </c>
      <c r="X101" s="315">
        <v>51.024410814792709</v>
      </c>
      <c r="Y101" s="316">
        <v>12.470573944535586</v>
      </c>
      <c r="Z101" s="316">
        <v>-0.1799106937071176</v>
      </c>
      <c r="AA101" s="317">
        <v>1.5231302058968446E-3</v>
      </c>
      <c r="AB101" s="315" t="s">
        <v>678</v>
      </c>
      <c r="AC101" s="316">
        <v>4.4639815261118603</v>
      </c>
      <c r="AD101" s="316" t="s">
        <v>678</v>
      </c>
      <c r="AE101" s="318" t="s">
        <v>678</v>
      </c>
      <c r="AF101" s="315">
        <v>45.274347537087706</v>
      </c>
      <c r="AG101" s="316">
        <v>11.623260525118186</v>
      </c>
      <c r="AH101" s="316">
        <v>-0.16079642128343929</v>
      </c>
      <c r="AI101" s="317">
        <v>1.3574211291355258E-3</v>
      </c>
      <c r="AJ101" s="315">
        <v>344.92311862166184</v>
      </c>
      <c r="AK101" s="316">
        <v>18.300656710765796</v>
      </c>
      <c r="AL101" s="316">
        <v>-0.13227726290095521</v>
      </c>
      <c r="AM101" s="317">
        <v>1.4446799502138142E-3</v>
      </c>
      <c r="AN101" s="315" t="s">
        <v>678</v>
      </c>
      <c r="AO101" s="316" t="s">
        <v>678</v>
      </c>
      <c r="AP101" s="316" t="s">
        <v>678</v>
      </c>
      <c r="AQ101" s="318" t="s">
        <v>678</v>
      </c>
      <c r="AR101" s="315">
        <v>344.92311862166184</v>
      </c>
      <c r="AS101" s="316">
        <v>18.300656710765796</v>
      </c>
      <c r="AT101" s="316">
        <v>-0.13227726290095521</v>
      </c>
      <c r="AU101" s="317">
        <v>1.4446799502138142E-3</v>
      </c>
      <c r="AV101" s="315">
        <v>724.77335116559425</v>
      </c>
      <c r="AW101" s="316">
        <v>37.638764353121068</v>
      </c>
      <c r="AX101" s="316">
        <v>-0.24937661421181945</v>
      </c>
      <c r="AY101" s="317">
        <v>1.4863883195440828E-3</v>
      </c>
      <c r="AZ101" s="315" t="s">
        <v>678</v>
      </c>
      <c r="BA101" s="316" t="s">
        <v>678</v>
      </c>
      <c r="BB101" s="316" t="s">
        <v>678</v>
      </c>
      <c r="BC101" s="318" t="s">
        <v>678</v>
      </c>
      <c r="BD101" s="315">
        <v>724.77335116559425</v>
      </c>
      <c r="BE101" s="316">
        <v>37.638764353121068</v>
      </c>
      <c r="BF101" s="316">
        <v>-0.24937661421181945</v>
      </c>
      <c r="BG101" s="317">
        <v>1.4863883195440828E-3</v>
      </c>
      <c r="BH101" s="315">
        <v>429.85301667265975</v>
      </c>
      <c r="BI101" s="316">
        <v>37.769873847479914</v>
      </c>
      <c r="BJ101" s="316">
        <v>-0.41052486471072525</v>
      </c>
      <c r="BK101" s="317">
        <v>3.0113676848321546E-3</v>
      </c>
      <c r="BL101" s="315" t="s">
        <v>678</v>
      </c>
      <c r="BM101" s="316" t="s">
        <v>678</v>
      </c>
      <c r="BN101" s="316" t="s">
        <v>678</v>
      </c>
      <c r="BO101" s="318" t="s">
        <v>678</v>
      </c>
      <c r="BP101" s="315">
        <v>429.85301667265975</v>
      </c>
      <c r="BQ101" s="316">
        <v>37.769873847479914</v>
      </c>
      <c r="BR101" s="316">
        <v>-0.41052486471072525</v>
      </c>
      <c r="BS101" s="317">
        <v>3.0113676848321546E-3</v>
      </c>
    </row>
    <row r="102" spans="1:71" ht="13.5" customHeight="1" x14ac:dyDescent="0.25">
      <c r="A102" s="26"/>
      <c r="B102" s="319">
        <v>2085</v>
      </c>
      <c r="C102" s="25"/>
      <c r="D102" s="315">
        <v>40.50923678703429</v>
      </c>
      <c r="E102" s="316">
        <v>8.6088699138563314</v>
      </c>
      <c r="F102" s="316">
        <v>-9.8065237454485699E-2</v>
      </c>
      <c r="G102" s="317">
        <v>6.4947817719906531E-4</v>
      </c>
      <c r="H102" s="315">
        <v>49.759503185752706</v>
      </c>
      <c r="I102" s="316">
        <v>7.1342822057221973</v>
      </c>
      <c r="J102" s="316">
        <v>-6.8633782292190332E-2</v>
      </c>
      <c r="K102" s="317">
        <v>5.4083764787069975E-4</v>
      </c>
      <c r="L102" s="315" t="s">
        <v>678</v>
      </c>
      <c r="M102" s="316">
        <v>1.9538330581067267</v>
      </c>
      <c r="N102" s="316" t="s">
        <v>678</v>
      </c>
      <c r="O102" s="318" t="s">
        <v>678</v>
      </c>
      <c r="P102" s="315">
        <v>33.542732792949288</v>
      </c>
      <c r="Q102" s="316">
        <v>6.5404369850547788</v>
      </c>
      <c r="R102" s="316">
        <v>-6.5209032406851136E-2</v>
      </c>
      <c r="S102" s="317">
        <v>4.5849824817289586E-4</v>
      </c>
      <c r="T102" s="315">
        <v>29.139633645234976</v>
      </c>
      <c r="U102" s="316">
        <v>16.339819759363664</v>
      </c>
      <c r="V102" s="316">
        <v>-0.2564815364864535</v>
      </c>
      <c r="W102" s="317">
        <v>1.6563673479449868E-3</v>
      </c>
      <c r="X102" s="315">
        <v>51.247460742061996</v>
      </c>
      <c r="Y102" s="316">
        <v>12.525088255762645</v>
      </c>
      <c r="Z102" s="316">
        <v>-0.1806971617232207</v>
      </c>
      <c r="AA102" s="317">
        <v>1.5297884715430683E-3</v>
      </c>
      <c r="AB102" s="315" t="s">
        <v>678</v>
      </c>
      <c r="AC102" s="316">
        <v>4.4639815261118603</v>
      </c>
      <c r="AD102" s="316" t="s">
        <v>678</v>
      </c>
      <c r="AE102" s="318" t="s">
        <v>678</v>
      </c>
      <c r="AF102" s="315">
        <v>45.472292032675433</v>
      </c>
      <c r="AG102" s="316">
        <v>11.671952771754741</v>
      </c>
      <c r="AH102" s="316">
        <v>-0.16149960182161674</v>
      </c>
      <c r="AI102" s="317">
        <v>1.3633567475858999E-3</v>
      </c>
      <c r="AJ102" s="315">
        <v>346.43092783089139</v>
      </c>
      <c r="AK102" s="316">
        <v>18.380656853504007</v>
      </c>
      <c r="AL102" s="316">
        <v>-0.13285550444060831</v>
      </c>
      <c r="AM102" s="317">
        <v>1.4509952756174183E-3</v>
      </c>
      <c r="AN102" s="315" t="s">
        <v>678</v>
      </c>
      <c r="AO102" s="316" t="s">
        <v>678</v>
      </c>
      <c r="AP102" s="316" t="s">
        <v>678</v>
      </c>
      <c r="AQ102" s="318" t="s">
        <v>678</v>
      </c>
      <c r="AR102" s="315">
        <v>346.43092783089139</v>
      </c>
      <c r="AS102" s="316">
        <v>18.380656853504007</v>
      </c>
      <c r="AT102" s="316">
        <v>-0.13285550444060831</v>
      </c>
      <c r="AU102" s="317">
        <v>1.4509952756174183E-3</v>
      </c>
      <c r="AV102" s="315">
        <v>727.94165121419246</v>
      </c>
      <c r="AW102" s="316">
        <v>37.803299788560835</v>
      </c>
      <c r="AX102" s="316">
        <v>-0.25046674802766117</v>
      </c>
      <c r="AY102" s="317">
        <v>1.4928859703993102E-3</v>
      </c>
      <c r="AZ102" s="315" t="s">
        <v>678</v>
      </c>
      <c r="BA102" s="316" t="s">
        <v>678</v>
      </c>
      <c r="BB102" s="316" t="s">
        <v>678</v>
      </c>
      <c r="BC102" s="318" t="s">
        <v>678</v>
      </c>
      <c r="BD102" s="315">
        <v>727.94165121419246</v>
      </c>
      <c r="BE102" s="316">
        <v>37.803299788560835</v>
      </c>
      <c r="BF102" s="316">
        <v>-0.25046674802766117</v>
      </c>
      <c r="BG102" s="317">
        <v>1.4928859703993102E-3</v>
      </c>
      <c r="BH102" s="315">
        <v>431.73209146400495</v>
      </c>
      <c r="BI102" s="316">
        <v>37.934982419634323</v>
      </c>
      <c r="BJ102" s="316">
        <v>-0.41231944772998497</v>
      </c>
      <c r="BK102" s="317">
        <v>3.0245316848148481E-3</v>
      </c>
      <c r="BL102" s="315" t="s">
        <v>678</v>
      </c>
      <c r="BM102" s="316" t="s">
        <v>678</v>
      </c>
      <c r="BN102" s="316" t="s">
        <v>678</v>
      </c>
      <c r="BO102" s="318" t="s">
        <v>678</v>
      </c>
      <c r="BP102" s="315">
        <v>431.73209146400495</v>
      </c>
      <c r="BQ102" s="316">
        <v>37.934982419634323</v>
      </c>
      <c r="BR102" s="316">
        <v>-0.41231944772998497</v>
      </c>
      <c r="BS102" s="317">
        <v>3.0245316848148481E-3</v>
      </c>
    </row>
    <row r="103" spans="1:71" ht="13.5" customHeight="1" x14ac:dyDescent="0.25">
      <c r="A103" s="26"/>
      <c r="B103" s="319">
        <v>2086</v>
      </c>
      <c r="C103" s="25"/>
      <c r="D103" s="315">
        <v>40.69238082203178</v>
      </c>
      <c r="E103" s="316">
        <v>8.647790992055878</v>
      </c>
      <c r="F103" s="316">
        <v>-9.8508594691128326E-2</v>
      </c>
      <c r="G103" s="317">
        <v>6.5241449650422492E-4</v>
      </c>
      <c r="H103" s="315">
        <v>49.977558844302365</v>
      </c>
      <c r="I103" s="316">
        <v>7.1655459946479123</v>
      </c>
      <c r="J103" s="316">
        <v>-6.8934548651143096E-2</v>
      </c>
      <c r="K103" s="317">
        <v>5.4320770186892093E-4</v>
      </c>
      <c r="L103" s="315" t="s">
        <v>678</v>
      </c>
      <c r="M103" s="316">
        <v>1.9538330581067267</v>
      </c>
      <c r="N103" s="316" t="s">
        <v>678</v>
      </c>
      <c r="O103" s="318" t="s">
        <v>678</v>
      </c>
      <c r="P103" s="315">
        <v>33.692248962947673</v>
      </c>
      <c r="Q103" s="316">
        <v>6.567559391201149</v>
      </c>
      <c r="R103" s="316">
        <v>-6.5500904618161895E-2</v>
      </c>
      <c r="S103" s="317">
        <v>4.605479661247548E-4</v>
      </c>
      <c r="T103" s="315">
        <v>29.271375206108942</v>
      </c>
      <c r="U103" s="316">
        <v>16.413692800655305</v>
      </c>
      <c r="V103" s="316">
        <v>-0.25764110075426311</v>
      </c>
      <c r="W103" s="317">
        <v>1.6638558573221329E-3</v>
      </c>
      <c r="X103" s="315">
        <v>51.472036915167912</v>
      </c>
      <c r="Y103" s="316">
        <v>12.579975587692134</v>
      </c>
      <c r="Z103" s="316">
        <v>-0.18148901124090019</v>
      </c>
      <c r="AA103" s="317">
        <v>1.5364922971692757E-3</v>
      </c>
      <c r="AB103" s="315" t="s">
        <v>678</v>
      </c>
      <c r="AC103" s="316">
        <v>4.4639815261118603</v>
      </c>
      <c r="AD103" s="316" t="s">
        <v>678</v>
      </c>
      <c r="AE103" s="318" t="s">
        <v>678</v>
      </c>
      <c r="AF103" s="315">
        <v>45.671590987177233</v>
      </c>
      <c r="AG103" s="316">
        <v>11.720978200919598</v>
      </c>
      <c r="AH103" s="316">
        <v>-0.16220759395682949</v>
      </c>
      <c r="AI103" s="317">
        <v>1.369332981216286E-3</v>
      </c>
      <c r="AJ103" s="315">
        <v>347.94905440518892</v>
      </c>
      <c r="AK103" s="316">
        <v>18.461204406798583</v>
      </c>
      <c r="AL103" s="316">
        <v>-0.13343770266723848</v>
      </c>
      <c r="AM103" s="317">
        <v>1.45735381439133E-3</v>
      </c>
      <c r="AN103" s="315" t="s">
        <v>678</v>
      </c>
      <c r="AO103" s="316" t="s">
        <v>678</v>
      </c>
      <c r="AP103" s="316" t="s">
        <v>678</v>
      </c>
      <c r="AQ103" s="318" t="s">
        <v>678</v>
      </c>
      <c r="AR103" s="315">
        <v>347.94905440518892</v>
      </c>
      <c r="AS103" s="316">
        <v>18.461204406798583</v>
      </c>
      <c r="AT103" s="316">
        <v>-0.13343770266723848</v>
      </c>
      <c r="AU103" s="317">
        <v>1.45735381439133E-3</v>
      </c>
      <c r="AV103" s="315">
        <v>731.13163073526368</v>
      </c>
      <c r="AW103" s="316">
        <v>37.968961077420019</v>
      </c>
      <c r="AX103" s="316">
        <v>-0.25156434121467675</v>
      </c>
      <c r="AY103" s="317">
        <v>1.499428082208581E-3</v>
      </c>
      <c r="AZ103" s="315" t="s">
        <v>678</v>
      </c>
      <c r="BA103" s="316" t="s">
        <v>678</v>
      </c>
      <c r="BB103" s="316" t="s">
        <v>678</v>
      </c>
      <c r="BC103" s="318" t="s">
        <v>678</v>
      </c>
      <c r="BD103" s="315">
        <v>731.13163073526368</v>
      </c>
      <c r="BE103" s="316">
        <v>37.968961077420019</v>
      </c>
      <c r="BF103" s="316">
        <v>-0.25156434121467675</v>
      </c>
      <c r="BG103" s="317">
        <v>1.499428082208581E-3</v>
      </c>
      <c r="BH103" s="315">
        <v>433.62402404962126</v>
      </c>
      <c r="BI103" s="316">
        <v>38.101220766964758</v>
      </c>
      <c r="BJ103" s="316">
        <v>-0.41412631039844777</v>
      </c>
      <c r="BK103" s="317">
        <v>3.037785761043757E-3</v>
      </c>
      <c r="BL103" s="315" t="s">
        <v>678</v>
      </c>
      <c r="BM103" s="316" t="s">
        <v>678</v>
      </c>
      <c r="BN103" s="316" t="s">
        <v>678</v>
      </c>
      <c r="BO103" s="318" t="s">
        <v>678</v>
      </c>
      <c r="BP103" s="315">
        <v>433.62402404962126</v>
      </c>
      <c r="BQ103" s="316">
        <v>38.101220766964758</v>
      </c>
      <c r="BR103" s="316">
        <v>-0.41412631039844777</v>
      </c>
      <c r="BS103" s="317">
        <v>3.037785761043757E-3</v>
      </c>
    </row>
    <row r="104" spans="1:71" ht="13.5" customHeight="1" x14ac:dyDescent="0.25">
      <c r="A104" s="26"/>
      <c r="B104" s="319">
        <v>2087</v>
      </c>
      <c r="C104" s="25"/>
      <c r="D104" s="315">
        <v>40.876778042019502</v>
      </c>
      <c r="E104" s="316">
        <v>8.6869783923936499</v>
      </c>
      <c r="F104" s="316">
        <v>-9.8954985652752944E-2</v>
      </c>
      <c r="G104" s="317">
        <v>6.5537090792584254E-4</v>
      </c>
      <c r="H104" s="315">
        <v>50.197106574806917</v>
      </c>
      <c r="I104" s="316">
        <v>7.1970237097930632</v>
      </c>
      <c r="J104" s="316">
        <v>-6.9237373039922528E-2</v>
      </c>
      <c r="K104" s="317">
        <v>5.4559397324542916E-4</v>
      </c>
      <c r="L104" s="315" t="s">
        <v>678</v>
      </c>
      <c r="M104" s="316">
        <v>1.9538330581067267</v>
      </c>
      <c r="N104" s="316" t="s">
        <v>678</v>
      </c>
      <c r="O104" s="318" t="s">
        <v>678</v>
      </c>
      <c r="P104" s="315">
        <v>33.842788215243232</v>
      </c>
      <c r="Q104" s="316">
        <v>6.5948673856593736</v>
      </c>
      <c r="R104" s="316">
        <v>-6.579477400002906E-2</v>
      </c>
      <c r="S104" s="317">
        <v>4.6261170951714472E-4</v>
      </c>
      <c r="T104" s="315">
        <v>29.404018224388711</v>
      </c>
      <c r="U104" s="316">
        <v>16.488071327077989</v>
      </c>
      <c r="V104" s="316">
        <v>-0.25880859947942847</v>
      </c>
      <c r="W104" s="317">
        <v>1.671395607721411E-3</v>
      </c>
      <c r="X104" s="315">
        <v>51.698149777630377</v>
      </c>
      <c r="Y104" s="316">
        <v>12.635238492762882</v>
      </c>
      <c r="Z104" s="316">
        <v>-0.18228627908372516</v>
      </c>
      <c r="AA104" s="317">
        <v>1.5432419945250859E-3</v>
      </c>
      <c r="AB104" s="315" t="s">
        <v>678</v>
      </c>
      <c r="AC104" s="316">
        <v>4.4639815261118603</v>
      </c>
      <c r="AD104" s="316" t="s">
        <v>678</v>
      </c>
      <c r="AE104" s="318" t="s">
        <v>678</v>
      </c>
      <c r="AF104" s="315">
        <v>45.872253668640454</v>
      </c>
      <c r="AG104" s="316">
        <v>11.77033909245411</v>
      </c>
      <c r="AH104" s="316">
        <v>-0.16292043061300665</v>
      </c>
      <c r="AI104" s="317">
        <v>1.3753501079409175E-3</v>
      </c>
      <c r="AJ104" s="315">
        <v>349.47756894236045</v>
      </c>
      <c r="AK104" s="316">
        <v>18.542303116371816</v>
      </c>
      <c r="AL104" s="316">
        <v>-0.13402388465495021</v>
      </c>
      <c r="AM104" s="317">
        <v>1.4637558622282111E-3</v>
      </c>
      <c r="AN104" s="315" t="s">
        <v>678</v>
      </c>
      <c r="AO104" s="316" t="s">
        <v>678</v>
      </c>
      <c r="AP104" s="316" t="s">
        <v>678</v>
      </c>
      <c r="AQ104" s="318" t="s">
        <v>678</v>
      </c>
      <c r="AR104" s="315">
        <v>349.47756894236045</v>
      </c>
      <c r="AS104" s="316">
        <v>18.542303116371816</v>
      </c>
      <c r="AT104" s="316">
        <v>-0.13402388465495021</v>
      </c>
      <c r="AU104" s="317">
        <v>1.4637558622282111E-3</v>
      </c>
      <c r="AV104" s="315">
        <v>734.34343807319487</v>
      </c>
      <c r="AW104" s="316">
        <v>38.13575592348549</v>
      </c>
      <c r="AX104" s="316">
        <v>-0.25266944481450676</v>
      </c>
      <c r="AY104" s="317">
        <v>1.506014959201298E-3</v>
      </c>
      <c r="AZ104" s="315" t="s">
        <v>678</v>
      </c>
      <c r="BA104" s="316" t="s">
        <v>678</v>
      </c>
      <c r="BB104" s="316" t="s">
        <v>678</v>
      </c>
      <c r="BC104" s="318" t="s">
        <v>678</v>
      </c>
      <c r="BD104" s="315">
        <v>734.34343807319487</v>
      </c>
      <c r="BE104" s="316">
        <v>38.13575592348549</v>
      </c>
      <c r="BF104" s="316">
        <v>-0.25266944481450676</v>
      </c>
      <c r="BG104" s="317">
        <v>1.506014959201298E-3</v>
      </c>
      <c r="BH104" s="315">
        <v>435.52890241050579</v>
      </c>
      <c r="BI104" s="316">
        <v>38.268596620093156</v>
      </c>
      <c r="BJ104" s="316">
        <v>-0.41594553674108392</v>
      </c>
      <c r="BK104" s="317">
        <v>3.0511305298763832E-3</v>
      </c>
      <c r="BL104" s="315" t="s">
        <v>678</v>
      </c>
      <c r="BM104" s="316" t="s">
        <v>678</v>
      </c>
      <c r="BN104" s="316" t="s">
        <v>678</v>
      </c>
      <c r="BO104" s="318" t="s">
        <v>678</v>
      </c>
      <c r="BP104" s="315">
        <v>435.52890241050579</v>
      </c>
      <c r="BQ104" s="316">
        <v>38.268596620093156</v>
      </c>
      <c r="BR104" s="316">
        <v>-0.41594553674108392</v>
      </c>
      <c r="BS104" s="317">
        <v>3.0511305298763832E-3</v>
      </c>
    </row>
    <row r="105" spans="1:71" ht="13.5" customHeight="1" x14ac:dyDescent="0.25">
      <c r="A105" s="26"/>
      <c r="B105" s="319">
        <v>2088</v>
      </c>
      <c r="C105" s="25"/>
      <c r="D105" s="315">
        <v>41.062437022065787</v>
      </c>
      <c r="E105" s="316">
        <v>8.7264339372107589</v>
      </c>
      <c r="F105" s="316">
        <v>-9.9404431097985912E-2</v>
      </c>
      <c r="G105" s="317">
        <v>6.5834754894663055E-4</v>
      </c>
      <c r="H105" s="315">
        <v>50.418156586947369</v>
      </c>
      <c r="I105" s="316">
        <v>7.2287168149734189</v>
      </c>
      <c r="J105" s="316">
        <v>-6.9542269540844151E-2</v>
      </c>
      <c r="K105" s="317">
        <v>5.479965729695772E-4</v>
      </c>
      <c r="L105" s="315" t="s">
        <v>678</v>
      </c>
      <c r="M105" s="316">
        <v>1.9538330581067267</v>
      </c>
      <c r="N105" s="316" t="s">
        <v>678</v>
      </c>
      <c r="O105" s="318" t="s">
        <v>678</v>
      </c>
      <c r="P105" s="315">
        <v>33.994357550399066</v>
      </c>
      <c r="Q105" s="316">
        <v>6.6223622383396972</v>
      </c>
      <c r="R105" s="316">
        <v>-6.6090654218331268E-2</v>
      </c>
      <c r="S105" s="317">
        <v>4.6468957432082187E-4</v>
      </c>
      <c r="T105" s="315">
        <v>29.537568868404506</v>
      </c>
      <c r="U105" s="316">
        <v>16.562958797474238</v>
      </c>
      <c r="V105" s="316">
        <v>-0.25998408695442377</v>
      </c>
      <c r="W105" s="317">
        <v>1.6789869497656497E-3</v>
      </c>
      <c r="X105" s="315">
        <v>51.925809844430319</v>
      </c>
      <c r="Y105" s="316">
        <v>12.690879540879083</v>
      </c>
      <c r="Z105" s="316">
        <v>-0.18308900232723418</v>
      </c>
      <c r="AA105" s="317">
        <v>1.5500378774933015E-3</v>
      </c>
      <c r="AB105" s="315" t="s">
        <v>678</v>
      </c>
      <c r="AC105" s="316">
        <v>4.4639815261118603</v>
      </c>
      <c r="AD105" s="316" t="s">
        <v>678</v>
      </c>
      <c r="AE105" s="318" t="s">
        <v>678</v>
      </c>
      <c r="AF105" s="315">
        <v>46.074289408530099</v>
      </c>
      <c r="AG105" s="316">
        <v>11.820037741799711</v>
      </c>
      <c r="AH105" s="316">
        <v>-0.16363814493936291</v>
      </c>
      <c r="AI105" s="317">
        <v>1.3814084075756885E-3</v>
      </c>
      <c r="AJ105" s="315">
        <v>351.01654252328592</v>
      </c>
      <c r="AK105" s="316">
        <v>18.62395675357654</v>
      </c>
      <c r="AL105" s="316">
        <v>-0.13461407766310571</v>
      </c>
      <c r="AM105" s="317">
        <v>1.4702017168440348E-3</v>
      </c>
      <c r="AN105" s="315" t="s">
        <v>678</v>
      </c>
      <c r="AO105" s="316" t="s">
        <v>678</v>
      </c>
      <c r="AP105" s="316" t="s">
        <v>678</v>
      </c>
      <c r="AQ105" s="318" t="s">
        <v>678</v>
      </c>
      <c r="AR105" s="315">
        <v>351.01654252328592</v>
      </c>
      <c r="AS105" s="316">
        <v>18.62395675357654</v>
      </c>
      <c r="AT105" s="316">
        <v>-0.13461407766310571</v>
      </c>
      <c r="AU105" s="317">
        <v>1.4702017168440348E-3</v>
      </c>
      <c r="AV105" s="315">
        <v>737.57722258743649</v>
      </c>
      <c r="AW105" s="316">
        <v>38.303692083258149</v>
      </c>
      <c r="AX105" s="316">
        <v>-0.25378211021805019</v>
      </c>
      <c r="AY105" s="317">
        <v>1.5126469076885884E-3</v>
      </c>
      <c r="AZ105" s="315" t="s">
        <v>678</v>
      </c>
      <c r="BA105" s="316" t="s">
        <v>678</v>
      </c>
      <c r="BB105" s="316" t="s">
        <v>678</v>
      </c>
      <c r="BC105" s="318" t="s">
        <v>678</v>
      </c>
      <c r="BD105" s="315">
        <v>737.57722258743649</v>
      </c>
      <c r="BE105" s="316">
        <v>38.303692083258149</v>
      </c>
      <c r="BF105" s="316">
        <v>-0.25378211021805019</v>
      </c>
      <c r="BG105" s="317">
        <v>1.5126469076885884E-3</v>
      </c>
      <c r="BH105" s="315">
        <v>437.44681512967594</v>
      </c>
      <c r="BI105" s="316">
        <v>38.437117762539152</v>
      </c>
      <c r="BJ105" s="316">
        <v>-0.41777721135781432</v>
      </c>
      <c r="BK105" s="317">
        <v>3.0645666118877275E-3</v>
      </c>
      <c r="BL105" s="315" t="s">
        <v>678</v>
      </c>
      <c r="BM105" s="316" t="s">
        <v>678</v>
      </c>
      <c r="BN105" s="316" t="s">
        <v>678</v>
      </c>
      <c r="BO105" s="318" t="s">
        <v>678</v>
      </c>
      <c r="BP105" s="315">
        <v>437.44681512967594</v>
      </c>
      <c r="BQ105" s="316">
        <v>38.437117762539152</v>
      </c>
      <c r="BR105" s="316">
        <v>-0.41777721135781432</v>
      </c>
      <c r="BS105" s="317">
        <v>3.0645666118877275E-3</v>
      </c>
    </row>
    <row r="106" spans="1:71" ht="13.5" customHeight="1" thickBot="1" x14ac:dyDescent="0.3">
      <c r="A106" s="42"/>
      <c r="B106" s="320">
        <v>2089</v>
      </c>
      <c r="C106" s="127"/>
      <c r="D106" s="321">
        <v>41.249366395914933</v>
      </c>
      <c r="E106" s="322">
        <v>8.7661594613179155</v>
      </c>
      <c r="F106" s="322">
        <v>-9.985695192749712E-2</v>
      </c>
      <c r="G106" s="323">
        <v>6.6134455799004362E-4</v>
      </c>
      <c r="H106" s="321">
        <v>50.640719160265732</v>
      </c>
      <c r="I106" s="322">
        <v>7.2606267840210919</v>
      </c>
      <c r="J106" s="322">
        <v>-6.9849252332583434E-2</v>
      </c>
      <c r="K106" s="323">
        <v>5.5041561277003931E-4</v>
      </c>
      <c r="L106" s="321" t="s">
        <v>678</v>
      </c>
      <c r="M106" s="322">
        <v>1.9538330581067267</v>
      </c>
      <c r="N106" s="322" t="s">
        <v>678</v>
      </c>
      <c r="O106" s="324" t="s">
        <v>678</v>
      </c>
      <c r="P106" s="321">
        <v>34.14696401688051</v>
      </c>
      <c r="Q106" s="322">
        <v>6.6500452278418791</v>
      </c>
      <c r="R106" s="322">
        <v>-6.6388559032457661E-2</v>
      </c>
      <c r="S106" s="323">
        <v>4.6678165716323387E-4</v>
      </c>
      <c r="T106" s="321">
        <v>29.672033348694114</v>
      </c>
      <c r="U106" s="322">
        <v>16.638358694354135</v>
      </c>
      <c r="V106" s="322">
        <v>-0.26116761784322651</v>
      </c>
      <c r="W106" s="323">
        <v>1.6866302364768578E-3</v>
      </c>
      <c r="X106" s="321">
        <v>52.155027702498707</v>
      </c>
      <c r="Y106" s="322">
        <v>12.746901319529805</v>
      </c>
      <c r="Z106" s="322">
        <v>-0.18389721830065972</v>
      </c>
      <c r="AA106" s="323">
        <v>1.5568802621045064E-3</v>
      </c>
      <c r="AB106" s="321" t="s">
        <v>678</v>
      </c>
      <c r="AC106" s="322">
        <v>4.4639815261118603</v>
      </c>
      <c r="AD106" s="322" t="s">
        <v>678</v>
      </c>
      <c r="AE106" s="324" t="s">
        <v>678</v>
      </c>
      <c r="AF106" s="321">
        <v>46.277707602162899</v>
      </c>
      <c r="AG106" s="322">
        <v>11.870076460104666</v>
      </c>
      <c r="AH106" s="322">
        <v>-0.16436077031194063</v>
      </c>
      <c r="AI106" s="323">
        <v>1.3875081618511666E-3</v>
      </c>
      <c r="AJ106" s="321">
        <v>352.56604671522462</v>
      </c>
      <c r="AK106" s="322">
        <v>18.706169115571523</v>
      </c>
      <c r="AL106" s="322">
        <v>-0.13520830913759274</v>
      </c>
      <c r="AM106" s="323">
        <v>1.4766916779919319E-3</v>
      </c>
      <c r="AN106" s="321" t="s">
        <v>678</v>
      </c>
      <c r="AO106" s="322" t="s">
        <v>678</v>
      </c>
      <c r="AP106" s="322" t="s">
        <v>678</v>
      </c>
      <c r="AQ106" s="324" t="s">
        <v>678</v>
      </c>
      <c r="AR106" s="321">
        <v>352.56604671522462</v>
      </c>
      <c r="AS106" s="322">
        <v>18.706169115571523</v>
      </c>
      <c r="AT106" s="322">
        <v>-0.13520830913759274</v>
      </c>
      <c r="AU106" s="323">
        <v>1.4766916779919319E-3</v>
      </c>
      <c r="AV106" s="321">
        <v>740.83313465944923</v>
      </c>
      <c r="AW106" s="322">
        <v>38.472777366313721</v>
      </c>
      <c r="AX106" s="322">
        <v>-0.25490238916785446</v>
      </c>
      <c r="AY106" s="323">
        <v>1.5193242360775521E-3</v>
      </c>
      <c r="AZ106" s="321" t="s">
        <v>678</v>
      </c>
      <c r="BA106" s="322" t="s">
        <v>678</v>
      </c>
      <c r="BB106" s="322" t="s">
        <v>678</v>
      </c>
      <c r="BC106" s="324" t="s">
        <v>678</v>
      </c>
      <c r="BD106" s="321">
        <v>740.83313465944923</v>
      </c>
      <c r="BE106" s="322">
        <v>38.472777366313721</v>
      </c>
      <c r="BF106" s="322">
        <v>-0.25490238916785446</v>
      </c>
      <c r="BG106" s="323">
        <v>1.5193242360775521E-3</v>
      </c>
      <c r="BH106" s="321">
        <v>439.37785139628926</v>
      </c>
      <c r="BI106" s="322">
        <v>38.606792031082058</v>
      </c>
      <c r="BJ106" s="322">
        <v>-0.41962141942744524</v>
      </c>
      <c r="BK106" s="323">
        <v>3.0780946318991506E-3</v>
      </c>
      <c r="BL106" s="321" t="s">
        <v>678</v>
      </c>
      <c r="BM106" s="322" t="s">
        <v>678</v>
      </c>
      <c r="BN106" s="322" t="s">
        <v>678</v>
      </c>
      <c r="BO106" s="324" t="s">
        <v>678</v>
      </c>
      <c r="BP106" s="321">
        <v>439.37785139628926</v>
      </c>
      <c r="BQ106" s="322">
        <v>38.606792031082058</v>
      </c>
      <c r="BR106" s="322">
        <v>-0.41962141942744524</v>
      </c>
      <c r="BS106" s="323">
        <v>3.0780946318991506E-3</v>
      </c>
    </row>
    <row r="107" spans="1:71" ht="13.5" customHeight="1" thickTop="1" thickBot="1" x14ac:dyDescent="0.4">
      <c r="A107" s="1186"/>
      <c r="B107" s="1186"/>
      <c r="C107" s="1186"/>
      <c r="D107" s="1186"/>
      <c r="E107" s="1186"/>
      <c r="F107" s="1186"/>
      <c r="G107" s="1186"/>
      <c r="H107" s="1186"/>
      <c r="I107" s="1186"/>
      <c r="J107" s="1186"/>
      <c r="K107" s="1186"/>
      <c r="L107" s="1186"/>
      <c r="M107" s="1186"/>
      <c r="N107" s="1186"/>
      <c r="O107" s="1186"/>
      <c r="P107" s="1186"/>
      <c r="Q107" s="1186"/>
      <c r="R107" s="1186"/>
      <c r="S107" s="1186"/>
      <c r="T107" s="1186"/>
      <c r="U107" s="1186"/>
      <c r="V107" s="1186"/>
      <c r="W107" s="1186"/>
      <c r="X107" s="1186"/>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186"/>
      <c r="AS107" s="1186"/>
      <c r="AT107" s="1186"/>
      <c r="AU107" s="1186"/>
      <c r="AV107" s="1186"/>
      <c r="AW107" s="1186"/>
      <c r="AX107" s="1186"/>
      <c r="AY107" s="1186"/>
      <c r="AZ107" s="1186"/>
      <c r="BA107" s="1186"/>
      <c r="BB107" s="1186"/>
      <c r="BC107" s="1186"/>
      <c r="BD107" s="1186"/>
      <c r="BE107" s="1186"/>
      <c r="BF107" s="1186"/>
      <c r="BG107" s="1186"/>
      <c r="BH107" s="1186"/>
      <c r="BI107" s="1186"/>
      <c r="BJ107" s="1186"/>
      <c r="BK107" s="1186"/>
      <c r="BL107" s="1186"/>
      <c r="BM107" s="1186"/>
      <c r="BN107" s="1186"/>
      <c r="BO107" s="1186"/>
      <c r="BP107" s="1186"/>
      <c r="BQ107" s="1186"/>
      <c r="BR107" s="1186"/>
      <c r="BS107" s="1186"/>
    </row>
    <row r="108" spans="1:71" ht="13.5" customHeight="1" thickBot="1" x14ac:dyDescent="0.4">
      <c r="A108" s="1186"/>
      <c r="B108" s="1186"/>
      <c r="C108" s="1186"/>
      <c r="D108" s="227" t="s">
        <v>474</v>
      </c>
      <c r="E108" s="1186"/>
      <c r="F108" s="1186"/>
      <c r="G108" s="1186"/>
      <c r="H108" s="1186"/>
      <c r="I108" s="1186"/>
      <c r="J108" s="1186"/>
      <c r="K108" s="1186"/>
      <c r="L108" s="1186"/>
      <c r="M108" s="1186"/>
      <c r="N108" s="1186"/>
      <c r="O108" s="1186"/>
      <c r="P108" s="1186"/>
      <c r="Q108" s="1186"/>
      <c r="R108" s="1186"/>
      <c r="S108" s="1186"/>
      <c r="T108" s="1186"/>
      <c r="U108" s="1186"/>
      <c r="V108" s="1186"/>
      <c r="W108" s="1186"/>
      <c r="X108" s="1186"/>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186"/>
      <c r="AS108" s="1186"/>
      <c r="AT108" s="1186"/>
      <c r="AU108" s="1186"/>
      <c r="AV108" s="1186"/>
      <c r="AW108" s="1186"/>
      <c r="AX108" s="1186"/>
      <c r="AY108" s="1186"/>
      <c r="AZ108" s="1186"/>
      <c r="BA108" s="1186"/>
      <c r="BB108" s="1186"/>
      <c r="BC108" s="1186"/>
      <c r="BD108" s="1186"/>
      <c r="BE108" s="1186"/>
      <c r="BF108" s="1186"/>
      <c r="BG108" s="1186"/>
      <c r="BH108" s="1186"/>
      <c r="BI108" s="1186"/>
      <c r="BJ108" s="1186"/>
      <c r="BK108" s="1186"/>
      <c r="BL108" s="1186"/>
      <c r="BM108" s="1186"/>
      <c r="BN108" s="1186"/>
      <c r="BO108" s="1186"/>
      <c r="BP108" s="1186"/>
      <c r="BQ108" s="1186"/>
      <c r="BR108" s="1186"/>
      <c r="BS108" s="1186"/>
    </row>
  </sheetData>
  <mergeCells count="10">
    <mergeCell ref="A8:B8"/>
    <mergeCell ref="A10:B10"/>
    <mergeCell ref="A11:B11"/>
    <mergeCell ref="A12:B12"/>
    <mergeCell ref="D1:S1"/>
    <mergeCell ref="T1:AI1"/>
    <mergeCell ref="AJ1:AY1"/>
    <mergeCell ref="BH1:BS1"/>
    <mergeCell ref="E6:S6"/>
    <mergeCell ref="A7:B7"/>
  </mergeCells>
  <hyperlinks>
    <hyperlink ref="A18:B18" location="A1.2.12!D29" display="Cars" xr:uid="{00000000-0004-0000-1800-000000000000}"/>
    <hyperlink ref="A19:B19" location="A1.2.12!T29" display="LGVs" xr:uid="{00000000-0004-0000-1800-000001000000}"/>
    <hyperlink ref="A11" location="Contents!A1" display="Contents" xr:uid="{00000000-0004-0000-1800-000002000000}"/>
    <hyperlink ref="A11:B11" r:id="rId1" display="WebTAG Unit 3.5.6" xr:uid="{00000000-0004-0000-1800-000003000000}"/>
    <hyperlink ref="A10" location="Contents!A1" display="Contents" xr:uid="{00000000-0004-0000-1800-000004000000}"/>
    <hyperlink ref="A10:B10" location="Contents!A1" tooltip="Contents page" display="Contents" xr:uid="{00000000-0004-0000-1800-000005000000}"/>
    <hyperlink ref="A18" location="A1.3.12!D1" tooltip="Cars" display="Cars" xr:uid="{00000000-0004-0000-1800-000006000000}"/>
    <hyperlink ref="B18" location="A1.3.12!T1" tooltip="Light Goods Vehicles" display="LGVs" xr:uid="{00000000-0004-0000-1800-000007000000}"/>
    <hyperlink ref="A19" location="A1.3.12!AJ1" tooltip="Other Goods Vehicles" display="OGVs" xr:uid="{00000000-0004-0000-1800-000008000000}"/>
    <hyperlink ref="B19" location="A1.3.12!BH1" tooltip="Public Service Vehicles" display="PSVs" xr:uid="{00000000-0004-0000-1800-000009000000}"/>
    <hyperlink ref="A12:B12" r:id="rId2" tooltip="Unit A1.3 User &amp; Provider Impacts" display="WebTAG Unit A 1.3" xr:uid="{00000000-0004-0000-1800-00000A000000}"/>
    <hyperlink ref="D108" location="A1.3.12!D27" tooltip="Top of this page" display="Top" xr:uid="{00000000-0004-0000-1800-00000B000000}"/>
  </hyperlinks>
  <pageMargins left="0.7" right="0.7" top="0.75" bottom="0.75" header="0.3" footer="0.3"/>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sheetPr>
  <dimension ref="A1:AJ109"/>
  <sheetViews>
    <sheetView zoomScale="70" zoomScaleNormal="70" workbookViewId="0">
      <selection activeCell="D5" sqref="D5:H5"/>
    </sheetView>
  </sheetViews>
  <sheetFormatPr defaultColWidth="12.81640625" defaultRowHeight="13.5" customHeight="1" x14ac:dyDescent="0.35"/>
  <cols>
    <col min="1" max="16384" width="12.81640625" style="1060"/>
  </cols>
  <sheetData>
    <row r="1" spans="1:36" ht="55" customHeight="1" x14ac:dyDescent="0.35">
      <c r="A1" s="4"/>
      <c r="B1" s="1186"/>
      <c r="C1" s="4"/>
      <c r="D1" s="1277"/>
      <c r="E1" s="1277"/>
      <c r="F1" s="1277"/>
      <c r="G1" s="1277"/>
      <c r="H1" s="1277"/>
      <c r="I1" s="1277"/>
      <c r="J1" s="1277"/>
      <c r="K1" s="1277"/>
      <c r="L1" s="1277"/>
      <c r="M1" s="1277"/>
      <c r="N1" s="1277"/>
      <c r="O1" s="1277"/>
      <c r="P1" s="1277"/>
      <c r="Q1" s="1277"/>
      <c r="R1" s="1277"/>
      <c r="S1" s="1277"/>
      <c r="T1" s="1273"/>
      <c r="U1" s="1273"/>
      <c r="V1" s="1273"/>
      <c r="W1" s="1273"/>
      <c r="X1" s="1273"/>
      <c r="Y1" s="1273"/>
      <c r="Z1" s="1273"/>
      <c r="AA1" s="1273"/>
      <c r="AB1" s="1273"/>
      <c r="AC1" s="1273"/>
      <c r="AD1" s="1273"/>
      <c r="AE1" s="1273"/>
      <c r="AF1" s="1273"/>
      <c r="AG1" s="1273"/>
      <c r="AH1" s="1273"/>
      <c r="AI1" s="1273"/>
      <c r="AJ1" s="1186"/>
    </row>
    <row r="2" spans="1:36" s="7" customFormat="1" ht="5.15" customHeight="1" x14ac:dyDescent="0.35">
      <c r="AH2" s="8"/>
      <c r="AJ2" s="12"/>
    </row>
    <row r="3" spans="1:36" s="7" customFormat="1" ht="20.149999999999999" customHeight="1" x14ac:dyDescent="0.35">
      <c r="A3" s="7" t="s">
        <v>703</v>
      </c>
      <c r="B3" s="154"/>
      <c r="C3" s="155"/>
      <c r="D3" s="11"/>
      <c r="E3" s="8"/>
      <c r="F3" s="12"/>
      <c r="H3" s="284"/>
      <c r="I3" s="154"/>
      <c r="O3" s="155"/>
      <c r="P3" s="155"/>
      <c r="Q3" s="155"/>
      <c r="R3" s="11"/>
      <c r="AH3" s="11"/>
    </row>
    <row r="4" spans="1:36" s="1061" customFormat="1" ht="20.149999999999999" customHeight="1" thickBot="1" x14ac:dyDescent="0.4">
      <c r="A4" s="13" t="s">
        <v>704</v>
      </c>
      <c r="B4" s="14"/>
      <c r="C4" s="14"/>
      <c r="D4" s="16"/>
      <c r="E4" s="16"/>
      <c r="F4" s="16"/>
      <c r="G4" s="16"/>
      <c r="H4" s="285"/>
      <c r="I4" s="14"/>
      <c r="J4" s="16"/>
      <c r="K4" s="16"/>
      <c r="L4" s="16"/>
      <c r="M4" s="16"/>
      <c r="N4" s="16"/>
      <c r="O4" s="325"/>
      <c r="P4" s="16"/>
      <c r="Q4" s="16"/>
      <c r="R4" s="15"/>
      <c r="S4" s="16"/>
      <c r="T4" s="16"/>
      <c r="U4" s="16"/>
      <c r="V4" s="16"/>
      <c r="W4" s="16"/>
      <c r="X4" s="16"/>
      <c r="Y4" s="16"/>
      <c r="Z4" s="16"/>
      <c r="AA4" s="16"/>
      <c r="AB4" s="16"/>
      <c r="AC4" s="16"/>
      <c r="AD4" s="16"/>
      <c r="AE4" s="16"/>
      <c r="AF4" s="16"/>
      <c r="AG4" s="16"/>
      <c r="AH4" s="71"/>
      <c r="AI4" s="16"/>
      <c r="AJ4" s="1188"/>
    </row>
    <row r="5" spans="1:36" ht="10" customHeight="1" thickTop="1" thickBot="1" x14ac:dyDescent="0.4">
      <c r="A5" s="48"/>
      <c r="B5" s="20"/>
      <c r="C5" s="169"/>
      <c r="D5" s="1186"/>
      <c r="E5" s="21"/>
      <c r="F5" s="1186"/>
      <c r="G5" s="1186"/>
      <c r="H5" s="1186"/>
      <c r="I5" s="20"/>
      <c r="J5" s="1186"/>
      <c r="K5" s="21"/>
      <c r="L5" s="1186"/>
      <c r="M5" s="1186"/>
      <c r="N5" s="1186"/>
      <c r="O5" s="27"/>
      <c r="P5" s="1188"/>
      <c r="Q5" s="1188"/>
      <c r="R5" s="1066"/>
      <c r="S5" s="1186"/>
      <c r="T5" s="1186"/>
      <c r="U5" s="1186"/>
      <c r="V5" s="1186"/>
      <c r="W5" s="1186"/>
      <c r="X5" s="1186"/>
      <c r="Y5" s="1186"/>
      <c r="Z5" s="1186"/>
      <c r="AA5" s="1186"/>
      <c r="AB5" s="1186"/>
      <c r="AC5" s="1186"/>
      <c r="AD5" s="1186"/>
      <c r="AE5" s="1186"/>
      <c r="AF5" s="1186"/>
      <c r="AG5" s="1186"/>
      <c r="AH5" s="1066"/>
      <c r="AI5" s="1186"/>
      <c r="AJ5" s="1186"/>
    </row>
    <row r="6" spans="1:36" ht="13.5" customHeight="1" thickTop="1" x14ac:dyDescent="0.35">
      <c r="A6" s="22" t="s">
        <v>425</v>
      </c>
      <c r="B6" s="22"/>
      <c r="C6" s="1186"/>
      <c r="D6" s="1186"/>
      <c r="E6" s="1248" t="s">
        <v>140</v>
      </c>
      <c r="F6" s="1291"/>
      <c r="G6" s="1291"/>
      <c r="H6" s="1291"/>
      <c r="I6" s="1291"/>
      <c r="J6" s="1291"/>
      <c r="K6" s="1291"/>
      <c r="L6" s="1291"/>
      <c r="M6" s="1291"/>
      <c r="N6" s="1291"/>
      <c r="O6" s="1291"/>
      <c r="P6" s="1291"/>
      <c r="Q6" s="1291"/>
      <c r="R6" s="1291"/>
      <c r="S6" s="1292"/>
      <c r="T6" s="1186"/>
      <c r="U6" s="1186"/>
      <c r="V6" s="1186"/>
      <c r="W6" s="1186"/>
      <c r="X6" s="1186"/>
      <c r="Y6" s="1186"/>
      <c r="Z6" s="1186"/>
      <c r="AA6" s="1186"/>
      <c r="AB6" s="1186"/>
      <c r="AC6" s="1186"/>
      <c r="AD6" s="1186"/>
      <c r="AE6" s="1186"/>
      <c r="AF6" s="1186"/>
      <c r="AG6" s="1186"/>
      <c r="AH6" s="1186"/>
      <c r="AI6" s="1186"/>
      <c r="AJ6" s="1186"/>
    </row>
    <row r="7" spans="1:36" ht="13.5" customHeight="1" x14ac:dyDescent="0.35">
      <c r="A7" s="1264" t="s">
        <v>426</v>
      </c>
      <c r="B7" s="1265"/>
      <c r="C7" s="1186"/>
      <c r="D7" s="25"/>
      <c r="E7" s="286" t="s">
        <v>649</v>
      </c>
      <c r="F7" s="72"/>
      <c r="G7" s="1188"/>
      <c r="H7" s="1188"/>
      <c r="I7" s="1188"/>
      <c r="J7" s="1188"/>
      <c r="K7" s="1188"/>
      <c r="L7" s="1188"/>
      <c r="M7" s="1188"/>
      <c r="N7" s="1188"/>
      <c r="O7" s="1188"/>
      <c r="P7" s="1188"/>
      <c r="Q7" s="1188"/>
      <c r="R7" s="1188"/>
      <c r="S7" s="25"/>
      <c r="T7" s="1186"/>
      <c r="U7" s="1186"/>
      <c r="V7" s="1186"/>
      <c r="W7" s="1186"/>
      <c r="X7" s="1186"/>
      <c r="Y7" s="1186"/>
      <c r="Z7" s="1186"/>
      <c r="AA7" s="1186"/>
      <c r="AB7" s="1186"/>
      <c r="AC7" s="1186"/>
      <c r="AD7" s="1186"/>
      <c r="AE7" s="1186"/>
      <c r="AF7" s="1186"/>
      <c r="AG7" s="1186"/>
      <c r="AH7" s="1186"/>
      <c r="AI7" s="1186"/>
      <c r="AJ7" s="1186"/>
    </row>
    <row r="8" spans="1:36" ht="13.5" customHeight="1" x14ac:dyDescent="0.35">
      <c r="A8" s="1268">
        <v>43983</v>
      </c>
      <c r="B8" s="1269"/>
      <c r="C8" s="20"/>
      <c r="D8" s="41"/>
      <c r="E8" s="1186" t="s">
        <v>681</v>
      </c>
      <c r="F8" s="27"/>
      <c r="G8" s="1188"/>
      <c r="H8" s="1188"/>
      <c r="I8" s="1186" t="s">
        <v>651</v>
      </c>
      <c r="J8" s="1188"/>
      <c r="K8" s="1188"/>
      <c r="L8" s="1188"/>
      <c r="M8" s="1188"/>
      <c r="N8" s="1188"/>
      <c r="O8" s="1188"/>
      <c r="P8" s="1188"/>
      <c r="Q8" s="1188"/>
      <c r="R8" s="1188"/>
      <c r="S8" s="25"/>
      <c r="T8" s="1186"/>
      <c r="U8" s="1186"/>
      <c r="V8" s="1186"/>
      <c r="W8" s="1186"/>
      <c r="X8" s="1186"/>
      <c r="Y8" s="1186"/>
      <c r="Z8" s="1186"/>
      <c r="AA8" s="1186"/>
      <c r="AB8" s="1186"/>
      <c r="AC8" s="1186"/>
      <c r="AD8" s="1186"/>
      <c r="AE8" s="1186"/>
      <c r="AF8" s="1186"/>
      <c r="AG8" s="1186"/>
      <c r="AH8" s="1186"/>
      <c r="AI8" s="1186"/>
      <c r="AJ8" s="1186"/>
    </row>
    <row r="9" spans="1:36" ht="13.5" customHeight="1" thickBot="1" x14ac:dyDescent="0.4">
      <c r="A9" s="28" t="s">
        <v>430</v>
      </c>
      <c r="B9" s="29"/>
      <c r="C9" s="1186"/>
      <c r="D9" s="41"/>
      <c r="E9" s="1186" t="s">
        <v>652</v>
      </c>
      <c r="F9" s="1188"/>
      <c r="G9" s="1188"/>
      <c r="H9" s="1188"/>
      <c r="I9" s="1188"/>
      <c r="J9" s="1188"/>
      <c r="K9" s="1188"/>
      <c r="L9" s="1188"/>
      <c r="M9" s="1188"/>
      <c r="N9" s="1188"/>
      <c r="O9" s="1188"/>
      <c r="P9" s="1188"/>
      <c r="Q9" s="1188"/>
      <c r="R9" s="1188"/>
      <c r="S9" s="25"/>
      <c r="T9" s="1186"/>
      <c r="U9" s="1186"/>
      <c r="V9" s="1186"/>
      <c r="W9" s="1186"/>
      <c r="X9" s="1186"/>
      <c r="Y9" s="1186"/>
      <c r="Z9" s="1186"/>
      <c r="AA9" s="1186"/>
      <c r="AB9" s="1186"/>
      <c r="AC9" s="1186"/>
      <c r="AD9" s="1186"/>
      <c r="AE9" s="1186"/>
      <c r="AF9" s="1186"/>
      <c r="AG9" s="1186"/>
      <c r="AH9" s="1186"/>
      <c r="AI9" s="1186"/>
      <c r="AJ9" s="1186"/>
    </row>
    <row r="10" spans="1:36" ht="13.5" customHeight="1" thickBot="1" x14ac:dyDescent="0.4">
      <c r="A10" s="1257" t="s">
        <v>432</v>
      </c>
      <c r="B10" s="1267"/>
      <c r="C10" s="1186"/>
      <c r="D10" s="41"/>
      <c r="E10" s="1188" t="s">
        <v>682</v>
      </c>
      <c r="F10" s="1188"/>
      <c r="G10" s="1188"/>
      <c r="H10" s="1188"/>
      <c r="I10" s="1188"/>
      <c r="J10" s="1188"/>
      <c r="K10" s="1188"/>
      <c r="L10" s="1188"/>
      <c r="M10" s="1188"/>
      <c r="N10" s="1188"/>
      <c r="O10" s="1188"/>
      <c r="P10" s="1188"/>
      <c r="Q10" s="1188"/>
      <c r="R10" s="1188"/>
      <c r="S10" s="25"/>
      <c r="T10" s="1186"/>
      <c r="U10" s="1186"/>
      <c r="V10" s="1186"/>
      <c r="W10" s="1186"/>
      <c r="X10" s="1186"/>
      <c r="Y10" s="1186"/>
      <c r="Z10" s="1186"/>
      <c r="AA10" s="1186"/>
      <c r="AB10" s="1186"/>
      <c r="AC10" s="1186"/>
      <c r="AD10" s="1186"/>
      <c r="AE10" s="1186"/>
      <c r="AF10" s="1186"/>
      <c r="AG10" s="1186"/>
      <c r="AH10" s="1186"/>
      <c r="AI10" s="1186"/>
      <c r="AJ10" s="1186"/>
    </row>
    <row r="11" spans="1:36" ht="13.5" customHeight="1" thickBot="1" x14ac:dyDescent="0.4">
      <c r="A11" s="1257" t="s">
        <v>434</v>
      </c>
      <c r="B11" s="1267"/>
      <c r="C11" s="1186"/>
      <c r="D11" s="41"/>
      <c r="E11" s="1186" t="s">
        <v>654</v>
      </c>
      <c r="F11" s="30"/>
      <c r="G11" s="30"/>
      <c r="H11" s="30"/>
      <c r="I11" s="30"/>
      <c r="J11" s="30"/>
      <c r="K11" s="30"/>
      <c r="L11" s="30"/>
      <c r="M11" s="30"/>
      <c r="N11" s="30"/>
      <c r="O11" s="30"/>
      <c r="P11" s="30"/>
      <c r="Q11" s="30"/>
      <c r="R11" s="30"/>
      <c r="S11" s="31"/>
      <c r="T11" s="1186"/>
      <c r="U11" s="1186"/>
      <c r="V11" s="1186"/>
      <c r="W11" s="1186"/>
      <c r="X11" s="1186"/>
      <c r="Y11" s="1186"/>
      <c r="Z11" s="1186"/>
      <c r="AA11" s="1186"/>
      <c r="AB11" s="1186"/>
      <c r="AC11" s="1186"/>
      <c r="AD11" s="1186"/>
      <c r="AE11" s="1186"/>
      <c r="AF11" s="1186"/>
      <c r="AG11" s="1186"/>
      <c r="AH11" s="1186"/>
      <c r="AI11" s="1186"/>
      <c r="AJ11" s="1186"/>
    </row>
    <row r="12" spans="1:36" ht="13.5" customHeight="1" thickBot="1" x14ac:dyDescent="0.4">
      <c r="A12" s="1257" t="s">
        <v>437</v>
      </c>
      <c r="B12" s="1267"/>
      <c r="C12" s="1186"/>
      <c r="D12" s="41"/>
      <c r="E12" s="1186" t="s">
        <v>655</v>
      </c>
      <c r="F12" s="1188"/>
      <c r="G12" s="1188"/>
      <c r="H12" s="1188"/>
      <c r="I12" s="1188"/>
      <c r="J12" s="1188"/>
      <c r="K12" s="1188"/>
      <c r="L12" s="1188"/>
      <c r="M12" s="1188"/>
      <c r="N12" s="1188"/>
      <c r="O12" s="1188"/>
      <c r="P12" s="1188"/>
      <c r="Q12" s="1188"/>
      <c r="R12" s="1188"/>
      <c r="S12" s="25"/>
      <c r="T12" s="1186"/>
      <c r="U12" s="1186"/>
      <c r="V12" s="1186"/>
      <c r="W12" s="1186"/>
      <c r="X12" s="1186"/>
      <c r="Y12" s="1186"/>
      <c r="Z12" s="1186"/>
      <c r="AA12" s="1186"/>
      <c r="AB12" s="1186"/>
      <c r="AC12" s="1186"/>
      <c r="AD12" s="1186"/>
      <c r="AE12" s="1186"/>
      <c r="AF12" s="1186"/>
      <c r="AG12" s="1186"/>
      <c r="AH12" s="1186"/>
      <c r="AI12" s="1186"/>
      <c r="AJ12" s="1186"/>
    </row>
    <row r="13" spans="1:36" ht="13.5" customHeight="1" x14ac:dyDescent="0.35">
      <c r="A13" s="28" t="s">
        <v>439</v>
      </c>
      <c r="B13" s="32"/>
      <c r="C13" s="20"/>
      <c r="D13" s="41"/>
      <c r="E13" s="1188" t="s">
        <v>683</v>
      </c>
      <c r="F13" s="1188"/>
      <c r="G13" s="1188"/>
      <c r="H13" s="1188"/>
      <c r="I13" s="1188"/>
      <c r="J13" s="1188"/>
      <c r="K13" s="1188"/>
      <c r="L13" s="1188"/>
      <c r="M13" s="1188"/>
      <c r="N13" s="1188"/>
      <c r="O13" s="1188"/>
      <c r="P13" s="1188"/>
      <c r="Q13" s="1188"/>
      <c r="R13" s="1188"/>
      <c r="S13" s="25"/>
      <c r="T13" s="1186"/>
      <c r="U13" s="1186"/>
      <c r="V13" s="1186"/>
      <c r="W13" s="1186"/>
      <c r="X13" s="1186"/>
      <c r="Y13" s="1186"/>
      <c r="Z13" s="1186"/>
      <c r="AA13" s="1186"/>
      <c r="AB13" s="1186"/>
      <c r="AC13" s="1186"/>
      <c r="AD13" s="1186"/>
      <c r="AE13" s="1186"/>
      <c r="AF13" s="1186"/>
      <c r="AG13" s="1186"/>
      <c r="AH13" s="1186"/>
      <c r="AI13" s="1186"/>
      <c r="AJ13" s="1186"/>
    </row>
    <row r="14" spans="1:36" ht="13.5" customHeight="1" x14ac:dyDescent="0.35">
      <c r="A14" s="35" t="s">
        <v>440</v>
      </c>
      <c r="B14" s="75">
        <v>2010</v>
      </c>
      <c r="C14" s="20"/>
      <c r="D14" s="41"/>
      <c r="E14" s="1186" t="s">
        <v>705</v>
      </c>
      <c r="F14" s="1188"/>
      <c r="G14" s="1188"/>
      <c r="H14" s="1188"/>
      <c r="I14" s="1188"/>
      <c r="J14" s="1188"/>
      <c r="K14" s="1188"/>
      <c r="L14" s="1188"/>
      <c r="M14" s="1188"/>
      <c r="N14" s="1188"/>
      <c r="O14" s="1188"/>
      <c r="P14" s="1188"/>
      <c r="Q14" s="1188"/>
      <c r="R14" s="1188"/>
      <c r="S14" s="25"/>
      <c r="T14" s="1186"/>
      <c r="U14" s="1186"/>
      <c r="V14" s="1186"/>
      <c r="W14" s="1186"/>
      <c r="X14" s="1186"/>
      <c r="Y14" s="1186"/>
      <c r="Z14" s="1186"/>
      <c r="AA14" s="1186"/>
      <c r="AB14" s="1186"/>
      <c r="AC14" s="1186"/>
      <c r="AD14" s="1186"/>
      <c r="AE14" s="1186"/>
      <c r="AF14" s="1186"/>
      <c r="AG14" s="1186"/>
      <c r="AH14" s="1186"/>
      <c r="AI14" s="1186"/>
      <c r="AJ14" s="1186"/>
    </row>
    <row r="15" spans="1:36" ht="13.5" customHeight="1" x14ac:dyDescent="0.35">
      <c r="A15" s="33" t="s">
        <v>582</v>
      </c>
      <c r="B15" s="165">
        <v>2010</v>
      </c>
      <c r="C15" s="20"/>
      <c r="D15" s="41"/>
      <c r="E15" s="1188" t="s">
        <v>685</v>
      </c>
      <c r="F15" s="1188"/>
      <c r="G15" s="1188"/>
      <c r="H15" s="1188"/>
      <c r="I15" s="1188"/>
      <c r="J15" s="1188"/>
      <c r="K15" s="1188"/>
      <c r="L15" s="1188"/>
      <c r="M15" s="1188"/>
      <c r="N15" s="1188"/>
      <c r="O15" s="1188"/>
      <c r="P15" s="1188"/>
      <c r="Q15" s="1188"/>
      <c r="R15" s="1188"/>
      <c r="S15" s="25"/>
      <c r="T15" s="1186"/>
      <c r="U15" s="1186"/>
      <c r="V15" s="1186"/>
      <c r="W15" s="1186"/>
      <c r="X15" s="1186"/>
      <c r="Y15" s="1186"/>
      <c r="Z15" s="1186"/>
      <c r="AA15" s="1186"/>
      <c r="AB15" s="1186"/>
      <c r="AC15" s="1186"/>
      <c r="AD15" s="1186"/>
      <c r="AE15" s="1186"/>
      <c r="AF15" s="1186"/>
      <c r="AG15" s="1186"/>
      <c r="AH15" s="1186"/>
      <c r="AI15" s="1186"/>
      <c r="AJ15" s="1186"/>
    </row>
    <row r="16" spans="1:36" ht="13.5" customHeight="1" x14ac:dyDescent="0.35">
      <c r="A16" s="37"/>
      <c r="B16" s="36"/>
      <c r="C16" s="20"/>
      <c r="D16" s="41"/>
      <c r="E16" s="1186" t="s">
        <v>686</v>
      </c>
      <c r="F16" s="1188"/>
      <c r="G16" s="1188"/>
      <c r="H16" s="1188"/>
      <c r="I16" s="1188"/>
      <c r="J16" s="1188"/>
      <c r="K16" s="1188"/>
      <c r="L16" s="1188"/>
      <c r="M16" s="1188"/>
      <c r="N16" s="1188"/>
      <c r="O16" s="1188"/>
      <c r="P16" s="1188"/>
      <c r="Q16" s="1188"/>
      <c r="R16" s="1188"/>
      <c r="S16" s="25"/>
      <c r="T16" s="1186"/>
      <c r="U16" s="1186"/>
      <c r="V16" s="1186"/>
      <c r="W16" s="1186"/>
      <c r="X16" s="1186"/>
      <c r="Y16" s="1186"/>
      <c r="Z16" s="1186"/>
      <c r="AA16" s="1186"/>
      <c r="AB16" s="1186"/>
      <c r="AC16" s="1186"/>
      <c r="AD16" s="1186"/>
      <c r="AE16" s="1186"/>
      <c r="AF16" s="1186"/>
      <c r="AG16" s="1186"/>
      <c r="AH16" s="1186"/>
      <c r="AI16" s="1186"/>
      <c r="AJ16" s="1186"/>
    </row>
    <row r="17" spans="1:35" ht="13.5" customHeight="1" thickBot="1" x14ac:dyDescent="0.4">
      <c r="A17" s="22" t="s">
        <v>446</v>
      </c>
      <c r="B17" s="39"/>
      <c r="C17" s="20"/>
      <c r="D17" s="41"/>
      <c r="E17" s="1188" t="s">
        <v>706</v>
      </c>
      <c r="F17" s="1188"/>
      <c r="G17" s="1188"/>
      <c r="H17" s="1188"/>
      <c r="I17" s="1188"/>
      <c r="J17" s="1188"/>
      <c r="K17" s="1188"/>
      <c r="L17" s="1188"/>
      <c r="M17" s="1188"/>
      <c r="N17" s="1188"/>
      <c r="O17" s="1188"/>
      <c r="P17" s="1188"/>
      <c r="Q17" s="1188"/>
      <c r="R17" s="1188"/>
      <c r="S17" s="25"/>
      <c r="T17" s="1186"/>
      <c r="U17" s="1186"/>
      <c r="V17" s="1186"/>
      <c r="W17" s="1186"/>
      <c r="X17" s="1186"/>
      <c r="Y17" s="1186"/>
      <c r="Z17" s="1186"/>
      <c r="AA17" s="1186"/>
      <c r="AB17" s="1186"/>
      <c r="AC17" s="1186"/>
      <c r="AD17" s="1186"/>
      <c r="AE17" s="1186"/>
      <c r="AF17" s="1186"/>
      <c r="AG17" s="1186"/>
      <c r="AH17" s="1186"/>
      <c r="AI17" s="1186"/>
    </row>
    <row r="18" spans="1:35" ht="13.5" customHeight="1" thickBot="1" x14ac:dyDescent="0.4">
      <c r="A18" s="1257" t="s">
        <v>84</v>
      </c>
      <c r="B18" s="1267"/>
      <c r="C18" s="20"/>
      <c r="D18" s="41"/>
      <c r="E18" s="1186" t="s">
        <v>707</v>
      </c>
      <c r="F18" s="1188"/>
      <c r="G18" s="1188"/>
      <c r="H18" s="1188"/>
      <c r="I18" s="1188"/>
      <c r="J18" s="1188"/>
      <c r="K18" s="1188"/>
      <c r="L18" s="1188"/>
      <c r="M18" s="1188"/>
      <c r="N18" s="1188"/>
      <c r="O18" s="1188"/>
      <c r="P18" s="1188"/>
      <c r="Q18" s="1188"/>
      <c r="R18" s="1188"/>
      <c r="S18" s="25"/>
      <c r="T18" s="1186"/>
      <c r="U18" s="1186"/>
      <c r="V18" s="1186"/>
      <c r="W18" s="1186"/>
      <c r="X18" s="1186"/>
      <c r="Y18" s="1186"/>
      <c r="Z18" s="1186"/>
      <c r="AA18" s="1186"/>
      <c r="AB18" s="1186"/>
      <c r="AC18" s="1186"/>
      <c r="AD18" s="1186"/>
      <c r="AE18" s="1186"/>
      <c r="AF18" s="1186"/>
      <c r="AG18" s="1186"/>
      <c r="AH18" s="1186"/>
      <c r="AI18" s="1186"/>
    </row>
    <row r="19" spans="1:35" ht="13.5" customHeight="1" thickBot="1" x14ac:dyDescent="0.4">
      <c r="A19" s="1257" t="s">
        <v>86</v>
      </c>
      <c r="B19" s="1267"/>
      <c r="C19" s="20"/>
      <c r="D19" s="41"/>
      <c r="E19" s="1188" t="s">
        <v>708</v>
      </c>
      <c r="F19" s="1188"/>
      <c r="G19" s="1188"/>
      <c r="H19" s="1188"/>
      <c r="I19" s="1188"/>
      <c r="J19" s="1188"/>
      <c r="K19" s="1188"/>
      <c r="L19" s="1188"/>
      <c r="M19" s="1188"/>
      <c r="N19" s="1188"/>
      <c r="O19" s="1188"/>
      <c r="P19" s="1188"/>
      <c r="Q19" s="1188"/>
      <c r="R19" s="1188"/>
      <c r="S19" s="25"/>
      <c r="T19" s="1186"/>
      <c r="U19" s="1186"/>
      <c r="V19" s="1186"/>
      <c r="W19" s="1186"/>
      <c r="X19" s="1186"/>
      <c r="Y19" s="1186"/>
      <c r="Z19" s="1186"/>
      <c r="AA19" s="1186"/>
      <c r="AB19" s="1186"/>
      <c r="AC19" s="1186"/>
      <c r="AD19" s="1186"/>
      <c r="AE19" s="1186"/>
      <c r="AF19" s="1186"/>
      <c r="AG19" s="1186"/>
      <c r="AH19" s="1186"/>
      <c r="AI19" s="1186"/>
    </row>
    <row r="20" spans="1:35" ht="13.5" customHeight="1" thickBot="1" x14ac:dyDescent="0.4">
      <c r="A20" s="288"/>
      <c r="B20" s="288"/>
      <c r="C20" s="20"/>
      <c r="D20" s="41"/>
      <c r="E20" s="42" t="s">
        <v>690</v>
      </c>
      <c r="F20" s="43"/>
      <c r="G20" s="43"/>
      <c r="H20" s="43"/>
      <c r="I20" s="43"/>
      <c r="J20" s="43"/>
      <c r="K20" s="43"/>
      <c r="L20" s="43"/>
      <c r="M20" s="43"/>
      <c r="N20" s="43"/>
      <c r="O20" s="43"/>
      <c r="P20" s="43"/>
      <c r="Q20" s="43"/>
      <c r="R20" s="43"/>
      <c r="S20" s="44"/>
      <c r="T20" s="1186"/>
      <c r="U20" s="1186"/>
      <c r="V20" s="1186"/>
      <c r="W20" s="1186"/>
      <c r="X20" s="1186"/>
      <c r="Y20" s="1186"/>
      <c r="Z20" s="1186"/>
      <c r="AA20" s="1186"/>
      <c r="AB20" s="1186"/>
      <c r="AC20" s="1186"/>
      <c r="AD20" s="1186"/>
      <c r="AE20" s="1186"/>
      <c r="AF20" s="1186"/>
      <c r="AG20" s="1186"/>
      <c r="AH20" s="1186"/>
      <c r="AI20" s="1186"/>
    </row>
    <row r="21" spans="1:35" ht="13.5" customHeight="1" thickTop="1" x14ac:dyDescent="0.35">
      <c r="A21" s="1259"/>
      <c r="B21" s="1259"/>
      <c r="C21" s="169"/>
      <c r="D21" s="47"/>
      <c r="E21" s="21"/>
      <c r="F21" s="1186"/>
      <c r="G21" s="1186"/>
      <c r="H21" s="1186"/>
      <c r="I21" s="20"/>
      <c r="J21" s="326"/>
      <c r="K21" s="21"/>
      <c r="L21" s="1186"/>
      <c r="M21" s="1186"/>
      <c r="N21" s="1186"/>
      <c r="O21" s="326"/>
      <c r="P21" s="1186"/>
      <c r="Q21" s="1186"/>
      <c r="R21" s="1186"/>
      <c r="S21" s="1186"/>
      <c r="T21" s="1186"/>
      <c r="U21" s="1186"/>
      <c r="V21" s="1186"/>
      <c r="W21" s="1186"/>
      <c r="X21" s="1186"/>
      <c r="Y21" s="1186"/>
      <c r="Z21" s="1186"/>
      <c r="AA21" s="1186"/>
      <c r="AB21" s="1186"/>
      <c r="AC21" s="1186"/>
      <c r="AD21" s="1186"/>
      <c r="AE21" s="1186"/>
      <c r="AF21" s="1186"/>
      <c r="AG21" s="1186"/>
      <c r="AH21" s="1066"/>
      <c r="AI21" s="1186"/>
    </row>
    <row r="22" spans="1:35" ht="13.5" customHeight="1" thickBot="1" x14ac:dyDescent="0.4">
      <c r="A22" s="64"/>
      <c r="B22" s="64"/>
      <c r="C22" s="64"/>
      <c r="D22" s="1186"/>
      <c r="E22" s="1186"/>
      <c r="F22" s="1186"/>
      <c r="G22" s="1186"/>
      <c r="H22" s="1186"/>
      <c r="I22" s="1186"/>
      <c r="J22" s="1186"/>
      <c r="K22" s="1186"/>
      <c r="L22" s="1186"/>
      <c r="M22" s="1186"/>
      <c r="N22" s="1186"/>
      <c r="O22" s="1186"/>
      <c r="P22" s="1186"/>
      <c r="Q22" s="1186"/>
      <c r="R22" s="1186"/>
      <c r="S22" s="1186"/>
      <c r="T22" s="1186"/>
      <c r="U22" s="1186"/>
      <c r="V22" s="1186"/>
      <c r="W22" s="1186"/>
      <c r="X22" s="1186"/>
      <c r="Y22" s="1186"/>
      <c r="Z22" s="1186"/>
      <c r="AA22" s="1186"/>
      <c r="AB22" s="1186"/>
      <c r="AC22" s="1186"/>
      <c r="AD22" s="1186"/>
      <c r="AE22" s="1186"/>
      <c r="AF22" s="1186"/>
      <c r="AG22" s="1186"/>
      <c r="AH22" s="1186"/>
      <c r="AI22" s="1186"/>
    </row>
    <row r="23" spans="1:35" ht="13.5" customHeight="1" thickTop="1" thickBot="1" x14ac:dyDescent="0.4">
      <c r="A23" s="235" t="s">
        <v>709</v>
      </c>
      <c r="B23" s="51"/>
      <c r="C23" s="236"/>
      <c r="D23" s="235" t="str">
        <f>CONCATENATE("Average Vehicle Fuel / Energy Cost Formulae Parameter Values (p, ",$B$14," prices): Non-Work (Including VAT)")</f>
        <v>Average Vehicle Fuel / Energy Cost Formulae Parameter Values (p, 2010 prices): Non-Work (Including VAT)</v>
      </c>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236"/>
    </row>
    <row r="24" spans="1:35" ht="13.5" customHeight="1" thickTop="1" thickBot="1" x14ac:dyDescent="0.4">
      <c r="A24" s="29"/>
      <c r="B24" s="29"/>
      <c r="C24" s="88"/>
      <c r="D24" s="295" t="s">
        <v>84</v>
      </c>
      <c r="E24" s="296"/>
      <c r="F24" s="296"/>
      <c r="G24" s="296"/>
      <c r="H24" s="296"/>
      <c r="I24" s="296"/>
      <c r="J24" s="296"/>
      <c r="K24" s="296"/>
      <c r="L24" s="296"/>
      <c r="M24" s="296"/>
      <c r="N24" s="296"/>
      <c r="O24" s="296"/>
      <c r="P24" s="296"/>
      <c r="Q24" s="296"/>
      <c r="R24" s="296"/>
      <c r="S24" s="297"/>
      <c r="T24" s="53" t="s">
        <v>86</v>
      </c>
      <c r="U24" s="296"/>
      <c r="V24" s="296"/>
      <c r="W24" s="296"/>
      <c r="X24" s="296"/>
      <c r="Y24" s="296"/>
      <c r="Z24" s="296"/>
      <c r="AA24" s="296"/>
      <c r="AB24" s="296"/>
      <c r="AC24" s="296"/>
      <c r="AD24" s="296"/>
      <c r="AE24" s="296"/>
      <c r="AF24" s="296"/>
      <c r="AG24" s="296"/>
      <c r="AH24" s="296"/>
      <c r="AI24" s="297"/>
    </row>
    <row r="25" spans="1:35" ht="13.5" customHeight="1" thickTop="1" thickBot="1" x14ac:dyDescent="0.4">
      <c r="A25" s="29"/>
      <c r="B25" s="327"/>
      <c r="C25" s="88"/>
      <c r="D25" s="241" t="s">
        <v>665</v>
      </c>
      <c r="E25" s="83"/>
      <c r="F25" s="83"/>
      <c r="G25" s="301"/>
      <c r="H25" s="295" t="s">
        <v>666</v>
      </c>
      <c r="I25" s="83"/>
      <c r="J25" s="83"/>
      <c r="K25" s="84"/>
      <c r="L25" s="295" t="s">
        <v>667</v>
      </c>
      <c r="M25" s="83"/>
      <c r="N25" s="83"/>
      <c r="O25" s="84"/>
      <c r="P25" s="295" t="s">
        <v>692</v>
      </c>
      <c r="Q25" s="83"/>
      <c r="R25" s="83"/>
      <c r="S25" s="84"/>
      <c r="T25" s="295" t="s">
        <v>668</v>
      </c>
      <c r="U25" s="83"/>
      <c r="V25" s="83"/>
      <c r="W25" s="84"/>
      <c r="X25" s="295" t="s">
        <v>669</v>
      </c>
      <c r="Y25" s="83"/>
      <c r="Z25" s="83"/>
      <c r="AA25" s="84"/>
      <c r="AB25" s="83" t="s">
        <v>670</v>
      </c>
      <c r="AC25" s="83"/>
      <c r="AD25" s="83"/>
      <c r="AE25" s="83"/>
      <c r="AF25" s="295" t="s">
        <v>693</v>
      </c>
      <c r="AG25" s="83"/>
      <c r="AH25" s="83"/>
      <c r="AI25" s="84"/>
    </row>
    <row r="26" spans="1:35" ht="13.5" customHeight="1" thickTop="1" thickBot="1" x14ac:dyDescent="0.4">
      <c r="A26" s="328"/>
      <c r="B26" s="302" t="s">
        <v>469</v>
      </c>
      <c r="C26" s="82"/>
      <c r="D26" s="306" t="s">
        <v>674</v>
      </c>
      <c r="E26" s="304" t="s">
        <v>675</v>
      </c>
      <c r="F26" s="304" t="s">
        <v>676</v>
      </c>
      <c r="G26" s="305" t="s">
        <v>677</v>
      </c>
      <c r="H26" s="306" t="s">
        <v>674</v>
      </c>
      <c r="I26" s="304" t="s">
        <v>675</v>
      </c>
      <c r="J26" s="304" t="s">
        <v>676</v>
      </c>
      <c r="K26" s="305" t="s">
        <v>677</v>
      </c>
      <c r="L26" s="306" t="s">
        <v>674</v>
      </c>
      <c r="M26" s="304" t="s">
        <v>675</v>
      </c>
      <c r="N26" s="304" t="s">
        <v>676</v>
      </c>
      <c r="O26" s="305" t="s">
        <v>677</v>
      </c>
      <c r="P26" s="306" t="s">
        <v>674</v>
      </c>
      <c r="Q26" s="304" t="s">
        <v>675</v>
      </c>
      <c r="R26" s="304" t="s">
        <v>676</v>
      </c>
      <c r="S26" s="305" t="s">
        <v>677</v>
      </c>
      <c r="T26" s="306" t="s">
        <v>674</v>
      </c>
      <c r="U26" s="304" t="s">
        <v>675</v>
      </c>
      <c r="V26" s="304" t="s">
        <v>676</v>
      </c>
      <c r="W26" s="305" t="s">
        <v>677</v>
      </c>
      <c r="X26" s="306" t="s">
        <v>674</v>
      </c>
      <c r="Y26" s="304" t="s">
        <v>675</v>
      </c>
      <c r="Z26" s="304" t="s">
        <v>676</v>
      </c>
      <c r="AA26" s="305" t="s">
        <v>677</v>
      </c>
      <c r="AB26" s="306" t="s">
        <v>674</v>
      </c>
      <c r="AC26" s="304" t="s">
        <v>675</v>
      </c>
      <c r="AD26" s="304" t="s">
        <v>676</v>
      </c>
      <c r="AE26" s="305" t="s">
        <v>677</v>
      </c>
      <c r="AF26" s="306" t="s">
        <v>674</v>
      </c>
      <c r="AG26" s="304" t="s">
        <v>675</v>
      </c>
      <c r="AH26" s="304" t="s">
        <v>676</v>
      </c>
      <c r="AI26" s="305" t="s">
        <v>677</v>
      </c>
    </row>
    <row r="27" spans="1:35" ht="13.5" customHeight="1" thickTop="1" x14ac:dyDescent="0.25">
      <c r="A27" s="26"/>
      <c r="B27" s="314">
        <v>2010</v>
      </c>
      <c r="C27" s="25"/>
      <c r="D27" s="310">
        <v>55.795799603310428</v>
      </c>
      <c r="E27" s="311">
        <v>11.857512474247285</v>
      </c>
      <c r="F27" s="311">
        <v>-0.1350711287360721</v>
      </c>
      <c r="G27" s="312">
        <v>8.9456521761281508E-4</v>
      </c>
      <c r="H27" s="310">
        <v>60.936041740837737</v>
      </c>
      <c r="I27" s="311">
        <v>8.7367214390371633</v>
      </c>
      <c r="J27" s="311">
        <v>-8.4049694125281391E-2</v>
      </c>
      <c r="K27" s="312">
        <v>6.6231580654329517E-4</v>
      </c>
      <c r="L27" s="310" t="s">
        <v>678</v>
      </c>
      <c r="M27" s="311">
        <v>1.8582628356142181</v>
      </c>
      <c r="N27" s="311" t="s">
        <v>678</v>
      </c>
      <c r="O27" s="313" t="s">
        <v>678</v>
      </c>
      <c r="P27" s="310">
        <v>57.852057307788797</v>
      </c>
      <c r="Q27" s="311">
        <v>10.609098403756679</v>
      </c>
      <c r="R27" s="311">
        <v>-0.1146609583189942</v>
      </c>
      <c r="S27" s="312">
        <v>8.0165818559078039E-4</v>
      </c>
      <c r="T27" s="310">
        <v>39.960477661428357</v>
      </c>
      <c r="U27" s="311">
        <v>22.407522703793141</v>
      </c>
      <c r="V27" s="311">
        <v>-0.35172455611883519</v>
      </c>
      <c r="W27" s="312">
        <v>2.2714503281855251E-3</v>
      </c>
      <c r="X27" s="310">
        <v>55.956950152906174</v>
      </c>
      <c r="Y27" s="311">
        <v>13.676106660504576</v>
      </c>
      <c r="Z27" s="311">
        <v>-0.1973026941219537</v>
      </c>
      <c r="AA27" s="312">
        <v>1.6703714878182608E-3</v>
      </c>
      <c r="AB27" s="310" t="s">
        <v>678</v>
      </c>
      <c r="AC27" s="311">
        <v>4.1456727787495522</v>
      </c>
      <c r="AD27" s="311" t="s">
        <v>678</v>
      </c>
      <c r="AE27" s="313" t="s">
        <v>678</v>
      </c>
      <c r="AF27" s="310">
        <v>55.368499521303455</v>
      </c>
      <c r="AG27" s="311">
        <v>13.997302929756845</v>
      </c>
      <c r="AH27" s="311">
        <v>-0.20298329915995461</v>
      </c>
      <c r="AI27" s="312">
        <v>1.6924829391676492E-3</v>
      </c>
    </row>
    <row r="28" spans="1:35" ht="13.5" customHeight="1" x14ac:dyDescent="0.25">
      <c r="A28" s="26"/>
      <c r="B28" s="314">
        <v>2011</v>
      </c>
      <c r="C28" s="25"/>
      <c r="D28" s="315">
        <v>62.013480856302131</v>
      </c>
      <c r="E28" s="316">
        <v>13.178870596944902</v>
      </c>
      <c r="F28" s="316">
        <v>-0.1501229647332907</v>
      </c>
      <c r="G28" s="317">
        <v>9.9425231633125757E-4</v>
      </c>
      <c r="H28" s="315">
        <v>68.852163066758081</v>
      </c>
      <c r="I28" s="316">
        <v>9.8716974717163222</v>
      </c>
      <c r="J28" s="316">
        <v>-9.4968479742042644E-2</v>
      </c>
      <c r="K28" s="317">
        <v>7.4835638500702251E-4</v>
      </c>
      <c r="L28" s="315" t="s">
        <v>678</v>
      </c>
      <c r="M28" s="316">
        <v>1.9740675686233877</v>
      </c>
      <c r="N28" s="316" t="s">
        <v>678</v>
      </c>
      <c r="O28" s="318" t="s">
        <v>678</v>
      </c>
      <c r="P28" s="315">
        <v>64.899787881490155</v>
      </c>
      <c r="Q28" s="316">
        <v>11.781025865673517</v>
      </c>
      <c r="R28" s="316">
        <v>-0.12681260016464557</v>
      </c>
      <c r="S28" s="317">
        <v>8.9031139370481058E-4</v>
      </c>
      <c r="T28" s="315">
        <v>44.780799307476428</v>
      </c>
      <c r="U28" s="316">
        <v>25.110480051764615</v>
      </c>
      <c r="V28" s="316">
        <v>-0.39415211430948138</v>
      </c>
      <c r="W28" s="317">
        <v>2.5454490845978964E-3</v>
      </c>
      <c r="X28" s="315">
        <v>63.685184367265222</v>
      </c>
      <c r="Y28" s="316">
        <v>15.564918597612015</v>
      </c>
      <c r="Z28" s="316">
        <v>-0.22455223912274222</v>
      </c>
      <c r="AA28" s="317">
        <v>1.9010670859087953E-3</v>
      </c>
      <c r="AB28" s="315" t="s">
        <v>678</v>
      </c>
      <c r="AC28" s="316">
        <v>4.4040261828457963</v>
      </c>
      <c r="AD28" s="316" t="s">
        <v>678</v>
      </c>
      <c r="AE28" s="318" t="s">
        <v>678</v>
      </c>
      <c r="AF28" s="315">
        <v>63.066933947226033</v>
      </c>
      <c r="AG28" s="316">
        <v>15.877097351899707</v>
      </c>
      <c r="AH28" s="316">
        <v>-0.23009884609996842</v>
      </c>
      <c r="AI28" s="317">
        <v>1.9221410028912966E-3</v>
      </c>
    </row>
    <row r="29" spans="1:35" ht="13.5" customHeight="1" x14ac:dyDescent="0.25">
      <c r="A29" s="26"/>
      <c r="B29" s="319">
        <v>2012</v>
      </c>
      <c r="C29" s="25"/>
      <c r="D29" s="315">
        <v>61.494569503346135</v>
      </c>
      <c r="E29" s="316">
        <v>13.068593517228328</v>
      </c>
      <c r="F29" s="316">
        <v>-0.14886677801930784</v>
      </c>
      <c r="G29" s="317">
        <v>9.8593269279903572E-4</v>
      </c>
      <c r="H29" s="315">
        <v>68.527101092114123</v>
      </c>
      <c r="I29" s="316">
        <v>9.8250916233258714</v>
      </c>
      <c r="J29" s="316">
        <v>-9.4520118497037856E-2</v>
      </c>
      <c r="K29" s="317">
        <v>7.4482327590176544E-4</v>
      </c>
      <c r="L29" s="315" t="s">
        <v>678</v>
      </c>
      <c r="M29" s="316">
        <v>2.0551063102919471</v>
      </c>
      <c r="N29" s="316" t="s">
        <v>678</v>
      </c>
      <c r="O29" s="318" t="s">
        <v>678</v>
      </c>
      <c r="P29" s="315">
        <v>64.609763700994236</v>
      </c>
      <c r="Q29" s="316">
        <v>11.626448376565913</v>
      </c>
      <c r="R29" s="316">
        <v>-0.12470771070945816</v>
      </c>
      <c r="S29" s="317">
        <v>8.7870636300267711E-4</v>
      </c>
      <c r="T29" s="315">
        <v>44.843702686165877</v>
      </c>
      <c r="U29" s="316">
        <v>25.145752625282665</v>
      </c>
      <c r="V29" s="316">
        <v>-0.39470577793521122</v>
      </c>
      <c r="W29" s="317">
        <v>2.5490246649845657E-3</v>
      </c>
      <c r="X29" s="315">
        <v>63.847063649040805</v>
      </c>
      <c r="Y29" s="316">
        <v>15.60448255378974</v>
      </c>
      <c r="Z29" s="316">
        <v>-0.2251230210958407</v>
      </c>
      <c r="AA29" s="317">
        <v>1.9058993459945854E-3</v>
      </c>
      <c r="AB29" s="315" t="s">
        <v>678</v>
      </c>
      <c r="AC29" s="316">
        <v>4.5772049529590442</v>
      </c>
      <c r="AD29" s="316" t="s">
        <v>678</v>
      </c>
      <c r="AE29" s="318" t="s">
        <v>678</v>
      </c>
      <c r="AF29" s="315">
        <v>63.28405518161977</v>
      </c>
      <c r="AG29" s="316">
        <v>15.888255787295307</v>
      </c>
      <c r="AH29" s="316">
        <v>-0.23014721277518063</v>
      </c>
      <c r="AI29" s="317">
        <v>1.9249530808003175E-3</v>
      </c>
    </row>
    <row r="30" spans="1:35" ht="13.5" customHeight="1" x14ac:dyDescent="0.25">
      <c r="A30" s="26"/>
      <c r="B30" s="319">
        <v>2013</v>
      </c>
      <c r="C30" s="25"/>
      <c r="D30" s="315">
        <v>59.244553302470308</v>
      </c>
      <c r="E30" s="316">
        <v>12.590428577235951</v>
      </c>
      <c r="F30" s="316">
        <v>-0.14341991230383355</v>
      </c>
      <c r="G30" s="317">
        <v>9.4985853942765146E-4</v>
      </c>
      <c r="H30" s="315">
        <v>65.786180064343199</v>
      </c>
      <c r="I30" s="316">
        <v>9.4321113308434725</v>
      </c>
      <c r="J30" s="316">
        <v>-9.0739538606642592E-2</v>
      </c>
      <c r="K30" s="317">
        <v>7.1503211669092721E-4</v>
      </c>
      <c r="L30" s="315" t="s">
        <v>678</v>
      </c>
      <c r="M30" s="316">
        <v>2.1439396084888016</v>
      </c>
      <c r="N30" s="316" t="s">
        <v>678</v>
      </c>
      <c r="O30" s="318" t="s">
        <v>678</v>
      </c>
      <c r="P30" s="315">
        <v>62.278756911147717</v>
      </c>
      <c r="Q30" s="316">
        <v>11.115680297411222</v>
      </c>
      <c r="R30" s="316">
        <v>-0.11882903453539631</v>
      </c>
      <c r="S30" s="317">
        <v>8.4016485441619601E-4</v>
      </c>
      <c r="T30" s="315">
        <v>43.687159835919836</v>
      </c>
      <c r="U30" s="316">
        <v>24.497230342982412</v>
      </c>
      <c r="V30" s="316">
        <v>-0.38452610680911142</v>
      </c>
      <c r="W30" s="317">
        <v>2.4832839684140709E-3</v>
      </c>
      <c r="X30" s="315">
        <v>61.97034226972341</v>
      </c>
      <c r="Y30" s="316">
        <v>15.14580420042239</v>
      </c>
      <c r="Z30" s="316">
        <v>-0.21850575222675889</v>
      </c>
      <c r="AA30" s="317">
        <v>1.8498773170236597E-3</v>
      </c>
      <c r="AB30" s="315" t="s">
        <v>678</v>
      </c>
      <c r="AC30" s="316">
        <v>4.781899877107624</v>
      </c>
      <c r="AD30" s="316" t="s">
        <v>678</v>
      </c>
      <c r="AE30" s="318" t="s">
        <v>678</v>
      </c>
      <c r="AF30" s="315">
        <v>61.473947225092253</v>
      </c>
      <c r="AG30" s="316">
        <v>15.385271834906259</v>
      </c>
      <c r="AH30" s="316">
        <v>-0.22274529871761237</v>
      </c>
      <c r="AI30" s="317">
        <v>1.8657036098722059E-3</v>
      </c>
    </row>
    <row r="31" spans="1:35" ht="13.5" customHeight="1" x14ac:dyDescent="0.25">
      <c r="A31" s="26"/>
      <c r="B31" s="319">
        <v>2014</v>
      </c>
      <c r="C31" s="25"/>
      <c r="D31" s="315">
        <v>54.53825646931724</v>
      </c>
      <c r="E31" s="316">
        <v>11.590264159781988</v>
      </c>
      <c r="F31" s="316">
        <v>-0.1320268535083598</v>
      </c>
      <c r="G31" s="317">
        <v>8.7440322772618995E-4</v>
      </c>
      <c r="H31" s="315">
        <v>60.680521126486987</v>
      </c>
      <c r="I31" s="316">
        <v>8.7000861019568756</v>
      </c>
      <c r="J31" s="316">
        <v>-8.3697251976672132E-2</v>
      </c>
      <c r="K31" s="317">
        <v>6.5953854472996772E-4</v>
      </c>
      <c r="L31" s="315" t="s">
        <v>678</v>
      </c>
      <c r="M31" s="316">
        <v>2.1712641693562094</v>
      </c>
      <c r="N31" s="316" t="s">
        <v>678</v>
      </c>
      <c r="O31" s="318" t="s">
        <v>678</v>
      </c>
      <c r="P31" s="315">
        <v>57.481870538015954</v>
      </c>
      <c r="Q31" s="316">
        <v>10.181250882804397</v>
      </c>
      <c r="R31" s="316">
        <v>-0.10848268868558258</v>
      </c>
      <c r="S31" s="317">
        <v>7.6953408137725964E-4</v>
      </c>
      <c r="T31" s="315">
        <v>40.843527273961321</v>
      </c>
      <c r="U31" s="316">
        <v>22.902685809926563</v>
      </c>
      <c r="V31" s="316">
        <v>-0.35949699156444198</v>
      </c>
      <c r="W31" s="317">
        <v>2.3216450067673634E-3</v>
      </c>
      <c r="X31" s="315">
        <v>57.695745065226895</v>
      </c>
      <c r="Y31" s="316">
        <v>14.101075223241832</v>
      </c>
      <c r="Z31" s="316">
        <v>-0.20343363799557374</v>
      </c>
      <c r="AA31" s="317">
        <v>1.7222762724208424E-3</v>
      </c>
      <c r="AB31" s="315" t="s">
        <v>678</v>
      </c>
      <c r="AC31" s="316">
        <v>4.8073773918533016</v>
      </c>
      <c r="AD31" s="316" t="s">
        <v>678</v>
      </c>
      <c r="AE31" s="318" t="s">
        <v>678</v>
      </c>
      <c r="AF31" s="315">
        <v>57.261878561165446</v>
      </c>
      <c r="AG31" s="316">
        <v>14.300927150875703</v>
      </c>
      <c r="AH31" s="316">
        <v>-0.2069510397542231</v>
      </c>
      <c r="AI31" s="317">
        <v>1.7351466277764761E-3</v>
      </c>
    </row>
    <row r="32" spans="1:35" ht="13.5" customHeight="1" x14ac:dyDescent="0.25">
      <c r="A32" s="26"/>
      <c r="B32" s="319">
        <v>2015</v>
      </c>
      <c r="C32" s="25"/>
      <c r="D32" s="315">
        <v>46.544561705082351</v>
      </c>
      <c r="E32" s="316">
        <v>9.8914743573930526</v>
      </c>
      <c r="F32" s="316">
        <v>-0.11267562308862808</v>
      </c>
      <c r="G32" s="317">
        <v>7.4624158568254893E-4</v>
      </c>
      <c r="H32" s="315">
        <v>51.1465198534979</v>
      </c>
      <c r="I32" s="316">
        <v>7.3331460949936638</v>
      </c>
      <c r="J32" s="316">
        <v>-7.054690830661807E-2</v>
      </c>
      <c r="K32" s="317">
        <v>5.559131768473548E-4</v>
      </c>
      <c r="L32" s="315" t="s">
        <v>678</v>
      </c>
      <c r="M32" s="316">
        <v>2.1473926634505478</v>
      </c>
      <c r="N32" s="316" t="s">
        <v>678</v>
      </c>
      <c r="O32" s="318" t="s">
        <v>678</v>
      </c>
      <c r="P32" s="315">
        <v>48.784046479501541</v>
      </c>
      <c r="Q32" s="316">
        <v>8.5976503318610487</v>
      </c>
      <c r="R32" s="316">
        <v>-9.1391430499674423E-2</v>
      </c>
      <c r="S32" s="317">
        <v>6.4973958525615353E-4</v>
      </c>
      <c r="T32" s="315">
        <v>35.463265634575954</v>
      </c>
      <c r="U32" s="316">
        <v>19.885746526609562</v>
      </c>
      <c r="V32" s="316">
        <v>-0.31214094760146877</v>
      </c>
      <c r="W32" s="317">
        <v>2.0158179050482534E-3</v>
      </c>
      <c r="X32" s="315">
        <v>49.190706928435404</v>
      </c>
      <c r="Y32" s="316">
        <v>12.022409241758234</v>
      </c>
      <c r="Z32" s="316">
        <v>-0.17344510335575705</v>
      </c>
      <c r="AA32" s="317">
        <v>1.4683922925455449E-3</v>
      </c>
      <c r="AB32" s="315" t="s">
        <v>678</v>
      </c>
      <c r="AC32" s="316">
        <v>4.7076945950851679</v>
      </c>
      <c r="AD32" s="316" t="s">
        <v>678</v>
      </c>
      <c r="AE32" s="318" t="s">
        <v>678</v>
      </c>
      <c r="AF32" s="315">
        <v>48.843953192027172</v>
      </c>
      <c r="AG32" s="316">
        <v>12.18473163433818</v>
      </c>
      <c r="AH32" s="316">
        <v>-0.1762627500387802</v>
      </c>
      <c r="AI32" s="317">
        <v>1.4787116452783531E-3</v>
      </c>
    </row>
    <row r="33" spans="1:35" ht="13.5" customHeight="1" x14ac:dyDescent="0.25">
      <c r="A33" s="26"/>
      <c r="B33" s="319">
        <v>2016</v>
      </c>
      <c r="C33" s="25"/>
      <c r="D33" s="315">
        <v>43.772594480298849</v>
      </c>
      <c r="E33" s="316">
        <v>9.3023863583006463</v>
      </c>
      <c r="F33" s="316">
        <v>-0.10596521218793564</v>
      </c>
      <c r="G33" s="317">
        <v>7.0179907421602386E-4</v>
      </c>
      <c r="H33" s="315">
        <v>47.226206164815032</v>
      </c>
      <c r="I33" s="316">
        <v>6.7710700612838357</v>
      </c>
      <c r="J33" s="316">
        <v>-6.5139580278809422E-2</v>
      </c>
      <c r="K33" s="317">
        <v>5.1330316069852729E-4</v>
      </c>
      <c r="L33" s="315" t="s">
        <v>678</v>
      </c>
      <c r="M33" s="316">
        <v>2.110765602073128</v>
      </c>
      <c r="N33" s="316" t="s">
        <v>678</v>
      </c>
      <c r="O33" s="318" t="s">
        <v>678</v>
      </c>
      <c r="P33" s="315">
        <v>45.466897668226011</v>
      </c>
      <c r="Q33" s="316">
        <v>7.9739648858761312</v>
      </c>
      <c r="R33" s="316">
        <v>-8.4562232066262316E-2</v>
      </c>
      <c r="S33" s="317">
        <v>6.0251084473625599E-4</v>
      </c>
      <c r="T33" s="315">
        <v>33.755652943380888</v>
      </c>
      <c r="U33" s="316">
        <v>18.928216176961804</v>
      </c>
      <c r="V33" s="316">
        <v>-0.29711086410441362</v>
      </c>
      <c r="W33" s="317">
        <v>1.9187530641148641E-3</v>
      </c>
      <c r="X33" s="315">
        <v>46.051463127064871</v>
      </c>
      <c r="Y33" s="316">
        <v>11.255165263243411</v>
      </c>
      <c r="Z33" s="316">
        <v>-0.16237621454349072</v>
      </c>
      <c r="AA33" s="317">
        <v>1.374682693920338E-3</v>
      </c>
      <c r="AB33" s="315" t="s">
        <v>678</v>
      </c>
      <c r="AC33" s="316">
        <v>4.6211598505442071</v>
      </c>
      <c r="AD33" s="316" t="s">
        <v>678</v>
      </c>
      <c r="AE33" s="318" t="s">
        <v>678</v>
      </c>
      <c r="AF33" s="315">
        <v>45.738395683421594</v>
      </c>
      <c r="AG33" s="316">
        <v>11.39052871008759</v>
      </c>
      <c r="AH33" s="316">
        <v>-0.16467528483714702</v>
      </c>
      <c r="AI33" s="317">
        <v>1.3827468894496589E-3</v>
      </c>
    </row>
    <row r="34" spans="1:35" ht="13.5" customHeight="1" x14ac:dyDescent="0.25">
      <c r="A34" s="26"/>
      <c r="B34" s="319">
        <v>2017</v>
      </c>
      <c r="C34" s="25"/>
      <c r="D34" s="315">
        <v>45.445436131745147</v>
      </c>
      <c r="E34" s="316">
        <v>9.6578923442438604</v>
      </c>
      <c r="F34" s="316">
        <v>-0.1100148469572913</v>
      </c>
      <c r="G34" s="317">
        <v>7.286194794543611E-4</v>
      </c>
      <c r="H34" s="315">
        <v>49.724401695831354</v>
      </c>
      <c r="I34" s="316">
        <v>7.1292495201263337</v>
      </c>
      <c r="J34" s="316">
        <v>-6.8585366454749178E-2</v>
      </c>
      <c r="K34" s="317">
        <v>5.4045612864260474E-4</v>
      </c>
      <c r="L34" s="315" t="s">
        <v>678</v>
      </c>
      <c r="M34" s="316">
        <v>2.1728884899839453</v>
      </c>
      <c r="N34" s="316" t="s">
        <v>678</v>
      </c>
      <c r="O34" s="318" t="s">
        <v>678</v>
      </c>
      <c r="P34" s="315">
        <v>47.562934286615842</v>
      </c>
      <c r="Q34" s="316">
        <v>8.2882218759805379</v>
      </c>
      <c r="R34" s="316">
        <v>-8.7617549047174045E-2</v>
      </c>
      <c r="S34" s="317">
        <v>6.2610700673664584E-4</v>
      </c>
      <c r="T34" s="315">
        <v>35.363070487769882</v>
      </c>
      <c r="U34" s="316">
        <v>19.829562888218419</v>
      </c>
      <c r="V34" s="316">
        <v>-0.31125904889559702</v>
      </c>
      <c r="W34" s="317">
        <v>2.0101225702471148E-3</v>
      </c>
      <c r="X34" s="315">
        <v>49.212757862897568</v>
      </c>
      <c r="Y34" s="316">
        <v>12.027798580005658</v>
      </c>
      <c r="Z34" s="316">
        <v>-0.1735228543547912</v>
      </c>
      <c r="AA34" s="317">
        <v>1.4690505352143231E-3</v>
      </c>
      <c r="AB34" s="315" t="s">
        <v>678</v>
      </c>
      <c r="AC34" s="316">
        <v>4.7834178884020311</v>
      </c>
      <c r="AD34" s="316" t="s">
        <v>678</v>
      </c>
      <c r="AE34" s="318" t="s">
        <v>678</v>
      </c>
      <c r="AF34" s="315">
        <v>48.844082508792667</v>
      </c>
      <c r="AG34" s="316">
        <v>12.142283444376638</v>
      </c>
      <c r="AH34" s="316">
        <v>-0.17542241790067417</v>
      </c>
      <c r="AI34" s="317">
        <v>1.4744139974918629E-3</v>
      </c>
    </row>
    <row r="35" spans="1:35" ht="13.5" customHeight="1" x14ac:dyDescent="0.25">
      <c r="A35" s="26"/>
      <c r="B35" s="319">
        <v>2018</v>
      </c>
      <c r="C35" s="25"/>
      <c r="D35" s="315">
        <v>45.876862217198266</v>
      </c>
      <c r="E35" s="316">
        <v>9.7495773855255798</v>
      </c>
      <c r="F35" s="316">
        <v>-0.1110592483054688</v>
      </c>
      <c r="G35" s="317">
        <v>7.3553646554939175E-4</v>
      </c>
      <c r="H35" s="315">
        <v>51.439416816330656</v>
      </c>
      <c r="I35" s="316">
        <v>7.3751402761302245</v>
      </c>
      <c r="J35" s="316">
        <v>-7.0950904027919065E-2</v>
      </c>
      <c r="K35" s="317">
        <v>5.5909668339997433E-4</v>
      </c>
      <c r="L35" s="315" t="s">
        <v>678</v>
      </c>
      <c r="M35" s="316">
        <v>2.3171460859039845</v>
      </c>
      <c r="N35" s="316" t="s">
        <v>678</v>
      </c>
      <c r="O35" s="318" t="s">
        <v>678</v>
      </c>
      <c r="P35" s="315">
        <v>48.404729761497961</v>
      </c>
      <c r="Q35" s="316">
        <v>8.4818755901312688</v>
      </c>
      <c r="R35" s="316">
        <v>-8.9746743050092517E-2</v>
      </c>
      <c r="S35" s="317">
        <v>6.4005637475311045E-4</v>
      </c>
      <c r="T35" s="315">
        <v>35.818917302488906</v>
      </c>
      <c r="U35" s="316">
        <v>20.085175394575618</v>
      </c>
      <c r="V35" s="316">
        <v>-0.31527132622430359</v>
      </c>
      <c r="W35" s="317">
        <v>2.0360340071840987E-3</v>
      </c>
      <c r="X35" s="315">
        <v>51.730879093511348</v>
      </c>
      <c r="Y35" s="316">
        <v>12.643237670947011</v>
      </c>
      <c r="Z35" s="316">
        <v>-0.18240168176708155</v>
      </c>
      <c r="AA35" s="317">
        <v>1.544218997666143E-3</v>
      </c>
      <c r="AB35" s="315" t="s">
        <v>678</v>
      </c>
      <c r="AC35" s="316">
        <v>5.1357166159541228</v>
      </c>
      <c r="AD35" s="316" t="s">
        <v>678</v>
      </c>
      <c r="AE35" s="318" t="s">
        <v>678</v>
      </c>
      <c r="AF35" s="315">
        <v>51.363285871372469</v>
      </c>
      <c r="AG35" s="316">
        <v>12.741576925726266</v>
      </c>
      <c r="AH35" s="316">
        <v>-0.18404519825331647</v>
      </c>
      <c r="AI35" s="317">
        <v>1.5482852943229783E-3</v>
      </c>
    </row>
    <row r="36" spans="1:35" ht="13.5" customHeight="1" x14ac:dyDescent="0.25">
      <c r="A36" s="26"/>
      <c r="B36" s="319">
        <v>2019</v>
      </c>
      <c r="C36" s="25"/>
      <c r="D36" s="315">
        <v>44.001672228440349</v>
      </c>
      <c r="E36" s="316">
        <v>9.3510690956298426</v>
      </c>
      <c r="F36" s="316">
        <v>-0.10651976629827686</v>
      </c>
      <c r="G36" s="317">
        <v>7.0547184146863809E-4</v>
      </c>
      <c r="H36" s="315">
        <v>49.503961285538303</v>
      </c>
      <c r="I36" s="316">
        <v>7.0976438167754585</v>
      </c>
      <c r="J36" s="316">
        <v>-6.8281310783775639E-2</v>
      </c>
      <c r="K36" s="317">
        <v>5.3806015470063255E-4</v>
      </c>
      <c r="L36" s="315" t="s">
        <v>678</v>
      </c>
      <c r="M36" s="316">
        <v>2.3538734018197291</v>
      </c>
      <c r="N36" s="316" t="s">
        <v>678</v>
      </c>
      <c r="O36" s="318" t="s">
        <v>678</v>
      </c>
      <c r="P36" s="315">
        <v>46.381164942793902</v>
      </c>
      <c r="Q36" s="316">
        <v>8.1426872732034425</v>
      </c>
      <c r="R36" s="316">
        <v>-8.6128890550700277E-2</v>
      </c>
      <c r="S36" s="317">
        <v>6.1396322515461753E-4</v>
      </c>
      <c r="T36" s="315">
        <v>34.63188571653631</v>
      </c>
      <c r="U36" s="316">
        <v>19.419556794174689</v>
      </c>
      <c r="V36" s="316">
        <v>-0.30482329902088473</v>
      </c>
      <c r="W36" s="317">
        <v>1.968560257037183E-3</v>
      </c>
      <c r="X36" s="315">
        <v>50.523422385635108</v>
      </c>
      <c r="Y36" s="316">
        <v>12.348130330755426</v>
      </c>
      <c r="Z36" s="316">
        <v>-0.17814422204405134</v>
      </c>
      <c r="AA36" s="317">
        <v>1.5081751952055005E-3</v>
      </c>
      <c r="AB36" s="315" t="s">
        <v>678</v>
      </c>
      <c r="AC36" s="316">
        <v>5.2313062175144331</v>
      </c>
      <c r="AD36" s="316" t="s">
        <v>678</v>
      </c>
      <c r="AE36" s="318" t="s">
        <v>678</v>
      </c>
      <c r="AF36" s="315">
        <v>50.184668265857511</v>
      </c>
      <c r="AG36" s="316">
        <v>12.433721957182341</v>
      </c>
      <c r="AH36" s="316">
        <v>-0.17956604345127589</v>
      </c>
      <c r="AI36" s="317">
        <v>1.5114479372589876E-3</v>
      </c>
    </row>
    <row r="37" spans="1:35" ht="13.5" customHeight="1" x14ac:dyDescent="0.25">
      <c r="A37" s="26"/>
      <c r="B37" s="319">
        <v>2020</v>
      </c>
      <c r="C37" s="25"/>
      <c r="D37" s="315">
        <v>43.181022417336322</v>
      </c>
      <c r="E37" s="316">
        <v>9.1766676990849767</v>
      </c>
      <c r="F37" s="316">
        <v>-0.1045331275715099</v>
      </c>
      <c r="G37" s="317">
        <v>6.9231449302890641E-4</v>
      </c>
      <c r="H37" s="315">
        <v>48.946881518343318</v>
      </c>
      <c r="I37" s="316">
        <v>7.017772354726679</v>
      </c>
      <c r="J37" s="316">
        <v>-6.7512925068220667E-2</v>
      </c>
      <c r="K37" s="317">
        <v>5.3200523671157276E-4</v>
      </c>
      <c r="L37" s="315" t="s">
        <v>678</v>
      </c>
      <c r="M37" s="316">
        <v>2.3944955942513433</v>
      </c>
      <c r="N37" s="316" t="s">
        <v>678</v>
      </c>
      <c r="O37" s="318" t="s">
        <v>678</v>
      </c>
      <c r="P37" s="315">
        <v>45.555286548904448</v>
      </c>
      <c r="Q37" s="316">
        <v>8.0138476237770089</v>
      </c>
      <c r="R37" s="316">
        <v>-8.4733760986829706E-2</v>
      </c>
      <c r="S37" s="317">
        <v>6.0371753091137913E-4</v>
      </c>
      <c r="T37" s="315">
        <v>33.828506911680947</v>
      </c>
      <c r="U37" s="316">
        <v>18.969068465129542</v>
      </c>
      <c r="V37" s="316">
        <v>-0.29775211093531839</v>
      </c>
      <c r="W37" s="317">
        <v>1.9228942601137425E-3</v>
      </c>
      <c r="X37" s="315">
        <v>49.676177205374266</v>
      </c>
      <c r="Y37" s="316">
        <v>12.141060155894511</v>
      </c>
      <c r="Z37" s="316">
        <v>-0.175156858433445</v>
      </c>
      <c r="AA37" s="317">
        <v>1.4828840707172646E-3</v>
      </c>
      <c r="AB37" s="315" t="s">
        <v>678</v>
      </c>
      <c r="AC37" s="316">
        <v>5.3265176078340266</v>
      </c>
      <c r="AD37" s="316" t="s">
        <v>678</v>
      </c>
      <c r="AE37" s="318" t="s">
        <v>678</v>
      </c>
      <c r="AF37" s="315">
        <v>49.349920370091759</v>
      </c>
      <c r="AG37" s="316">
        <v>12.216796967058752</v>
      </c>
      <c r="AH37" s="316">
        <v>-0.17639537574655056</v>
      </c>
      <c r="AI37" s="317">
        <v>1.4853666388490508E-3</v>
      </c>
    </row>
    <row r="38" spans="1:35" ht="13.5" customHeight="1" x14ac:dyDescent="0.25">
      <c r="A38" s="26"/>
      <c r="B38" s="319">
        <v>2021</v>
      </c>
      <c r="C38" s="25"/>
      <c r="D38" s="315">
        <v>42.266497085248837</v>
      </c>
      <c r="E38" s="316">
        <v>8.9823162315849192</v>
      </c>
      <c r="F38" s="316">
        <v>-0.10231923387805955</v>
      </c>
      <c r="G38" s="317">
        <v>6.7765205323007361E-4</v>
      </c>
      <c r="H38" s="315">
        <v>48.408106692975188</v>
      </c>
      <c r="I38" s="316">
        <v>6.9405253686551713</v>
      </c>
      <c r="J38" s="316">
        <v>-6.6769787542695358E-2</v>
      </c>
      <c r="K38" s="317">
        <v>5.2614927572666736E-4</v>
      </c>
      <c r="L38" s="315" t="s">
        <v>678</v>
      </c>
      <c r="M38" s="316">
        <v>2.3452809474946545</v>
      </c>
      <c r="N38" s="316" t="s">
        <v>678</v>
      </c>
      <c r="O38" s="318" t="s">
        <v>678</v>
      </c>
      <c r="P38" s="315">
        <v>44.573311862867691</v>
      </c>
      <c r="Q38" s="316">
        <v>7.8618542820746553</v>
      </c>
      <c r="R38" s="316">
        <v>-8.3037189872865735E-2</v>
      </c>
      <c r="S38" s="317">
        <v>5.913481533031601E-4</v>
      </c>
      <c r="T38" s="315">
        <v>33.070546805546073</v>
      </c>
      <c r="U38" s="316">
        <v>18.544048313201266</v>
      </c>
      <c r="V38" s="316">
        <v>-0.29108068963388078</v>
      </c>
      <c r="W38" s="317">
        <v>1.8798099720224257E-3</v>
      </c>
      <c r="X38" s="315">
        <v>49.020356616276288</v>
      </c>
      <c r="Y38" s="316">
        <v>11.980774931232514</v>
      </c>
      <c r="Z38" s="316">
        <v>-0.17284445275843777</v>
      </c>
      <c r="AA38" s="317">
        <v>1.4633071636456676E-3</v>
      </c>
      <c r="AB38" s="315" t="s">
        <v>678</v>
      </c>
      <c r="AC38" s="316">
        <v>5.0759626282683925</v>
      </c>
      <c r="AD38" s="316" t="s">
        <v>678</v>
      </c>
      <c r="AE38" s="318" t="s">
        <v>678</v>
      </c>
      <c r="AF38" s="315">
        <v>48.682444681653386</v>
      </c>
      <c r="AG38" s="316">
        <v>12.044865064601145</v>
      </c>
      <c r="AH38" s="316">
        <v>-0.17386488031625077</v>
      </c>
      <c r="AI38" s="317">
        <v>1.4645363054185906E-3</v>
      </c>
    </row>
    <row r="39" spans="1:35" ht="13.5" customHeight="1" x14ac:dyDescent="0.25">
      <c r="A39" s="26"/>
      <c r="B39" s="319">
        <v>2022</v>
      </c>
      <c r="C39" s="25"/>
      <c r="D39" s="315">
        <v>41.53928122461992</v>
      </c>
      <c r="E39" s="316">
        <v>8.8277710650995509</v>
      </c>
      <c r="F39" s="316">
        <v>-0.10055878115888936</v>
      </c>
      <c r="G39" s="317">
        <v>6.659927165194227E-4</v>
      </c>
      <c r="H39" s="315">
        <v>48.083052523766028</v>
      </c>
      <c r="I39" s="316">
        <v>6.8939206393710428</v>
      </c>
      <c r="J39" s="316">
        <v>-6.6321437063805153E-2</v>
      </c>
      <c r="K39" s="317">
        <v>5.2261625145893337E-4</v>
      </c>
      <c r="L39" s="315" t="s">
        <v>678</v>
      </c>
      <c r="M39" s="316">
        <v>2.3287914186330481</v>
      </c>
      <c r="N39" s="316" t="s">
        <v>678</v>
      </c>
      <c r="O39" s="318" t="s">
        <v>678</v>
      </c>
      <c r="P39" s="315">
        <v>43.73158965957699</v>
      </c>
      <c r="Q39" s="316">
        <v>7.7392692707708468</v>
      </c>
      <c r="R39" s="316">
        <v>-8.1627998410094466E-2</v>
      </c>
      <c r="S39" s="317">
        <v>5.8096888339449055E-4</v>
      </c>
      <c r="T39" s="315">
        <v>32.583461005178457</v>
      </c>
      <c r="U39" s="316">
        <v>18.270918792005183</v>
      </c>
      <c r="V39" s="316">
        <v>-0.28679345266995798</v>
      </c>
      <c r="W39" s="317">
        <v>1.8521228354853301E-3</v>
      </c>
      <c r="X39" s="315">
        <v>48.7677980022169</v>
      </c>
      <c r="Y39" s="316">
        <v>11.919048576696266</v>
      </c>
      <c r="Z39" s="316">
        <v>-0.17195393791012206</v>
      </c>
      <c r="AA39" s="317">
        <v>1.4557680338901161E-3</v>
      </c>
      <c r="AB39" s="315" t="s">
        <v>678</v>
      </c>
      <c r="AC39" s="316">
        <v>4.9273999134952557</v>
      </c>
      <c r="AD39" s="316" t="s">
        <v>678</v>
      </c>
      <c r="AE39" s="318" t="s">
        <v>678</v>
      </c>
      <c r="AF39" s="315">
        <v>48.370172849457013</v>
      </c>
      <c r="AG39" s="316">
        <v>11.967558729803088</v>
      </c>
      <c r="AH39" s="316">
        <v>-0.17264353081534889</v>
      </c>
      <c r="AI39" s="317">
        <v>1.4545992799798761E-3</v>
      </c>
    </row>
    <row r="40" spans="1:35" ht="13.5" customHeight="1" x14ac:dyDescent="0.25">
      <c r="A40" s="26"/>
      <c r="B40" s="319">
        <v>2023</v>
      </c>
      <c r="C40" s="25"/>
      <c r="D40" s="315">
        <v>41.05887245844422</v>
      </c>
      <c r="E40" s="316">
        <v>8.7256764096207178</v>
      </c>
      <c r="F40" s="316">
        <v>-9.9395801960394201E-2</v>
      </c>
      <c r="G40" s="317">
        <v>6.5829039886267289E-4</v>
      </c>
      <c r="H40" s="315">
        <v>48.01464054252731</v>
      </c>
      <c r="I40" s="316">
        <v>6.884112053087784</v>
      </c>
      <c r="J40" s="316">
        <v>-6.6227075731277632E-2</v>
      </c>
      <c r="K40" s="317">
        <v>5.2187267942443777E-4</v>
      </c>
      <c r="L40" s="315" t="s">
        <v>678</v>
      </c>
      <c r="M40" s="316">
        <v>2.3308257499181493</v>
      </c>
      <c r="N40" s="316" t="s">
        <v>678</v>
      </c>
      <c r="O40" s="318" t="s">
        <v>678</v>
      </c>
      <c r="P40" s="315">
        <v>43.064656367762211</v>
      </c>
      <c r="Q40" s="316">
        <v>7.653616103151669</v>
      </c>
      <c r="R40" s="316">
        <v>-8.0581312705706537E-2</v>
      </c>
      <c r="S40" s="317">
        <v>5.7309139365399175E-4</v>
      </c>
      <c r="T40" s="315">
        <v>32.18075584998045</v>
      </c>
      <c r="U40" s="316">
        <v>18.045105052127305</v>
      </c>
      <c r="V40" s="316">
        <v>-0.28324891816366748</v>
      </c>
      <c r="W40" s="317">
        <v>1.8292320991761535E-3</v>
      </c>
      <c r="X40" s="315">
        <v>48.708546458672387</v>
      </c>
      <c r="Y40" s="316">
        <v>11.904567257984292</v>
      </c>
      <c r="Z40" s="316">
        <v>-0.17174501856873067</v>
      </c>
      <c r="AA40" s="317">
        <v>1.4539993154614752E-3</v>
      </c>
      <c r="AB40" s="315" t="s">
        <v>678</v>
      </c>
      <c r="AC40" s="316">
        <v>4.8365522387455764</v>
      </c>
      <c r="AD40" s="316" t="s">
        <v>678</v>
      </c>
      <c r="AE40" s="318" t="s">
        <v>678</v>
      </c>
      <c r="AF40" s="315">
        <v>48.198517855252675</v>
      </c>
      <c r="AG40" s="316">
        <v>11.930390919092872</v>
      </c>
      <c r="AH40" s="316">
        <v>-0.17193167937854731</v>
      </c>
      <c r="AI40" s="317">
        <v>1.448929831934347E-3</v>
      </c>
    </row>
    <row r="41" spans="1:35" ht="13.5" customHeight="1" x14ac:dyDescent="0.25">
      <c r="A41" s="26"/>
      <c r="B41" s="319">
        <v>2024</v>
      </c>
      <c r="C41" s="25"/>
      <c r="D41" s="315">
        <v>40.534719989597434</v>
      </c>
      <c r="E41" s="316">
        <v>8.6142855077616911</v>
      </c>
      <c r="F41" s="316">
        <v>-9.8126927491343066E-2</v>
      </c>
      <c r="G41" s="317">
        <v>6.4988674534950761E-4</v>
      </c>
      <c r="H41" s="315">
        <v>47.849334126839977</v>
      </c>
      <c r="I41" s="316">
        <v>6.8604112011012335</v>
      </c>
      <c r="J41" s="316">
        <v>-6.5999066932567685E-2</v>
      </c>
      <c r="K41" s="317">
        <v>5.2007595865123126E-4</v>
      </c>
      <c r="L41" s="315" t="s">
        <v>678</v>
      </c>
      <c r="M41" s="316">
        <v>2.3210788431258655</v>
      </c>
      <c r="N41" s="316" t="s">
        <v>678</v>
      </c>
      <c r="O41" s="318" t="s">
        <v>678</v>
      </c>
      <c r="P41" s="315">
        <v>42.255555222447597</v>
      </c>
      <c r="Q41" s="316">
        <v>7.5486550230049154</v>
      </c>
      <c r="R41" s="316">
        <v>-7.9306014466756072E-2</v>
      </c>
      <c r="S41" s="317">
        <v>5.6350744641878051E-4</v>
      </c>
      <c r="T41" s="315">
        <v>31.791471716775206</v>
      </c>
      <c r="U41" s="316">
        <v>17.826817044488127</v>
      </c>
      <c r="V41" s="316">
        <v>-0.27982251295110211</v>
      </c>
      <c r="W41" s="317">
        <v>1.8071042462606216E-3</v>
      </c>
      <c r="X41" s="315">
        <v>48.596951960176973</v>
      </c>
      <c r="Y41" s="316">
        <v>11.877293107767413</v>
      </c>
      <c r="Z41" s="316">
        <v>-0.17135153938263911</v>
      </c>
      <c r="AA41" s="317">
        <v>1.4506681069525276E-3</v>
      </c>
      <c r="AB41" s="315" t="s">
        <v>678</v>
      </c>
      <c r="AC41" s="316">
        <v>4.7367115145124439</v>
      </c>
      <c r="AD41" s="316" t="s">
        <v>678</v>
      </c>
      <c r="AE41" s="318" t="s">
        <v>678</v>
      </c>
      <c r="AF41" s="315">
        <v>47.893731037633543</v>
      </c>
      <c r="AG41" s="316">
        <v>11.869367067761901</v>
      </c>
      <c r="AH41" s="316">
        <v>-0.17077266661091686</v>
      </c>
      <c r="AI41" s="317">
        <v>1.4394001367485959E-3</v>
      </c>
    </row>
    <row r="42" spans="1:35" ht="13.5" customHeight="1" x14ac:dyDescent="0.25">
      <c r="A42" s="26"/>
      <c r="B42" s="319">
        <v>2025</v>
      </c>
      <c r="C42" s="25"/>
      <c r="D42" s="315">
        <v>39.974672137083971</v>
      </c>
      <c r="E42" s="316">
        <v>8.4952662546177713</v>
      </c>
      <c r="F42" s="316">
        <v>-9.6771157054804352E-2</v>
      </c>
      <c r="G42" s="317">
        <v>6.4090758683543953E-4</v>
      </c>
      <c r="H42" s="315">
        <v>47.58680648873068</v>
      </c>
      <c r="I42" s="316">
        <v>6.8227712300974686</v>
      </c>
      <c r="J42" s="316">
        <v>-6.5636959925743019E-2</v>
      </c>
      <c r="K42" s="317">
        <v>5.1722253727027321E-4</v>
      </c>
      <c r="L42" s="315" t="s">
        <v>678</v>
      </c>
      <c r="M42" s="316">
        <v>2.3350770925746849</v>
      </c>
      <c r="N42" s="316" t="s">
        <v>678</v>
      </c>
      <c r="O42" s="318" t="s">
        <v>678</v>
      </c>
      <c r="P42" s="315">
        <v>41.268620158110949</v>
      </c>
      <c r="Q42" s="316">
        <v>7.4214598988411753</v>
      </c>
      <c r="R42" s="316">
        <v>-7.7727704739868272E-2</v>
      </c>
      <c r="S42" s="317">
        <v>5.5170442164175252E-4</v>
      </c>
      <c r="T42" s="315">
        <v>31.422536473698415</v>
      </c>
      <c r="U42" s="316">
        <v>17.619939516508719</v>
      </c>
      <c r="V42" s="316">
        <v>-0.27657521481549868</v>
      </c>
      <c r="W42" s="317">
        <v>1.7861330735417613E-3</v>
      </c>
      <c r="X42" s="315">
        <v>48.572047422035858</v>
      </c>
      <c r="Y42" s="316">
        <v>11.871206337151472</v>
      </c>
      <c r="Z42" s="316">
        <v>-0.17126372665414552</v>
      </c>
      <c r="AA42" s="317">
        <v>1.4499246813313221E-3</v>
      </c>
      <c r="AB42" s="315" t="s">
        <v>678</v>
      </c>
      <c r="AC42" s="316">
        <v>4.6987186164159036</v>
      </c>
      <c r="AD42" s="316" t="s">
        <v>678</v>
      </c>
      <c r="AE42" s="318" t="s">
        <v>678</v>
      </c>
      <c r="AF42" s="315">
        <v>47.536624189666881</v>
      </c>
      <c r="AG42" s="316">
        <v>11.808907211193855</v>
      </c>
      <c r="AH42" s="316">
        <v>-0.16942654618988845</v>
      </c>
      <c r="AI42" s="317">
        <v>1.4282951875689072E-3</v>
      </c>
    </row>
    <row r="43" spans="1:35" ht="13.5" customHeight="1" x14ac:dyDescent="0.25">
      <c r="A43" s="26"/>
      <c r="B43" s="319">
        <v>2026</v>
      </c>
      <c r="C43" s="25"/>
      <c r="D43" s="315">
        <v>39.829354919548344</v>
      </c>
      <c r="E43" s="316">
        <v>8.4643839887142018</v>
      </c>
      <c r="F43" s="316">
        <v>-9.6419371423325406E-2</v>
      </c>
      <c r="G43" s="317">
        <v>6.3857773890330354E-4</v>
      </c>
      <c r="H43" s="315">
        <v>47.781053128914273</v>
      </c>
      <c r="I43" s="316">
        <v>6.8506213945858452</v>
      </c>
      <c r="J43" s="316">
        <v>-6.5904886266638776E-2</v>
      </c>
      <c r="K43" s="317">
        <v>5.1933381027859701E-4</v>
      </c>
      <c r="L43" s="315" t="s">
        <v>678</v>
      </c>
      <c r="M43" s="316">
        <v>2.3287166111140571</v>
      </c>
      <c r="N43" s="316" t="s">
        <v>678</v>
      </c>
      <c r="O43" s="318" t="s">
        <v>678</v>
      </c>
      <c r="P43" s="315">
        <v>40.573608297865903</v>
      </c>
      <c r="Q43" s="316">
        <v>7.3517563788160816</v>
      </c>
      <c r="R43" s="316">
        <v>-7.6706256036010653E-2</v>
      </c>
      <c r="S43" s="317">
        <v>5.4383889140214529E-4</v>
      </c>
      <c r="T43" s="315">
        <v>31.17183148508277</v>
      </c>
      <c r="U43" s="316">
        <v>17.479358671305715</v>
      </c>
      <c r="V43" s="316">
        <v>-0.27436855698761364</v>
      </c>
      <c r="W43" s="317">
        <v>1.7718823948213104E-3</v>
      </c>
      <c r="X43" s="315">
        <v>48.808615515050057</v>
      </c>
      <c r="Y43" s="316">
        <v>11.929024543177595</v>
      </c>
      <c r="Z43" s="316">
        <v>-0.17209785935736557</v>
      </c>
      <c r="AA43" s="317">
        <v>1.4569864778806098E-3</v>
      </c>
      <c r="AB43" s="315" t="s">
        <v>678</v>
      </c>
      <c r="AC43" s="316">
        <v>4.7347349448212359</v>
      </c>
      <c r="AD43" s="316" t="s">
        <v>678</v>
      </c>
      <c r="AE43" s="318" t="s">
        <v>678</v>
      </c>
      <c r="AF43" s="315">
        <v>47.448959287598782</v>
      </c>
      <c r="AG43" s="316">
        <v>11.814706007328022</v>
      </c>
      <c r="AH43" s="316">
        <v>-0.1690409931803909</v>
      </c>
      <c r="AI43" s="317">
        <v>1.4252871856609245E-3</v>
      </c>
    </row>
    <row r="44" spans="1:35" ht="13.5" customHeight="1" x14ac:dyDescent="0.25">
      <c r="A44" s="26"/>
      <c r="B44" s="319">
        <v>2027</v>
      </c>
      <c r="C44" s="25"/>
      <c r="D44" s="315">
        <v>39.614947108047048</v>
      </c>
      <c r="E44" s="316">
        <v>8.4188188508807471</v>
      </c>
      <c r="F44" s="316">
        <v>-9.5900330468357303E-2</v>
      </c>
      <c r="G44" s="317">
        <v>6.3514017242128891E-4</v>
      </c>
      <c r="H44" s="315">
        <v>47.825622029774884</v>
      </c>
      <c r="I44" s="316">
        <v>6.8570114727815916</v>
      </c>
      <c r="J44" s="316">
        <v>-6.5966360599034143E-2</v>
      </c>
      <c r="K44" s="317">
        <v>5.1981823110208573E-4</v>
      </c>
      <c r="L44" s="315" t="s">
        <v>678</v>
      </c>
      <c r="M44" s="316">
        <v>2.2879436545168472</v>
      </c>
      <c r="N44" s="316" t="s">
        <v>678</v>
      </c>
      <c r="O44" s="318" t="s">
        <v>678</v>
      </c>
      <c r="P44" s="315">
        <v>39.679492738894652</v>
      </c>
      <c r="Q44" s="316">
        <v>7.249230904478897</v>
      </c>
      <c r="R44" s="316">
        <v>-7.5313358659045385E-2</v>
      </c>
      <c r="S44" s="317">
        <v>5.33329244416956E-4</v>
      </c>
      <c r="T44" s="315">
        <v>28.37295533563605</v>
      </c>
      <c r="U44" s="316">
        <v>15.909910943598279</v>
      </c>
      <c r="V44" s="316">
        <v>-0.24973337920929692</v>
      </c>
      <c r="W44" s="317">
        <v>1.6127874960546742E-3</v>
      </c>
      <c r="X44" s="315">
        <v>48.856213402877479</v>
      </c>
      <c r="Y44" s="316">
        <v>11.940657660939799</v>
      </c>
      <c r="Z44" s="316">
        <v>-0.17226568822361371</v>
      </c>
      <c r="AA44" s="317">
        <v>1.4584073229139797E-3</v>
      </c>
      <c r="AB44" s="315" t="s">
        <v>678</v>
      </c>
      <c r="AC44" s="316">
        <v>4.706076510963789</v>
      </c>
      <c r="AD44" s="316" t="s">
        <v>678</v>
      </c>
      <c r="AE44" s="318" t="s">
        <v>678</v>
      </c>
      <c r="AF44" s="315">
        <v>47.144880259428334</v>
      </c>
      <c r="AG44" s="316">
        <v>11.746370113809647</v>
      </c>
      <c r="AH44" s="316">
        <v>-0.16749549713571321</v>
      </c>
      <c r="AI44" s="317">
        <v>1.4137885858430314E-3</v>
      </c>
    </row>
    <row r="45" spans="1:35" ht="13.5" customHeight="1" x14ac:dyDescent="0.25">
      <c r="A45" s="26"/>
      <c r="B45" s="319">
        <v>2028</v>
      </c>
      <c r="C45" s="25"/>
      <c r="D45" s="315">
        <v>39.339713777269736</v>
      </c>
      <c r="E45" s="316">
        <v>8.3603273035559749</v>
      </c>
      <c r="F45" s="316">
        <v>-9.5234042380039019E-2</v>
      </c>
      <c r="G45" s="317">
        <v>6.3072740002280013E-4</v>
      </c>
      <c r="H45" s="315">
        <v>47.755097167969673</v>
      </c>
      <c r="I45" s="316">
        <v>6.8468999516765736</v>
      </c>
      <c r="J45" s="316">
        <v>-6.5869084949129506E-2</v>
      </c>
      <c r="K45" s="317">
        <v>5.1905169410044506E-4</v>
      </c>
      <c r="L45" s="315" t="s">
        <v>678</v>
      </c>
      <c r="M45" s="316">
        <v>2.2130527841886098</v>
      </c>
      <c r="N45" s="316" t="s">
        <v>678</v>
      </c>
      <c r="O45" s="318" t="s">
        <v>678</v>
      </c>
      <c r="P45" s="315">
        <v>38.666388587842356</v>
      </c>
      <c r="Q45" s="316">
        <v>7.1224022875190052</v>
      </c>
      <c r="R45" s="316">
        <v>-7.368567978942081E-2</v>
      </c>
      <c r="S45" s="317">
        <v>5.2117597464256937E-4</v>
      </c>
      <c r="T45" s="315">
        <v>28.267340312528539</v>
      </c>
      <c r="U45" s="316">
        <v>15.850688152314492</v>
      </c>
      <c r="V45" s="316">
        <v>-0.24880377577870963</v>
      </c>
      <c r="W45" s="317">
        <v>1.6067840823584848E-3</v>
      </c>
      <c r="X45" s="315">
        <v>48.951915212778843</v>
      </c>
      <c r="Y45" s="316">
        <v>11.964047573296314</v>
      </c>
      <c r="Z45" s="316">
        <v>-0.17260313021918866</v>
      </c>
      <c r="AA45" s="317">
        <v>1.4612641186141568E-3</v>
      </c>
      <c r="AB45" s="315" t="s">
        <v>678</v>
      </c>
      <c r="AC45" s="316">
        <v>4.6112243487399578</v>
      </c>
      <c r="AD45" s="316" t="s">
        <v>678</v>
      </c>
      <c r="AE45" s="318" t="s">
        <v>678</v>
      </c>
      <c r="AF45" s="315">
        <v>46.849488164768424</v>
      </c>
      <c r="AG45" s="316">
        <v>11.706770547683675</v>
      </c>
      <c r="AH45" s="316">
        <v>-0.16643789408976495</v>
      </c>
      <c r="AI45" s="317">
        <v>1.4048886774347823E-3</v>
      </c>
    </row>
    <row r="46" spans="1:35" ht="13.5" customHeight="1" x14ac:dyDescent="0.25">
      <c r="A46" s="26"/>
      <c r="B46" s="319">
        <v>2029</v>
      </c>
      <c r="C46" s="25"/>
      <c r="D46" s="315">
        <v>39.44825754716895</v>
      </c>
      <c r="E46" s="316">
        <v>8.3833946153380836</v>
      </c>
      <c r="F46" s="316">
        <v>-9.5496806416432281E-2</v>
      </c>
      <c r="G46" s="317">
        <v>6.3246766509348197E-4</v>
      </c>
      <c r="H46" s="315">
        <v>48.133313271011112</v>
      </c>
      <c r="I46" s="316">
        <v>6.9011267875791225</v>
      </c>
      <c r="J46" s="316">
        <v>-6.6390762217060501E-2</v>
      </c>
      <c r="K46" s="317">
        <v>5.2316253714468038E-4</v>
      </c>
      <c r="L46" s="315" t="s">
        <v>678</v>
      </c>
      <c r="M46" s="316">
        <v>2.1787614809214788</v>
      </c>
      <c r="N46" s="316" t="s">
        <v>678</v>
      </c>
      <c r="O46" s="318" t="s">
        <v>678</v>
      </c>
      <c r="P46" s="315">
        <v>37.979846913943241</v>
      </c>
      <c r="Q46" s="316">
        <v>7.0565194983082069</v>
      </c>
      <c r="R46" s="316">
        <v>-7.2653617983936047E-2</v>
      </c>
      <c r="S46" s="317">
        <v>5.1329196206011118E-4</v>
      </c>
      <c r="T46" s="315">
        <v>28.327457183880153</v>
      </c>
      <c r="U46" s="316">
        <v>15.8843982138184</v>
      </c>
      <c r="V46" s="316">
        <v>-0.24933291309459835</v>
      </c>
      <c r="W46" s="317">
        <v>1.6102012709195946E-3</v>
      </c>
      <c r="X46" s="315">
        <v>49.30935690961514</v>
      </c>
      <c r="Y46" s="316">
        <v>12.051407780696593</v>
      </c>
      <c r="Z46" s="316">
        <v>-0.17386345998313421</v>
      </c>
      <c r="AA46" s="317">
        <v>1.4719341143398213E-3</v>
      </c>
      <c r="AB46" s="315" t="s">
        <v>678</v>
      </c>
      <c r="AC46" s="316">
        <v>4.6036909972739526</v>
      </c>
      <c r="AD46" s="316" t="s">
        <v>678</v>
      </c>
      <c r="AE46" s="318" t="s">
        <v>678</v>
      </c>
      <c r="AF46" s="315">
        <v>46.749809681118528</v>
      </c>
      <c r="AG46" s="316">
        <v>11.722784223194743</v>
      </c>
      <c r="AH46" s="316">
        <v>-0.16607590563247754</v>
      </c>
      <c r="AI46" s="317">
        <v>1.4018593285880236E-3</v>
      </c>
    </row>
    <row r="47" spans="1:35" ht="13.5" customHeight="1" x14ac:dyDescent="0.25">
      <c r="A47" s="26"/>
      <c r="B47" s="319">
        <v>2030</v>
      </c>
      <c r="C47" s="25"/>
      <c r="D47" s="315">
        <v>39.471262971872719</v>
      </c>
      <c r="E47" s="316">
        <v>8.3882836412565176</v>
      </c>
      <c r="F47" s="316">
        <v>-9.5552498219469109E-2</v>
      </c>
      <c r="G47" s="317">
        <v>6.3283650742395681E-4</v>
      </c>
      <c r="H47" s="315">
        <v>48.352144493584355</v>
      </c>
      <c r="I47" s="316">
        <v>6.9325017732061456</v>
      </c>
      <c r="J47" s="316">
        <v>-6.6692598319257085E-2</v>
      </c>
      <c r="K47" s="317">
        <v>5.2554102077333274E-4</v>
      </c>
      <c r="L47" s="315" t="s">
        <v>678</v>
      </c>
      <c r="M47" s="316">
        <v>2.1854336942469028</v>
      </c>
      <c r="N47" s="316" t="s">
        <v>678</v>
      </c>
      <c r="O47" s="318" t="s">
        <v>678</v>
      </c>
      <c r="P47" s="315">
        <v>37.106770291523617</v>
      </c>
      <c r="Q47" s="316">
        <v>6.9643203039158834</v>
      </c>
      <c r="R47" s="316">
        <v>-7.1242198040015775E-2</v>
      </c>
      <c r="S47" s="317">
        <v>5.0277527379987991E-4</v>
      </c>
      <c r="T47" s="315">
        <v>28.314665400100814</v>
      </c>
      <c r="U47" s="316">
        <v>15.877225321945431</v>
      </c>
      <c r="V47" s="316">
        <v>-0.24922032223645404</v>
      </c>
      <c r="W47" s="317">
        <v>1.6094741549499145E-3</v>
      </c>
      <c r="X47" s="315">
        <v>49.500619634902357</v>
      </c>
      <c r="Y47" s="316">
        <v>12.098153170215841</v>
      </c>
      <c r="Z47" s="316">
        <v>-0.17453784718402984</v>
      </c>
      <c r="AA47" s="317">
        <v>1.4776434998965604E-3</v>
      </c>
      <c r="AB47" s="315" t="s">
        <v>678</v>
      </c>
      <c r="AC47" s="316">
        <v>4.6871806024174543</v>
      </c>
      <c r="AD47" s="316" t="s">
        <v>678</v>
      </c>
      <c r="AE47" s="318" t="s">
        <v>678</v>
      </c>
      <c r="AF47" s="315">
        <v>46.426131610658096</v>
      </c>
      <c r="AG47" s="316">
        <v>11.694625854727409</v>
      </c>
      <c r="AH47" s="316">
        <v>-0.16491731602646359</v>
      </c>
      <c r="AI47" s="317">
        <v>1.3921086551931887E-3</v>
      </c>
    </row>
    <row r="48" spans="1:35" ht="13.5" customHeight="1" x14ac:dyDescent="0.25">
      <c r="A48" s="26"/>
      <c r="B48" s="319">
        <v>2031</v>
      </c>
      <c r="C48" s="25"/>
      <c r="D48" s="315">
        <v>39.248790482254812</v>
      </c>
      <c r="E48" s="316">
        <v>8.3410046285068802</v>
      </c>
      <c r="F48" s="316">
        <v>-9.5013934196745933E-2</v>
      </c>
      <c r="G48" s="317">
        <v>6.2926964123505291E-4</v>
      </c>
      <c r="H48" s="315">
        <v>48.217798451812321</v>
      </c>
      <c r="I48" s="316">
        <v>6.9132398731898688</v>
      </c>
      <c r="J48" s="316">
        <v>-6.6507293475107435E-2</v>
      </c>
      <c r="K48" s="317">
        <v>5.2408080930455058E-4</v>
      </c>
      <c r="L48" s="315" t="s">
        <v>678</v>
      </c>
      <c r="M48" s="316">
        <v>2.1577355052432181</v>
      </c>
      <c r="N48" s="316" t="s">
        <v>678</v>
      </c>
      <c r="O48" s="318" t="s">
        <v>678</v>
      </c>
      <c r="P48" s="315">
        <v>36.00772583110431</v>
      </c>
      <c r="Q48" s="316">
        <v>6.8228638725190729</v>
      </c>
      <c r="R48" s="316">
        <v>-6.9356517444159216E-2</v>
      </c>
      <c r="S48" s="317">
        <v>4.8899645066476181E-4</v>
      </c>
      <c r="T48" s="315">
        <v>28.236881764125073</v>
      </c>
      <c r="U48" s="316">
        <v>15.833608761505959</v>
      </c>
      <c r="V48" s="316">
        <v>-0.24853568540431517</v>
      </c>
      <c r="W48" s="317">
        <v>1.6050527447014804E-3</v>
      </c>
      <c r="X48" s="315">
        <v>49.528775762967811</v>
      </c>
      <c r="Y48" s="316">
        <v>12.1050346426606</v>
      </c>
      <c r="Z48" s="316">
        <v>-0.17463712493072936</v>
      </c>
      <c r="AA48" s="317">
        <v>1.4784839887616501E-3</v>
      </c>
      <c r="AB48" s="315" t="s">
        <v>678</v>
      </c>
      <c r="AC48" s="316">
        <v>4.6871806024174507</v>
      </c>
      <c r="AD48" s="316" t="s">
        <v>678</v>
      </c>
      <c r="AE48" s="318" t="s">
        <v>678</v>
      </c>
      <c r="AF48" s="315">
        <v>45.959640997545883</v>
      </c>
      <c r="AG48" s="316">
        <v>11.626196900623778</v>
      </c>
      <c r="AH48" s="316">
        <v>-0.16325214217350079</v>
      </c>
      <c r="AI48" s="317">
        <v>1.378079375996728E-3</v>
      </c>
    </row>
    <row r="49" spans="1:35" ht="13.5" customHeight="1" x14ac:dyDescent="0.25">
      <c r="A49" s="26"/>
      <c r="B49" s="319">
        <v>2032</v>
      </c>
      <c r="C49" s="25"/>
      <c r="D49" s="315">
        <v>39.242530761359802</v>
      </c>
      <c r="E49" s="316">
        <v>8.3396743362783337</v>
      </c>
      <c r="F49" s="316">
        <v>-9.4998780590688281E-2</v>
      </c>
      <c r="G49" s="317">
        <v>6.2916928012141267E-4</v>
      </c>
      <c r="H49" s="315">
        <v>48.316169037289875</v>
      </c>
      <c r="I49" s="316">
        <v>6.9273437824455382</v>
      </c>
      <c r="J49" s="316">
        <v>-6.66429770112235E-2</v>
      </c>
      <c r="K49" s="317">
        <v>5.251500023764899E-4</v>
      </c>
      <c r="L49" s="315" t="s">
        <v>678</v>
      </c>
      <c r="M49" s="316">
        <v>2.1341231174828503</v>
      </c>
      <c r="N49" s="316" t="s">
        <v>678</v>
      </c>
      <c r="O49" s="318" t="s">
        <v>678</v>
      </c>
      <c r="P49" s="315">
        <v>35.123772442854559</v>
      </c>
      <c r="Q49" s="316">
        <v>6.7158575028834075</v>
      </c>
      <c r="R49" s="316">
        <v>-6.7839869368845479E-2</v>
      </c>
      <c r="S49" s="317">
        <v>4.779141996843517E-4</v>
      </c>
      <c r="T49" s="315">
        <v>28.201335815865576</v>
      </c>
      <c r="U49" s="316">
        <v>15.813676651349493</v>
      </c>
      <c r="V49" s="316">
        <v>-0.2482228166999087</v>
      </c>
      <c r="W49" s="317">
        <v>1.6030322269157875E-3</v>
      </c>
      <c r="X49" s="315">
        <v>49.607835794679893</v>
      </c>
      <c r="Y49" s="316">
        <v>12.12435723660689</v>
      </c>
      <c r="Z49" s="316">
        <v>-0.17491588846611747</v>
      </c>
      <c r="AA49" s="317">
        <v>1.4808440105719349E-3</v>
      </c>
      <c r="AB49" s="315" t="s">
        <v>678</v>
      </c>
      <c r="AC49" s="316">
        <v>4.6871806024174525</v>
      </c>
      <c r="AD49" s="316" t="s">
        <v>678</v>
      </c>
      <c r="AE49" s="318" t="s">
        <v>678</v>
      </c>
      <c r="AF49" s="315">
        <v>45.535225524818763</v>
      </c>
      <c r="AG49" s="316">
        <v>11.568539158176353</v>
      </c>
      <c r="AH49" s="316">
        <v>-0.1617366976306957</v>
      </c>
      <c r="AI49" s="317">
        <v>1.3653131091395329E-3</v>
      </c>
    </row>
    <row r="50" spans="1:35" ht="13.5" customHeight="1" x14ac:dyDescent="0.25">
      <c r="A50" s="26"/>
      <c r="B50" s="319">
        <v>2033</v>
      </c>
      <c r="C50" s="25"/>
      <c r="D50" s="315">
        <v>39.293878361636061</v>
      </c>
      <c r="E50" s="316">
        <v>8.3505865342417476</v>
      </c>
      <c r="F50" s="316">
        <v>-9.5123083466111008E-2</v>
      </c>
      <c r="G50" s="317">
        <v>6.299925280637595E-4</v>
      </c>
      <c r="H50" s="315">
        <v>48.46478059540852</v>
      </c>
      <c r="I50" s="316">
        <v>6.9486510047200971</v>
      </c>
      <c r="J50" s="316">
        <v>-6.6847958425285112E-2</v>
      </c>
      <c r="K50" s="317">
        <v>5.2676526620336621E-4</v>
      </c>
      <c r="L50" s="315" t="s">
        <v>678</v>
      </c>
      <c r="M50" s="316">
        <v>2.113379328142722</v>
      </c>
      <c r="N50" s="316" t="s">
        <v>678</v>
      </c>
      <c r="O50" s="318" t="s">
        <v>678</v>
      </c>
      <c r="P50" s="315">
        <v>34.308606136656536</v>
      </c>
      <c r="Q50" s="316">
        <v>6.617165987130103</v>
      </c>
      <c r="R50" s="316">
        <v>-6.6413954465908143E-2</v>
      </c>
      <c r="S50" s="317">
        <v>4.6755904395775149E-4</v>
      </c>
      <c r="T50" s="315">
        <v>28.201090346930499</v>
      </c>
      <c r="U50" s="316">
        <v>15.813539006580017</v>
      </c>
      <c r="V50" s="316">
        <v>-0.2482206561288324</v>
      </c>
      <c r="W50" s="317">
        <v>1.6030182738670314E-3</v>
      </c>
      <c r="X50" s="315">
        <v>49.721762153800341</v>
      </c>
      <c r="Y50" s="316">
        <v>12.152201303063633</v>
      </c>
      <c r="Z50" s="316">
        <v>-0.17531758972975933</v>
      </c>
      <c r="AA50" s="317">
        <v>1.4842448274761037E-3</v>
      </c>
      <c r="AB50" s="315" t="s">
        <v>678</v>
      </c>
      <c r="AC50" s="316">
        <v>4.6871806024174507</v>
      </c>
      <c r="AD50" s="316" t="s">
        <v>678</v>
      </c>
      <c r="AE50" s="318" t="s">
        <v>678</v>
      </c>
      <c r="AF50" s="315">
        <v>45.139713481627886</v>
      </c>
      <c r="AG50" s="316">
        <v>11.518142595953398</v>
      </c>
      <c r="AH50" s="316">
        <v>-0.16032431964818175</v>
      </c>
      <c r="AI50" s="317">
        <v>1.3534155419911947E-3</v>
      </c>
    </row>
    <row r="51" spans="1:35" ht="13.5" customHeight="1" x14ac:dyDescent="0.25">
      <c r="A51" s="26"/>
      <c r="B51" s="319">
        <v>2034</v>
      </c>
      <c r="C51" s="25"/>
      <c r="D51" s="315">
        <v>39.238619161011641</v>
      </c>
      <c r="E51" s="316">
        <v>8.3388430577546373</v>
      </c>
      <c r="F51" s="316">
        <v>-9.4989311342502089E-2</v>
      </c>
      <c r="G51" s="317">
        <v>6.2910656605258419E-4</v>
      </c>
      <c r="H51" s="315">
        <v>48.456542550159845</v>
      </c>
      <c r="I51" s="316">
        <v>6.9474698727580657</v>
      </c>
      <c r="J51" s="316">
        <v>-6.6836595606769827E-2</v>
      </c>
      <c r="K51" s="317">
        <v>5.2667572662338472E-4</v>
      </c>
      <c r="L51" s="315" t="s">
        <v>678</v>
      </c>
      <c r="M51" s="316">
        <v>2.0949091074285788</v>
      </c>
      <c r="N51" s="316" t="s">
        <v>678</v>
      </c>
      <c r="O51" s="318" t="s">
        <v>678</v>
      </c>
      <c r="P51" s="315">
        <v>33.408707428322487</v>
      </c>
      <c r="Q51" s="316">
        <v>6.5003966043267676</v>
      </c>
      <c r="R51" s="316">
        <v>-6.4794975712285374E-2</v>
      </c>
      <c r="S51" s="317">
        <v>4.5590516787672255E-4</v>
      </c>
      <c r="T51" s="315">
        <v>28.235887110246217</v>
      </c>
      <c r="U51" s="316">
        <v>15.833051017187643</v>
      </c>
      <c r="V51" s="316">
        <v>-0.24852693064925452</v>
      </c>
      <c r="W51" s="317">
        <v>1.6049962061661133E-3</v>
      </c>
      <c r="X51" s="315">
        <v>49.870448804257869</v>
      </c>
      <c r="Y51" s="316">
        <v>12.188540926382876</v>
      </c>
      <c r="Z51" s="316">
        <v>-0.17584185484133313</v>
      </c>
      <c r="AA51" s="317">
        <v>1.4886832741903154E-3</v>
      </c>
      <c r="AB51" s="315" t="s">
        <v>678</v>
      </c>
      <c r="AC51" s="316">
        <v>4.6871806024174507</v>
      </c>
      <c r="AD51" s="316" t="s">
        <v>678</v>
      </c>
      <c r="AE51" s="318" t="s">
        <v>678</v>
      </c>
      <c r="AF51" s="315">
        <v>44.761632149835613</v>
      </c>
      <c r="AG51" s="316">
        <v>11.473186944153746</v>
      </c>
      <c r="AH51" s="316">
        <v>-0.158974894043621</v>
      </c>
      <c r="AI51" s="317">
        <v>1.3420459331435982E-3</v>
      </c>
    </row>
    <row r="52" spans="1:35" ht="13.5" customHeight="1" x14ac:dyDescent="0.25">
      <c r="A52" s="26"/>
      <c r="B52" s="319">
        <v>2035</v>
      </c>
      <c r="C52" s="25"/>
      <c r="D52" s="315">
        <v>39.383522662113805</v>
      </c>
      <c r="E52" s="316">
        <v>8.3696374022052371</v>
      </c>
      <c r="F52" s="316">
        <v>-9.5340095444366932E-2</v>
      </c>
      <c r="G52" s="317">
        <v>6.3142978093467031E-4</v>
      </c>
      <c r="H52" s="315">
        <v>48.675468497680761</v>
      </c>
      <c r="I52" s="316">
        <v>6.9788584396000397</v>
      </c>
      <c r="J52" s="316">
        <v>-6.7138562364037702E-2</v>
      </c>
      <c r="K52" s="317">
        <v>5.2905523982055378E-4</v>
      </c>
      <c r="L52" s="315" t="s">
        <v>678</v>
      </c>
      <c r="M52" s="316">
        <v>2.0786074838691215</v>
      </c>
      <c r="N52" s="316" t="s">
        <v>678</v>
      </c>
      <c r="O52" s="318" t="s">
        <v>678</v>
      </c>
      <c r="P52" s="315">
        <v>32.702792769799437</v>
      </c>
      <c r="Q52" s="316">
        <v>6.415313668389186</v>
      </c>
      <c r="R52" s="316">
        <v>-6.352408061903711E-2</v>
      </c>
      <c r="S52" s="317">
        <v>4.4675892982399797E-4</v>
      </c>
      <c r="T52" s="315">
        <v>28.301713507996435</v>
      </c>
      <c r="U52" s="316">
        <v>15.86996265059188</v>
      </c>
      <c r="V52" s="316">
        <v>-0.24910632213515627</v>
      </c>
      <c r="W52" s="317">
        <v>1.6087379380352828E-3</v>
      </c>
      <c r="X52" s="315">
        <v>50.044562214947739</v>
      </c>
      <c r="Y52" s="316">
        <v>12.231094953525387</v>
      </c>
      <c r="Z52" s="316">
        <v>-0.17645577402238213</v>
      </c>
      <c r="AA52" s="317">
        <v>1.4938807353826857E-3</v>
      </c>
      <c r="AB52" s="315" t="s">
        <v>678</v>
      </c>
      <c r="AC52" s="316">
        <v>4.6871806024174507</v>
      </c>
      <c r="AD52" s="316" t="s">
        <v>678</v>
      </c>
      <c r="AE52" s="318" t="s">
        <v>678</v>
      </c>
      <c r="AF52" s="315">
        <v>44.403783199794525</v>
      </c>
      <c r="AG52" s="316">
        <v>11.433218017314138</v>
      </c>
      <c r="AH52" s="316">
        <v>-0.15769855336850438</v>
      </c>
      <c r="AI52" s="317">
        <v>1.3312892144422513E-3</v>
      </c>
    </row>
    <row r="53" spans="1:35" ht="13.5" customHeight="1" x14ac:dyDescent="0.25">
      <c r="A53" s="26"/>
      <c r="B53" s="319">
        <v>2036</v>
      </c>
      <c r="C53" s="25"/>
      <c r="D53" s="315">
        <v>39.559229883581168</v>
      </c>
      <c r="E53" s="316">
        <v>8.4069780368977653</v>
      </c>
      <c r="F53" s="316">
        <v>-9.5765449555239246E-2</v>
      </c>
      <c r="G53" s="317">
        <v>6.3424686698640919E-4</v>
      </c>
      <c r="H53" s="315">
        <v>48.917874852740283</v>
      </c>
      <c r="I53" s="316">
        <v>7.0136135162132289</v>
      </c>
      <c r="J53" s="316">
        <v>-6.7472915883149256E-2</v>
      </c>
      <c r="K53" s="317">
        <v>5.3168996232591927E-4</v>
      </c>
      <c r="L53" s="315" t="s">
        <v>678</v>
      </c>
      <c r="M53" s="316">
        <v>2.0642350635613371</v>
      </c>
      <c r="N53" s="316" t="s">
        <v>678</v>
      </c>
      <c r="O53" s="318" t="s">
        <v>678</v>
      </c>
      <c r="P53" s="315">
        <v>32.856483800976918</v>
      </c>
      <c r="Q53" s="316">
        <v>6.4393193953925518</v>
      </c>
      <c r="R53" s="316">
        <v>-6.3818233605053509E-2</v>
      </c>
      <c r="S53" s="317">
        <v>4.488367821263005E-4</v>
      </c>
      <c r="T53" s="315">
        <v>28.384079396094531</v>
      </c>
      <c r="U53" s="316">
        <v>15.916148672771429</v>
      </c>
      <c r="V53" s="316">
        <v>-0.24983129108262703</v>
      </c>
      <c r="W53" s="317">
        <v>1.6134198145918357E-3</v>
      </c>
      <c r="X53" s="315">
        <v>50.236244426923541</v>
      </c>
      <c r="Y53" s="316">
        <v>12.277942867300872</v>
      </c>
      <c r="Z53" s="316">
        <v>-0.17713164032200596</v>
      </c>
      <c r="AA53" s="317">
        <v>1.4996026430408301E-3</v>
      </c>
      <c r="AB53" s="315" t="s">
        <v>678</v>
      </c>
      <c r="AC53" s="316">
        <v>4.6871806024174525</v>
      </c>
      <c r="AD53" s="316" t="s">
        <v>678</v>
      </c>
      <c r="AE53" s="318" t="s">
        <v>678</v>
      </c>
      <c r="AF53" s="315">
        <v>44.573662537559741</v>
      </c>
      <c r="AG53" s="316">
        <v>11.474934755818483</v>
      </c>
      <c r="AH53" s="316">
        <v>-0.15830083779882961</v>
      </c>
      <c r="AI53" s="317">
        <v>1.3363771389612346E-3</v>
      </c>
    </row>
    <row r="54" spans="1:35" ht="13.5" customHeight="1" x14ac:dyDescent="0.25">
      <c r="A54" s="26"/>
      <c r="B54" s="319">
        <v>2037</v>
      </c>
      <c r="C54" s="25"/>
      <c r="D54" s="315">
        <v>39.593690901859169</v>
      </c>
      <c r="E54" s="316">
        <v>8.4143015622708539</v>
      </c>
      <c r="F54" s="316">
        <v>-9.5848873194102693E-2</v>
      </c>
      <c r="G54" s="317">
        <v>6.3479937503422277E-4</v>
      </c>
      <c r="H54" s="315">
        <v>48.975080240542162</v>
      </c>
      <c r="I54" s="316">
        <v>7.0218153541363852</v>
      </c>
      <c r="J54" s="316">
        <v>-6.7551819848843536E-2</v>
      </c>
      <c r="K54" s="317">
        <v>5.3231172953426128E-4</v>
      </c>
      <c r="L54" s="315" t="s">
        <v>678</v>
      </c>
      <c r="M54" s="316">
        <v>2.0515247110120631</v>
      </c>
      <c r="N54" s="316" t="s">
        <v>678</v>
      </c>
      <c r="O54" s="318" t="s">
        <v>678</v>
      </c>
      <c r="P54" s="315">
        <v>32.889608516785316</v>
      </c>
      <c r="Q54" s="316">
        <v>6.4420570210891137</v>
      </c>
      <c r="R54" s="316">
        <v>-6.388003775343673E-2</v>
      </c>
      <c r="S54" s="317">
        <v>4.4927671405969481E-4</v>
      </c>
      <c r="T54" s="315">
        <v>28.481051213290858</v>
      </c>
      <c r="U54" s="316">
        <v>15.970524854504417</v>
      </c>
      <c r="V54" s="316">
        <v>-0.25068481865175157</v>
      </c>
      <c r="W54" s="317">
        <v>1.6189319275315655E-3</v>
      </c>
      <c r="X54" s="315">
        <v>50.439581211195616</v>
      </c>
      <c r="Y54" s="316">
        <v>12.327639206041818</v>
      </c>
      <c r="Z54" s="316">
        <v>-0.17784860032860653</v>
      </c>
      <c r="AA54" s="317">
        <v>1.5056724514550593E-3</v>
      </c>
      <c r="AB54" s="315" t="s">
        <v>678</v>
      </c>
      <c r="AC54" s="316">
        <v>4.6871806024174534</v>
      </c>
      <c r="AD54" s="316" t="s">
        <v>678</v>
      </c>
      <c r="AE54" s="318" t="s">
        <v>678</v>
      </c>
      <c r="AF54" s="315">
        <v>44.753943565086722</v>
      </c>
      <c r="AG54" s="316">
        <v>11.519228738723706</v>
      </c>
      <c r="AH54" s="316">
        <v>-0.1589403825150455</v>
      </c>
      <c r="AI54" s="317">
        <v>1.3417785532646958E-3</v>
      </c>
    </row>
    <row r="55" spans="1:35" ht="13.5" customHeight="1" x14ac:dyDescent="0.25">
      <c r="A55" s="26"/>
      <c r="B55" s="319">
        <v>2038</v>
      </c>
      <c r="C55" s="25"/>
      <c r="D55" s="315">
        <v>39.786963328561093</v>
      </c>
      <c r="E55" s="316">
        <v>8.4553750879993057</v>
      </c>
      <c r="F55" s="316">
        <v>-9.6316749360656276E-2</v>
      </c>
      <c r="G55" s="317">
        <v>6.3789808123935609E-4</v>
      </c>
      <c r="H55" s="315">
        <v>49.205195003955303</v>
      </c>
      <c r="I55" s="316">
        <v>7.0548081204782003</v>
      </c>
      <c r="J55" s="316">
        <v>-6.7869219452198884E-2</v>
      </c>
      <c r="K55" s="317">
        <v>5.3481285433287708E-4</v>
      </c>
      <c r="L55" s="315" t="s">
        <v>678</v>
      </c>
      <c r="M55" s="316">
        <v>2.0515247110120631</v>
      </c>
      <c r="N55" s="316" t="s">
        <v>678</v>
      </c>
      <c r="O55" s="318" t="s">
        <v>678</v>
      </c>
      <c r="P55" s="315">
        <v>33.047393360868071</v>
      </c>
      <c r="Q55" s="316">
        <v>6.4706793742767337</v>
      </c>
      <c r="R55" s="316">
        <v>-6.4188051337213337E-2</v>
      </c>
      <c r="S55" s="317">
        <v>4.5143978730756597E-4</v>
      </c>
      <c r="T55" s="315">
        <v>28.620078461259698</v>
      </c>
      <c r="U55" s="316">
        <v>16.048483287376573</v>
      </c>
      <c r="V55" s="316">
        <v>-0.25190851015750815</v>
      </c>
      <c r="W55" s="317">
        <v>1.6268345730079579E-3</v>
      </c>
      <c r="X55" s="315">
        <v>50.676577092367523</v>
      </c>
      <c r="Y55" s="316">
        <v>12.385561965237066</v>
      </c>
      <c r="Z55" s="316">
        <v>-0.17868424140131065</v>
      </c>
      <c r="AA55" s="317">
        <v>1.5127470179129915E-3</v>
      </c>
      <c r="AB55" s="315" t="s">
        <v>678</v>
      </c>
      <c r="AC55" s="316">
        <v>4.6871806024174534</v>
      </c>
      <c r="AD55" s="316" t="s">
        <v>678</v>
      </c>
      <c r="AE55" s="318" t="s">
        <v>678</v>
      </c>
      <c r="AF55" s="315">
        <v>44.964264324789575</v>
      </c>
      <c r="AG55" s="316">
        <v>11.570965415077511</v>
      </c>
      <c r="AH55" s="316">
        <v>-0.15968752865092881</v>
      </c>
      <c r="AI55" s="317">
        <v>1.3480852897974917E-3</v>
      </c>
    </row>
    <row r="56" spans="1:35" ht="13.5" customHeight="1" x14ac:dyDescent="0.25">
      <c r="A56" s="26"/>
      <c r="B56" s="319">
        <v>2039</v>
      </c>
      <c r="C56" s="25"/>
      <c r="D56" s="315">
        <v>39.96314182416112</v>
      </c>
      <c r="E56" s="316">
        <v>8.4928158760895158</v>
      </c>
      <c r="F56" s="316">
        <v>-9.6743244337498702E-2</v>
      </c>
      <c r="G56" s="317">
        <v>6.4072272315461945E-4</v>
      </c>
      <c r="H56" s="315">
        <v>49.414957325075271</v>
      </c>
      <c r="I56" s="316">
        <v>7.0848828499104997</v>
      </c>
      <c r="J56" s="316">
        <v>-6.8158546727575986E-2</v>
      </c>
      <c r="K56" s="317">
        <v>5.3709276777861453E-4</v>
      </c>
      <c r="L56" s="315" t="s">
        <v>678</v>
      </c>
      <c r="M56" s="316">
        <v>2.0515247110120631</v>
      </c>
      <c r="N56" s="316" t="s">
        <v>678</v>
      </c>
      <c r="O56" s="318" t="s">
        <v>678</v>
      </c>
      <c r="P56" s="315">
        <v>33.191222964155749</v>
      </c>
      <c r="Q56" s="316">
        <v>6.4967702306455237</v>
      </c>
      <c r="R56" s="316">
        <v>-6.4468822737149364E-2</v>
      </c>
      <c r="S56" s="317">
        <v>4.534115480868227E-4</v>
      </c>
      <c r="T56" s="315">
        <v>28.746809479297458</v>
      </c>
      <c r="U56" s="316">
        <v>16.119546706288027</v>
      </c>
      <c r="V56" s="316">
        <v>-0.25302397257623804</v>
      </c>
      <c r="W56" s="317">
        <v>1.6340382709955574E-3</v>
      </c>
      <c r="X56" s="315">
        <v>50.892611932519166</v>
      </c>
      <c r="Y56" s="316">
        <v>12.438361760583765</v>
      </c>
      <c r="Z56" s="316">
        <v>-0.17944597440980467</v>
      </c>
      <c r="AA56" s="317">
        <v>1.5191958761223577E-3</v>
      </c>
      <c r="AB56" s="315" t="s">
        <v>678</v>
      </c>
      <c r="AC56" s="316">
        <v>4.6871806024174534</v>
      </c>
      <c r="AD56" s="316" t="s">
        <v>678</v>
      </c>
      <c r="AE56" s="318" t="s">
        <v>678</v>
      </c>
      <c r="AF56" s="315">
        <v>45.155983317872071</v>
      </c>
      <c r="AG56" s="316">
        <v>11.618126254121645</v>
      </c>
      <c r="AH56" s="316">
        <v>-0.16036859363500072</v>
      </c>
      <c r="AI56" s="317">
        <v>1.3538342286060644E-3</v>
      </c>
    </row>
    <row r="57" spans="1:35" ht="13.5" customHeight="1" x14ac:dyDescent="0.25">
      <c r="A57" s="26"/>
      <c r="B57" s="319">
        <v>2040</v>
      </c>
      <c r="C57" s="25"/>
      <c r="D57" s="315">
        <v>40.123740085276459</v>
      </c>
      <c r="E57" s="316">
        <v>8.5269456116261768</v>
      </c>
      <c r="F57" s="316">
        <v>-9.7132022499226353E-2</v>
      </c>
      <c r="G57" s="317">
        <v>6.4329756963812349E-4</v>
      </c>
      <c r="H57" s="315">
        <v>49.606169447216793</v>
      </c>
      <c r="I57" s="316">
        <v>7.11229793955519</v>
      </c>
      <c r="J57" s="316">
        <v>-6.8422287527272058E-2</v>
      </c>
      <c r="K57" s="317">
        <v>5.3917105851229296E-4</v>
      </c>
      <c r="L57" s="315" t="s">
        <v>678</v>
      </c>
      <c r="M57" s="316">
        <v>2.0515247110120631</v>
      </c>
      <c r="N57" s="316" t="s">
        <v>678</v>
      </c>
      <c r="O57" s="318" t="s">
        <v>678</v>
      </c>
      <c r="P57" s="315">
        <v>33.322333086910731</v>
      </c>
      <c r="Q57" s="316">
        <v>6.5205537585361828</v>
      </c>
      <c r="R57" s="316">
        <v>-6.4724764294869425E-2</v>
      </c>
      <c r="S57" s="317">
        <v>4.5520893744132695E-4</v>
      </c>
      <c r="T57" s="315">
        <v>28.862333119438226</v>
      </c>
      <c r="U57" s="316">
        <v>16.184325676429761</v>
      </c>
      <c r="V57" s="316">
        <v>-0.25404078977732381</v>
      </c>
      <c r="W57" s="317">
        <v>1.6406049144810086E-3</v>
      </c>
      <c r="X57" s="315">
        <v>51.089541867415711</v>
      </c>
      <c r="Y57" s="316">
        <v>12.486492239227291</v>
      </c>
      <c r="Z57" s="316">
        <v>-0.18014034403863854</v>
      </c>
      <c r="AA57" s="317">
        <v>1.5250744336107525E-3</v>
      </c>
      <c r="AB57" s="315" t="s">
        <v>678</v>
      </c>
      <c r="AC57" s="316">
        <v>4.6871806024174534</v>
      </c>
      <c r="AD57" s="316" t="s">
        <v>678</v>
      </c>
      <c r="AE57" s="318" t="s">
        <v>678</v>
      </c>
      <c r="AF57" s="315">
        <v>45.330747762346242</v>
      </c>
      <c r="AG57" s="316">
        <v>11.661116454017684</v>
      </c>
      <c r="AH57" s="316">
        <v>-0.16098942906543157</v>
      </c>
      <c r="AI57" s="317">
        <v>1.3590747636257946E-3</v>
      </c>
    </row>
    <row r="58" spans="1:35" ht="13.5" customHeight="1" x14ac:dyDescent="0.25">
      <c r="A58" s="26"/>
      <c r="B58" s="319">
        <v>2041</v>
      </c>
      <c r="C58" s="25"/>
      <c r="D58" s="315">
        <v>40.285437259224437</v>
      </c>
      <c r="E58" s="316">
        <v>8.5613088839651397</v>
      </c>
      <c r="F58" s="316">
        <v>-9.7523460922080155E-2</v>
      </c>
      <c r="G58" s="317">
        <v>6.4589003481701774E-4</v>
      </c>
      <c r="H58" s="315">
        <v>49.798689961200921</v>
      </c>
      <c r="I58" s="316">
        <v>7.1399006202336155</v>
      </c>
      <c r="J58" s="316">
        <v>-6.8687833004971874E-2</v>
      </c>
      <c r="K58" s="317">
        <v>5.4126357019918306E-4</v>
      </c>
      <c r="L58" s="315" t="s">
        <v>678</v>
      </c>
      <c r="M58" s="316">
        <v>2.0515247110120631</v>
      </c>
      <c r="N58" s="316" t="s">
        <v>678</v>
      </c>
      <c r="O58" s="318" t="s">
        <v>678</v>
      </c>
      <c r="P58" s="315">
        <v>33.454340346380562</v>
      </c>
      <c r="Q58" s="316">
        <v>6.5445000280644123</v>
      </c>
      <c r="R58" s="316">
        <v>-6.4982457163346094E-2</v>
      </c>
      <c r="S58" s="317">
        <v>4.5701862564771897E-4</v>
      </c>
      <c r="T58" s="315">
        <v>28.978647243920129</v>
      </c>
      <c r="U58" s="316">
        <v>16.249547904431701</v>
      </c>
      <c r="V58" s="316">
        <v>-0.25506456467186761</v>
      </c>
      <c r="W58" s="317">
        <v>1.6472164910108372E-3</v>
      </c>
      <c r="X58" s="315">
        <v>51.287819318973298</v>
      </c>
      <c r="Y58" s="316">
        <v>12.534952056434355</v>
      </c>
      <c r="Z58" s="316">
        <v>-0.18083946497480549</v>
      </c>
      <c r="AA58" s="317">
        <v>1.5309932158326933E-3</v>
      </c>
      <c r="AB58" s="315" t="s">
        <v>678</v>
      </c>
      <c r="AC58" s="316">
        <v>4.6871806024174534</v>
      </c>
      <c r="AD58" s="316" t="s">
        <v>678</v>
      </c>
      <c r="AE58" s="318" t="s">
        <v>678</v>
      </c>
      <c r="AF58" s="315">
        <v>45.506708053459015</v>
      </c>
      <c r="AG58" s="316">
        <v>11.704400819504402</v>
      </c>
      <c r="AH58" s="316">
        <v>-0.16161451263663751</v>
      </c>
      <c r="AI58" s="317">
        <v>1.3643511576339282E-3</v>
      </c>
    </row>
    <row r="59" spans="1:35" ht="13.5" customHeight="1" x14ac:dyDescent="0.25">
      <c r="A59" s="26"/>
      <c r="B59" s="319">
        <v>2042</v>
      </c>
      <c r="C59" s="25"/>
      <c r="D59" s="315">
        <v>40.448240865447723</v>
      </c>
      <c r="E59" s="316">
        <v>8.5959072911099401</v>
      </c>
      <c r="F59" s="316">
        <v>-9.7917577809215464E-2</v>
      </c>
      <c r="G59" s="317">
        <v>6.4850023924933572E-4</v>
      </c>
      <c r="H59" s="315">
        <v>49.992527819855511</v>
      </c>
      <c r="I59" s="316">
        <v>7.1676921755598908</v>
      </c>
      <c r="J59" s="316">
        <v>-6.8955195509400838E-2</v>
      </c>
      <c r="K59" s="317">
        <v>5.4337040014786032E-4</v>
      </c>
      <c r="L59" s="315" t="s">
        <v>678</v>
      </c>
      <c r="M59" s="316">
        <v>2.0515247110120631</v>
      </c>
      <c r="N59" s="316" t="s">
        <v>678</v>
      </c>
      <c r="O59" s="318" t="s">
        <v>678</v>
      </c>
      <c r="P59" s="315">
        <v>33.587250881330633</v>
      </c>
      <c r="Q59" s="316">
        <v>6.5686101528093541</v>
      </c>
      <c r="R59" s="316">
        <v>-6.5241913326132966E-2</v>
      </c>
      <c r="S59" s="317">
        <v>4.5884069686236612E-4</v>
      </c>
      <c r="T59" s="315">
        <v>29.095757261726931</v>
      </c>
      <c r="U59" s="316">
        <v>16.315216423338832</v>
      </c>
      <c r="V59" s="316">
        <v>-0.2560953448687201</v>
      </c>
      <c r="W59" s="317">
        <v>1.6538733080447795E-3</v>
      </c>
      <c r="X59" s="315">
        <v>51.487453507736078</v>
      </c>
      <c r="Y59" s="316">
        <v>12.583743465743522</v>
      </c>
      <c r="Z59" s="316">
        <v>-0.18154336972969504</v>
      </c>
      <c r="AA59" s="317">
        <v>1.5369524980307378E-3</v>
      </c>
      <c r="AB59" s="315" t="s">
        <v>678</v>
      </c>
      <c r="AC59" s="316">
        <v>4.6871806024174534</v>
      </c>
      <c r="AD59" s="316" t="s">
        <v>678</v>
      </c>
      <c r="AE59" s="318" t="s">
        <v>678</v>
      </c>
      <c r="AF59" s="315">
        <v>45.68387237393425</v>
      </c>
      <c r="AG59" s="316">
        <v>11.74798136344509</v>
      </c>
      <c r="AH59" s="316">
        <v>-0.16224387341703062</v>
      </c>
      <c r="AI59" s="317">
        <v>1.3696636559998895E-3</v>
      </c>
    </row>
    <row r="60" spans="1:35" ht="13.5" customHeight="1" x14ac:dyDescent="0.25">
      <c r="A60" s="26"/>
      <c r="B60" s="319">
        <v>2043</v>
      </c>
      <c r="C60" s="25"/>
      <c r="D60" s="315">
        <v>40.612158474841642</v>
      </c>
      <c r="E60" s="316">
        <v>8.6307424419986436</v>
      </c>
      <c r="F60" s="316">
        <v>-9.8314391488344852E-2</v>
      </c>
      <c r="G60" s="317">
        <v>6.5112830431804294E-4</v>
      </c>
      <c r="H60" s="315">
        <v>50.18769203726923</v>
      </c>
      <c r="I60" s="316">
        <v>7.1956738979314077</v>
      </c>
      <c r="J60" s="316">
        <v>-6.9224387473781915E-2</v>
      </c>
      <c r="K60" s="317">
        <v>5.4549164633274552E-4</v>
      </c>
      <c r="L60" s="315" t="s">
        <v>678</v>
      </c>
      <c r="M60" s="316">
        <v>2.0515247110120631</v>
      </c>
      <c r="N60" s="316" t="s">
        <v>678</v>
      </c>
      <c r="O60" s="318" t="s">
        <v>678</v>
      </c>
      <c r="P60" s="315">
        <v>33.721070872531577</v>
      </c>
      <c r="Q60" s="316">
        <v>6.5928852539699498</v>
      </c>
      <c r="R60" s="316">
        <v>-6.5503144848782516E-2</v>
      </c>
      <c r="S60" s="317">
        <v>4.6067523581748486E-4</v>
      </c>
      <c r="T60" s="315">
        <v>29.213668618854019</v>
      </c>
      <c r="U60" s="316">
        <v>16.381334286950121</v>
      </c>
      <c r="V60" s="316">
        <v>-0.25713317830250121</v>
      </c>
      <c r="W60" s="317">
        <v>1.660575675146403E-3</v>
      </c>
      <c r="X60" s="315">
        <v>51.688453717340828</v>
      </c>
      <c r="Y60" s="316">
        <v>12.632868736113455</v>
      </c>
      <c r="Z60" s="316">
        <v>-0.18225209103715956</v>
      </c>
      <c r="AA60" s="317">
        <v>1.5429525573308217E-3</v>
      </c>
      <c r="AB60" s="315" t="s">
        <v>678</v>
      </c>
      <c r="AC60" s="316">
        <v>4.6871806024174534</v>
      </c>
      <c r="AD60" s="316" t="s">
        <v>678</v>
      </c>
      <c r="AE60" s="318" t="s">
        <v>678</v>
      </c>
      <c r="AF60" s="315">
        <v>45.862248962487023</v>
      </c>
      <c r="AG60" s="316">
        <v>11.791860112476279</v>
      </c>
      <c r="AH60" s="316">
        <v>-0.16287754067392687</v>
      </c>
      <c r="AI60" s="317">
        <v>1.3750125057720693E-3</v>
      </c>
    </row>
    <row r="61" spans="1:35" ht="13.5" customHeight="1" x14ac:dyDescent="0.25">
      <c r="A61" s="26"/>
      <c r="B61" s="319">
        <v>2044</v>
      </c>
      <c r="C61" s="25"/>
      <c r="D61" s="315">
        <v>40.777197710106314</v>
      </c>
      <c r="E61" s="316">
        <v>8.6658159565786725</v>
      </c>
      <c r="F61" s="316">
        <v>-9.87139204125905E-2</v>
      </c>
      <c r="G61" s="317">
        <v>6.5377435223668283E-4</v>
      </c>
      <c r="H61" s="315">
        <v>50.384191689210716</v>
      </c>
      <c r="I61" s="316">
        <v>7.2238470885889488</v>
      </c>
      <c r="J61" s="316">
        <v>-6.9495421416413891E-2</v>
      </c>
      <c r="K61" s="317">
        <v>5.4762740739866132E-4</v>
      </c>
      <c r="L61" s="315" t="s">
        <v>678</v>
      </c>
      <c r="M61" s="316">
        <v>2.0515247110120631</v>
      </c>
      <c r="N61" s="316" t="s">
        <v>678</v>
      </c>
      <c r="O61" s="318" t="s">
        <v>678</v>
      </c>
      <c r="P61" s="315">
        <v>33.855806543046718</v>
      </c>
      <c r="Q61" s="316">
        <v>6.6173264604170825</v>
      </c>
      <c r="R61" s="316">
        <v>-6.5766163879407202E-2</v>
      </c>
      <c r="S61" s="317">
        <v>4.6252232782508255E-4</v>
      </c>
      <c r="T61" s="315">
        <v>29.33238679856165</v>
      </c>
      <c r="U61" s="316">
        <v>16.447904569960514</v>
      </c>
      <c r="V61" s="316">
        <v>-0.25817811323582929</v>
      </c>
      <c r="W61" s="317">
        <v>1.6673239039975006E-3</v>
      </c>
      <c r="X61" s="315">
        <v>51.890829294948759</v>
      </c>
      <c r="Y61" s="316">
        <v>12.682330152028443</v>
      </c>
      <c r="Z61" s="316">
        <v>-0.1829656618550369</v>
      </c>
      <c r="AA61" s="317">
        <v>1.5489936727551491E-3</v>
      </c>
      <c r="AB61" s="315" t="s">
        <v>678</v>
      </c>
      <c r="AC61" s="316">
        <v>4.6871806024174534</v>
      </c>
      <c r="AD61" s="316" t="s">
        <v>678</v>
      </c>
      <c r="AE61" s="318" t="s">
        <v>678</v>
      </c>
      <c r="AF61" s="315">
        <v>46.041846114206848</v>
      </c>
      <c r="AG61" s="316">
        <v>11.836039107102016</v>
      </c>
      <c r="AH61" s="316">
        <v>-0.16351554387490755</v>
      </c>
      <c r="AI61" s="317">
        <v>1.3803979556893185E-3</v>
      </c>
    </row>
    <row r="62" spans="1:35" ht="13.5" customHeight="1" x14ac:dyDescent="0.25">
      <c r="A62" s="26"/>
      <c r="B62" s="319">
        <v>2045</v>
      </c>
      <c r="C62" s="25"/>
      <c r="D62" s="315">
        <v>40.943366246101021</v>
      </c>
      <c r="E62" s="316">
        <v>8.7011294658821186</v>
      </c>
      <c r="F62" s="316">
        <v>-9.9116183161342186E-2</v>
      </c>
      <c r="G62" s="317">
        <v>6.5643850605505904E-4</v>
      </c>
      <c r="H62" s="315">
        <v>50.582035913550612</v>
      </c>
      <c r="I62" s="316">
        <v>7.2522130576771842</v>
      </c>
      <c r="J62" s="316">
        <v>-6.9768309941253492E-2</v>
      </c>
      <c r="K62" s="317">
        <v>5.4977778266541901E-4</v>
      </c>
      <c r="L62" s="315" t="s">
        <v>678</v>
      </c>
      <c r="M62" s="316">
        <v>2.0515247110120631</v>
      </c>
      <c r="N62" s="316" t="s">
        <v>678</v>
      </c>
      <c r="O62" s="318" t="s">
        <v>678</v>
      </c>
      <c r="P62" s="315">
        <v>33.991464158521381</v>
      </c>
      <c r="Q62" s="316">
        <v>6.6419349087460597</v>
      </c>
      <c r="R62" s="316">
        <v>-6.6030982649244327E-2</v>
      </c>
      <c r="S62" s="317">
        <v>4.643820587809236E-4</v>
      </c>
      <c r="T62" s="315">
        <v>29.451917321629928</v>
      </c>
      <c r="U62" s="316">
        <v>16.514930368103911</v>
      </c>
      <c r="V62" s="316">
        <v>-0.25923019826156518</v>
      </c>
      <c r="W62" s="317">
        <v>1.6741183084125835E-3</v>
      </c>
      <c r="X62" s="315">
        <v>52.094589651680074</v>
      </c>
      <c r="Y62" s="316">
        <v>12.732130013604626</v>
      </c>
      <c r="Z62" s="316">
        <v>-0.18368411536668261</v>
      </c>
      <c r="AA62" s="317">
        <v>1.5550761252351652E-3</v>
      </c>
      <c r="AB62" s="315" t="s">
        <v>678</v>
      </c>
      <c r="AC62" s="316">
        <v>4.6871806024174534</v>
      </c>
      <c r="AD62" s="316" t="s">
        <v>678</v>
      </c>
      <c r="AE62" s="318" t="s">
        <v>678</v>
      </c>
      <c r="AF62" s="315">
        <v>46.222672180943292</v>
      </c>
      <c r="AG62" s="316">
        <v>11.880520401788726</v>
      </c>
      <c r="AH62" s="316">
        <v>-0.16415791268918903</v>
      </c>
      <c r="AI62" s="317">
        <v>1.3858202561925108E-3</v>
      </c>
    </row>
    <row r="63" spans="1:35" ht="13.5" customHeight="1" x14ac:dyDescent="0.25">
      <c r="A63" s="26"/>
      <c r="B63" s="319">
        <v>2046</v>
      </c>
      <c r="C63" s="25"/>
      <c r="D63" s="315">
        <v>41.110671810201282</v>
      </c>
      <c r="E63" s="316">
        <v>8.7366846121016195</v>
      </c>
      <c r="F63" s="316">
        <v>-9.9521198441121533E-2</v>
      </c>
      <c r="G63" s="317">
        <v>6.5912088966495891E-4</v>
      </c>
      <c r="H63" s="315">
        <v>50.781233910686588</v>
      </c>
      <c r="I63" s="316">
        <v>7.2807731243056146</v>
      </c>
      <c r="J63" s="316">
        <v>-7.0043065738501595E-2</v>
      </c>
      <c r="K63" s="317">
        <v>5.5194287213243803E-4</v>
      </c>
      <c r="L63" s="315" t="s">
        <v>678</v>
      </c>
      <c r="M63" s="316">
        <v>2.0515247110120631</v>
      </c>
      <c r="N63" s="316" t="s">
        <v>678</v>
      </c>
      <c r="O63" s="318" t="s">
        <v>678</v>
      </c>
      <c r="P63" s="315">
        <v>34.128050027474373</v>
      </c>
      <c r="Q63" s="316">
        <v>6.666711743329488</v>
      </c>
      <c r="R63" s="316">
        <v>-6.6297613473225048E-2</v>
      </c>
      <c r="S63" s="317">
        <v>4.6625451516852517E-4</v>
      </c>
      <c r="T63" s="315">
        <v>29.572265746615592</v>
      </c>
      <c r="U63" s="316">
        <v>16.582414798297172</v>
      </c>
      <c r="V63" s="316">
        <v>-0.26028948230507248</v>
      </c>
      <c r="W63" s="317">
        <v>1.6809592043534785E-3</v>
      </c>
      <c r="X63" s="315">
        <v>52.299744263051807</v>
      </c>
      <c r="Y63" s="316">
        <v>12.782270636696973</v>
      </c>
      <c r="Z63" s="316">
        <v>-0.18440748498251366</v>
      </c>
      <c r="AA63" s="317">
        <v>1.5612001976246246E-3</v>
      </c>
      <c r="AB63" s="315" t="s">
        <v>678</v>
      </c>
      <c r="AC63" s="316">
        <v>4.6871806024174534</v>
      </c>
      <c r="AD63" s="316" t="s">
        <v>678</v>
      </c>
      <c r="AE63" s="318" t="s">
        <v>678</v>
      </c>
      <c r="AF63" s="315">
        <v>46.40473557169458</v>
      </c>
      <c r="AG63" s="316">
        <v>11.925306065060783</v>
      </c>
      <c r="AH63" s="316">
        <v>-0.16480467698900336</v>
      </c>
      <c r="AI63" s="317">
        <v>1.3912796594361945E-3</v>
      </c>
    </row>
    <row r="64" spans="1:35" ht="13.5" customHeight="1" x14ac:dyDescent="0.25">
      <c r="A64" s="26"/>
      <c r="B64" s="319">
        <v>2047</v>
      </c>
      <c r="C64" s="25"/>
      <c r="D64" s="315">
        <v>41.279122182658035</v>
      </c>
      <c r="E64" s="316">
        <v>8.7724830486667109</v>
      </c>
      <c r="F64" s="316">
        <v>-9.9928985086451663E-2</v>
      </c>
      <c r="G64" s="317">
        <v>6.6182162780591385E-4</v>
      </c>
      <c r="H64" s="315">
        <v>50.981794943971089</v>
      </c>
      <c r="I64" s="316">
        <v>7.3095286166098976</v>
      </c>
      <c r="J64" s="316">
        <v>-7.0319701585193212E-2</v>
      </c>
      <c r="K64" s="317">
        <v>5.5412277648339548E-4</v>
      </c>
      <c r="L64" s="315" t="s">
        <v>678</v>
      </c>
      <c r="M64" s="316">
        <v>2.0515247110120631</v>
      </c>
      <c r="N64" s="316" t="s">
        <v>678</v>
      </c>
      <c r="O64" s="318" t="s">
        <v>678</v>
      </c>
      <c r="P64" s="315">
        <v>34.265570501591263</v>
      </c>
      <c r="Q64" s="316">
        <v>6.6916581163704771</v>
      </c>
      <c r="R64" s="316">
        <v>-6.656606875054677E-2</v>
      </c>
      <c r="S64" s="317">
        <v>4.6813978406317773E-4</v>
      </c>
      <c r="T64" s="315">
        <v>29.693437670110438</v>
      </c>
      <c r="U64" s="316">
        <v>16.650360998785008</v>
      </c>
      <c r="V64" s="316">
        <v>-0.26135601462649238</v>
      </c>
      <c r="W64" s="317">
        <v>1.6878469099440179E-3</v>
      </c>
      <c r="X64" s="315">
        <v>52.50630266941824</v>
      </c>
      <c r="Y64" s="316">
        <v>12.832754353006957</v>
      </c>
      <c r="Z64" s="316">
        <v>-0.18513580434156149</v>
      </c>
      <c r="AA64" s="317">
        <v>1.5673661747127407E-3</v>
      </c>
      <c r="AB64" s="315" t="s">
        <v>678</v>
      </c>
      <c r="AC64" s="316">
        <v>4.6871806024174534</v>
      </c>
      <c r="AD64" s="316" t="s">
        <v>678</v>
      </c>
      <c r="AE64" s="318" t="s">
        <v>678</v>
      </c>
      <c r="AF64" s="315">
        <v>46.588044752998393</v>
      </c>
      <c r="AG64" s="316">
        <v>11.970398179596671</v>
      </c>
      <c r="AH64" s="316">
        <v>-0.16545586685098643</v>
      </c>
      <c r="AI64" s="317">
        <v>1.3967764193003136E-3</v>
      </c>
    </row>
    <row r="65" spans="1:35" ht="13.5" customHeight="1" x14ac:dyDescent="0.25">
      <c r="A65" s="26"/>
      <c r="B65" s="319">
        <v>2048</v>
      </c>
      <c r="C65" s="25"/>
      <c r="D65" s="315">
        <v>41.448725196959565</v>
      </c>
      <c r="E65" s="316">
        <v>8.808526440320712</v>
      </c>
      <c r="F65" s="316">
        <v>-0.10033956206073322</v>
      </c>
      <c r="G65" s="317">
        <v>6.6454084607100051E-4</v>
      </c>
      <c r="H65" s="315">
        <v>51.183728340142196</v>
      </c>
      <c r="I65" s="316">
        <v>7.3384808718136263</v>
      </c>
      <c r="J65" s="316">
        <v>-7.0598230345791838E-2</v>
      </c>
      <c r="K65" s="317">
        <v>5.5631759709090913E-4</v>
      </c>
      <c r="L65" s="315" t="s">
        <v>678</v>
      </c>
      <c r="M65" s="316">
        <v>2.0515247110120631</v>
      </c>
      <c r="N65" s="316" t="s">
        <v>678</v>
      </c>
      <c r="O65" s="318" t="s">
        <v>678</v>
      </c>
      <c r="P65" s="315">
        <v>34.404031976019809</v>
      </c>
      <c r="Q65" s="316">
        <v>6.7167751879562232</v>
      </c>
      <c r="R65" s="316">
        <v>-6.6836360965249988E-2</v>
      </c>
      <c r="S65" s="317">
        <v>4.7003795313599518E-4</v>
      </c>
      <c r="T65" s="315">
        <v>29.815438727001638</v>
      </c>
      <c r="U65" s="316">
        <v>16.718772129285959</v>
      </c>
      <c r="V65" s="316">
        <v>-0.2624298448230345</v>
      </c>
      <c r="W65" s="317">
        <v>1.6947817454848349E-3</v>
      </c>
      <c r="X65" s="315">
        <v>52.714274476414765</v>
      </c>
      <c r="Y65" s="316">
        <v>12.883583510191011</v>
      </c>
      <c r="Z65" s="316">
        <v>-0.18586910731303685</v>
      </c>
      <c r="AA65" s="317">
        <v>1.5735743432374329E-3</v>
      </c>
      <c r="AB65" s="315" t="s">
        <v>678</v>
      </c>
      <c r="AC65" s="316">
        <v>4.6871806024174534</v>
      </c>
      <c r="AD65" s="316" t="s">
        <v>678</v>
      </c>
      <c r="AE65" s="318" t="s">
        <v>678</v>
      </c>
      <c r="AF65" s="315">
        <v>46.772608249325813</v>
      </c>
      <c r="AG65" s="316">
        <v>12.015798842325868</v>
      </c>
      <c r="AH65" s="316">
        <v>-0.16611151255757745</v>
      </c>
      <c r="AI65" s="317">
        <v>1.4023107914020178E-3</v>
      </c>
    </row>
    <row r="66" spans="1:35" ht="13.5" customHeight="1" x14ac:dyDescent="0.25">
      <c r="A66" s="26"/>
      <c r="B66" s="319">
        <v>2049</v>
      </c>
      <c r="C66" s="25"/>
      <c r="D66" s="315">
        <v>41.619488740195699</v>
      </c>
      <c r="E66" s="316">
        <v>8.8448164631981534</v>
      </c>
      <c r="F66" s="316">
        <v>-0.10075294845712618</v>
      </c>
      <c r="G66" s="317">
        <v>6.6727867091268098E-4</v>
      </c>
      <c r="H66" s="315">
        <v>51.387043489757303</v>
      </c>
      <c r="I66" s="316">
        <v>7.3676312362904977</v>
      </c>
      <c r="J66" s="316">
        <v>-7.0878664972787511E-2</v>
      </c>
      <c r="K66" s="317">
        <v>5.5852743602125021E-4</v>
      </c>
      <c r="L66" s="315" t="s">
        <v>678</v>
      </c>
      <c r="M66" s="316">
        <v>2.0515247110120631</v>
      </c>
      <c r="N66" s="316" t="s">
        <v>678</v>
      </c>
      <c r="O66" s="318" t="s">
        <v>678</v>
      </c>
      <c r="P66" s="315">
        <v>34.543440889667309</v>
      </c>
      <c r="Q66" s="316">
        <v>6.7420641261119609</v>
      </c>
      <c r="R66" s="316">
        <v>-6.7108502686798674E-2</v>
      </c>
      <c r="S66" s="317">
        <v>4.7194911065799117E-4</v>
      </c>
      <c r="T66" s="315">
        <v>29.938274590733734</v>
      </c>
      <c r="U66" s="316">
        <v>16.787651371139312</v>
      </c>
      <c r="V66" s="316">
        <v>-0.26351102283128303</v>
      </c>
      <c r="W66" s="317">
        <v>1.7017640334682576E-3</v>
      </c>
      <c r="X66" s="315">
        <v>52.923669355404435</v>
      </c>
      <c r="Y66" s="316">
        <v>12.934760471969678</v>
      </c>
      <c r="Z66" s="316">
        <v>-0.18660742799790456</v>
      </c>
      <c r="AA66" s="317">
        <v>1.5798249918986575E-3</v>
      </c>
      <c r="AB66" s="315" t="s">
        <v>678</v>
      </c>
      <c r="AC66" s="316">
        <v>4.6871806024174534</v>
      </c>
      <c r="AD66" s="316" t="s">
        <v>678</v>
      </c>
      <c r="AE66" s="318" t="s">
        <v>678</v>
      </c>
      <c r="AF66" s="315">
        <v>46.958434643477567</v>
      </c>
      <c r="AG66" s="316">
        <v>12.061510164526334</v>
      </c>
      <c r="AH66" s="316">
        <v>-0.16677164459842669</v>
      </c>
      <c r="AI66" s="317">
        <v>1.4078830331075455E-3</v>
      </c>
    </row>
    <row r="67" spans="1:35" ht="13.5" customHeight="1" x14ac:dyDescent="0.25">
      <c r="A67" s="26"/>
      <c r="B67" s="319">
        <v>2050</v>
      </c>
      <c r="C67" s="25"/>
      <c r="D67" s="315">
        <v>41.791420753424653</v>
      </c>
      <c r="E67" s="316">
        <v>8.881354804902708</v>
      </c>
      <c r="F67" s="316">
        <v>-0.10116916349943775</v>
      </c>
      <c r="G67" s="317">
        <v>6.7003522964868378E-4</v>
      </c>
      <c r="H67" s="315">
        <v>51.591749847629771</v>
      </c>
      <c r="I67" s="316">
        <v>7.3969810656269352</v>
      </c>
      <c r="J67" s="316">
        <v>-7.1161018507299265E-2</v>
      </c>
      <c r="K67" s="317">
        <v>5.6075239603909114E-4</v>
      </c>
      <c r="L67" s="315" t="s">
        <v>678</v>
      </c>
      <c r="M67" s="316">
        <v>2.0515247110120631</v>
      </c>
      <c r="N67" s="316" t="s">
        <v>678</v>
      </c>
      <c r="O67" s="318" t="s">
        <v>678</v>
      </c>
      <c r="P67" s="315">
        <v>34.683803725500084</v>
      </c>
      <c r="Q67" s="316">
        <v>6.7675261068552723</v>
      </c>
      <c r="R67" s="316">
        <v>-6.7382506570664885E-2</v>
      </c>
      <c r="S67" s="317">
        <v>4.738733455041846E-4</v>
      </c>
      <c r="T67" s="315">
        <v>30.061950973572493</v>
      </c>
      <c r="U67" s="316">
        <v>16.857001927453044</v>
      </c>
      <c r="V67" s="316">
        <v>-0.26459959892951962</v>
      </c>
      <c r="W67" s="317">
        <v>1.7087940985933063E-3</v>
      </c>
      <c r="X67" s="315">
        <v>53.134497043927723</v>
      </c>
      <c r="Y67" s="316">
        <v>12.98628761823754</v>
      </c>
      <c r="Z67" s="316">
        <v>-0.1873508007304692</v>
      </c>
      <c r="AA67" s="317">
        <v>1.5861184113718353E-3</v>
      </c>
      <c r="AB67" s="315" t="s">
        <v>678</v>
      </c>
      <c r="AC67" s="316">
        <v>4.6871806024174534</v>
      </c>
      <c r="AD67" s="316" t="s">
        <v>678</v>
      </c>
      <c r="AE67" s="318" t="s">
        <v>678</v>
      </c>
      <c r="AF67" s="315">
        <v>47.145532576983221</v>
      </c>
      <c r="AG67" s="316">
        <v>12.107534271922692</v>
      </c>
      <c r="AH67" s="316">
        <v>-0.1674362936718134</v>
      </c>
      <c r="AI67" s="317">
        <v>1.4134934035441957E-3</v>
      </c>
    </row>
    <row r="68" spans="1:35" ht="13.5" customHeight="1" x14ac:dyDescent="0.25">
      <c r="A68" s="26"/>
      <c r="B68" s="319">
        <v>2051</v>
      </c>
      <c r="C68" s="25"/>
      <c r="D68" s="315">
        <v>41.964529232042267</v>
      </c>
      <c r="E68" s="316">
        <v>8.918143164585695</v>
      </c>
      <c r="F68" s="316">
        <v>-0.10158822654301637</v>
      </c>
      <c r="G68" s="317">
        <v>6.7281065046792424E-4</v>
      </c>
      <c r="H68" s="315">
        <v>51.797856933268726</v>
      </c>
      <c r="I68" s="316">
        <v>7.4265317246851277</v>
      </c>
      <c r="J68" s="316">
        <v>-7.1445304079681596E-2</v>
      </c>
      <c r="K68" s="317">
        <v>5.6299258061228384E-4</v>
      </c>
      <c r="L68" s="315" t="s">
        <v>678</v>
      </c>
      <c r="M68" s="316">
        <v>2.0515247110120631</v>
      </c>
      <c r="N68" s="316" t="s">
        <v>678</v>
      </c>
      <c r="O68" s="318" t="s">
        <v>678</v>
      </c>
      <c r="P68" s="315">
        <v>34.825127010844909</v>
      </c>
      <c r="Q68" s="316">
        <v>6.7931623142507878</v>
      </c>
      <c r="R68" s="316">
        <v>-6.76583853589173E-2</v>
      </c>
      <c r="S68" s="317">
        <v>4.7581074715773218E-4</v>
      </c>
      <c r="T68" s="315">
        <v>30.186473626870569</v>
      </c>
      <c r="U68" s="316">
        <v>16.926827023252798</v>
      </c>
      <c r="V68" s="316">
        <v>-0.26569562374006084</v>
      </c>
      <c r="W68" s="317">
        <v>1.7158722677807949E-3</v>
      </c>
      <c r="X68" s="315">
        <v>53.346767346155495</v>
      </c>
      <c r="Y68" s="316">
        <v>13.038167345173903</v>
      </c>
      <c r="Z68" s="316">
        <v>-0.18809926007997224</v>
      </c>
      <c r="AA68" s="317">
        <v>1.5924548943213694E-3</v>
      </c>
      <c r="AB68" s="315" t="s">
        <v>678</v>
      </c>
      <c r="AC68" s="316">
        <v>4.6871806024174534</v>
      </c>
      <c r="AD68" s="316" t="s">
        <v>678</v>
      </c>
      <c r="AE68" s="318" t="s">
        <v>678</v>
      </c>
      <c r="AF68" s="315">
        <v>47.333910750503101</v>
      </c>
      <c r="AG68" s="316">
        <v>12.153873304785106</v>
      </c>
      <c r="AH68" s="316">
        <v>-0.16810549068607375</v>
      </c>
      <c r="AI68" s="317">
        <v>1.4191421636123777E-3</v>
      </c>
    </row>
    <row r="69" spans="1:35" ht="13.5" customHeight="1" x14ac:dyDescent="0.25">
      <c r="A69" s="26"/>
      <c r="B69" s="319">
        <v>2052</v>
      </c>
      <c r="C69" s="25"/>
      <c r="D69" s="315">
        <v>42.138822226153856</v>
      </c>
      <c r="E69" s="316">
        <v>8.9551832530250657</v>
      </c>
      <c r="F69" s="316">
        <v>-0.10201015707565174</v>
      </c>
      <c r="G69" s="317">
        <v>6.7560506243646552E-4</v>
      </c>
      <c r="H69" s="315">
        <v>52.00537433132164</v>
      </c>
      <c r="I69" s="316">
        <v>7.4562845876664969</v>
      </c>
      <c r="J69" s="316">
        <v>-7.1731534910134981E-2</v>
      </c>
      <c r="K69" s="317">
        <v>5.652480939166715E-4</v>
      </c>
      <c r="L69" s="315" t="s">
        <v>678</v>
      </c>
      <c r="M69" s="316">
        <v>2.0515247110120631</v>
      </c>
      <c r="N69" s="316" t="s">
        <v>678</v>
      </c>
      <c r="O69" s="318" t="s">
        <v>678</v>
      </c>
      <c r="P69" s="315">
        <v>34.967417317692593</v>
      </c>
      <c r="Q69" s="316">
        <v>6.8189739404652361</v>
      </c>
      <c r="R69" s="316">
        <v>-6.7936151880813658E-2</v>
      </c>
      <c r="S69" s="317">
        <v>4.7776140571409003E-4</v>
      </c>
      <c r="T69" s="315">
        <v>30.311848341334905</v>
      </c>
      <c r="U69" s="316">
        <v>16.997129905631827</v>
      </c>
      <c r="V69" s="316">
        <v>-0.26679914823161266</v>
      </c>
      <c r="W69" s="317">
        <v>1.7229988701885303E-3</v>
      </c>
      <c r="X69" s="315">
        <v>53.56049013334475</v>
      </c>
      <c r="Y69" s="316">
        <v>13.090402065354214</v>
      </c>
      <c r="Z69" s="316">
        <v>-0.18885284085219922</v>
      </c>
      <c r="AA69" s="317">
        <v>1.5988347354142537E-3</v>
      </c>
      <c r="AB69" s="315" t="s">
        <v>678</v>
      </c>
      <c r="AC69" s="316">
        <v>4.6871806024174534</v>
      </c>
      <c r="AD69" s="316" t="s">
        <v>678</v>
      </c>
      <c r="AE69" s="318" t="s">
        <v>678</v>
      </c>
      <c r="AF69" s="315">
        <v>47.523577924232796</v>
      </c>
      <c r="AG69" s="316">
        <v>12.200529418028792</v>
      </c>
      <c r="AH69" s="316">
        <v>-0.16877926676103783</v>
      </c>
      <c r="AI69" s="317">
        <v>1.4248295759977422E-3</v>
      </c>
    </row>
    <row r="70" spans="1:35" ht="13.5" customHeight="1" x14ac:dyDescent="0.25">
      <c r="A70" s="26"/>
      <c r="B70" s="319">
        <v>2053</v>
      </c>
      <c r="C70" s="25"/>
      <c r="D70" s="315">
        <v>42.314307840948508</v>
      </c>
      <c r="E70" s="316">
        <v>8.9924767927049789</v>
      </c>
      <c r="F70" s="316">
        <v>-0.10243497471848109</v>
      </c>
      <c r="G70" s="317">
        <v>6.784185955035206E-4</v>
      </c>
      <c r="H70" s="315">
        <v>52.214311692020082</v>
      </c>
      <c r="I70" s="316">
        <v>7.4862410381755975</v>
      </c>
      <c r="J70" s="316">
        <v>-7.2019724309320687E-2</v>
      </c>
      <c r="K70" s="317">
        <v>5.6751904084093279E-4</v>
      </c>
      <c r="L70" s="315" t="s">
        <v>678</v>
      </c>
      <c r="M70" s="316">
        <v>2.0515247110120631</v>
      </c>
      <c r="N70" s="316" t="s">
        <v>678</v>
      </c>
      <c r="O70" s="318" t="s">
        <v>678</v>
      </c>
      <c r="P70" s="315">
        <v>35.110681263003542</v>
      </c>
      <c r="Q70" s="316">
        <v>6.844962185822892</v>
      </c>
      <c r="R70" s="316">
        <v>-6.8215819053397478E-2</v>
      </c>
      <c r="S70" s="317">
        <v>4.7972541188520299E-4</v>
      </c>
      <c r="T70" s="315">
        <v>30.438080947296065</v>
      </c>
      <c r="U70" s="316">
        <v>17.067913843902012</v>
      </c>
      <c r="V70" s="316">
        <v>-0.26791022372164036</v>
      </c>
      <c r="W70" s="317">
        <v>1.7301742372266213E-3</v>
      </c>
      <c r="X70" s="315">
        <v>53.77567534429776</v>
      </c>
      <c r="Y70" s="316">
        <v>13.142994207862246</v>
      </c>
      <c r="Z70" s="316">
        <v>-0.18961157809109833</v>
      </c>
      <c r="AA70" s="317">
        <v>1.6052582313337755E-3</v>
      </c>
      <c r="AB70" s="315" t="s">
        <v>678</v>
      </c>
      <c r="AC70" s="316">
        <v>4.6871806024174534</v>
      </c>
      <c r="AD70" s="316" t="s">
        <v>678</v>
      </c>
      <c r="AE70" s="318" t="s">
        <v>678</v>
      </c>
      <c r="AF70" s="315">
        <v>47.714542918310599</v>
      </c>
      <c r="AG70" s="316">
        <v>12.247504781314221</v>
      </c>
      <c r="AH70" s="316">
        <v>-0.1694576532294767</v>
      </c>
      <c r="AI70" s="317">
        <v>1.4305559051833974E-3</v>
      </c>
    </row>
    <row r="71" spans="1:35" ht="13.5" customHeight="1" x14ac:dyDescent="0.25">
      <c r="A71" s="26"/>
      <c r="B71" s="319">
        <v>2054</v>
      </c>
      <c r="C71" s="25"/>
      <c r="D71" s="315">
        <v>42.490994237076073</v>
      </c>
      <c r="E71" s="316">
        <v>9.0300255178959006</v>
      </c>
      <c r="F71" s="316">
        <v>-0.10286269922690167</v>
      </c>
      <c r="G71" s="317">
        <v>6.8125138050749608E-4</v>
      </c>
      <c r="H71" s="315">
        <v>52.424678731628468</v>
      </c>
      <c r="I71" s="316">
        <v>7.5164024692844658</v>
      </c>
      <c r="J71" s="316">
        <v>-7.2309885678979793E-2</v>
      </c>
      <c r="K71" s="317">
        <v>5.6980552699145974E-4</v>
      </c>
      <c r="L71" s="315" t="s">
        <v>678</v>
      </c>
      <c r="M71" s="316">
        <v>2.0515247110120631</v>
      </c>
      <c r="N71" s="316" t="s">
        <v>678</v>
      </c>
      <c r="O71" s="318" t="s">
        <v>678</v>
      </c>
      <c r="P71" s="315">
        <v>35.254925509015557</v>
      </c>
      <c r="Q71" s="316">
        <v>6.8711282588613924</v>
      </c>
      <c r="R71" s="316">
        <v>-6.84973998820987E-2</v>
      </c>
      <c r="S71" s="317">
        <v>4.8170285700372339E-4</v>
      </c>
      <c r="T71" s="315">
        <v>30.565177314979348</v>
      </c>
      <c r="U71" s="316">
        <v>17.139182129745897</v>
      </c>
      <c r="V71" s="316">
        <v>-0.26902890187875528</v>
      </c>
      <c r="W71" s="317">
        <v>1.7373987025728912E-3</v>
      </c>
      <c r="X71" s="315">
        <v>53.992332985824248</v>
      </c>
      <c r="Y71" s="316">
        <v>13.19594621840308</v>
      </c>
      <c r="Z71" s="316">
        <v>-0.19037550708041021</v>
      </c>
      <c r="AA71" s="317">
        <v>1.611725680793313E-3</v>
      </c>
      <c r="AB71" s="315" t="s">
        <v>678</v>
      </c>
      <c r="AC71" s="316">
        <v>4.6871806024174534</v>
      </c>
      <c r="AD71" s="316" t="s">
        <v>678</v>
      </c>
      <c r="AE71" s="318" t="s">
        <v>678</v>
      </c>
      <c r="AF71" s="315">
        <v>47.906814613227631</v>
      </c>
      <c r="AG71" s="316">
        <v>12.294801579148036</v>
      </c>
      <c r="AH71" s="316">
        <v>-0.1701406816385598</v>
      </c>
      <c r="AI71" s="317">
        <v>1.4363214174622091E-3</v>
      </c>
    </row>
    <row r="72" spans="1:35" ht="13.5" customHeight="1" x14ac:dyDescent="0.25">
      <c r="A72" s="26"/>
      <c r="B72" s="319">
        <v>2055</v>
      </c>
      <c r="C72" s="25"/>
      <c r="D72" s="315">
        <v>42.66888963102658</v>
      </c>
      <c r="E72" s="316">
        <v>9.0678311747352378</v>
      </c>
      <c r="F72" s="316">
        <v>-0.1032933504914893</v>
      </c>
      <c r="G72" s="317">
        <v>6.8410354918207517E-4</v>
      </c>
      <c r="H72" s="315">
        <v>52.63648523289595</v>
      </c>
      <c r="I72" s="316">
        <v>7.5467702835974011</v>
      </c>
      <c r="J72" s="316">
        <v>-7.2602032512556411E-2</v>
      </c>
      <c r="K72" s="317">
        <v>5.721076586972688E-4</v>
      </c>
      <c r="L72" s="315" t="s">
        <v>678</v>
      </c>
      <c r="M72" s="316">
        <v>2.0515247110120631</v>
      </c>
      <c r="N72" s="316" t="s">
        <v>678</v>
      </c>
      <c r="O72" s="318" t="s">
        <v>678</v>
      </c>
      <c r="P72" s="315">
        <v>35.400156763553539</v>
      </c>
      <c r="Q72" s="316">
        <v>6.8974733763879339</v>
      </c>
      <c r="R72" s="316">
        <v>-6.8780907461338414E-2</v>
      </c>
      <c r="S72" s="317">
        <v>4.8369383302725795E-4</v>
      </c>
      <c r="T72" s="315">
        <v>30.693143354777749</v>
      </c>
      <c r="U72" s="316">
        <v>17.21093807736974</v>
      </c>
      <c r="V72" s="316">
        <v>-0.27015523472511721</v>
      </c>
      <c r="W72" s="317">
        <v>1.7446726021883919E-3</v>
      </c>
      <c r="X72" s="315">
        <v>54.210473133206712</v>
      </c>
      <c r="Y72" s="316">
        <v>13.24926055941682</v>
      </c>
      <c r="Z72" s="316">
        <v>-0.19114466334530869</v>
      </c>
      <c r="AA72" s="317">
        <v>1.6182373845502274E-3</v>
      </c>
      <c r="AB72" s="315" t="s">
        <v>678</v>
      </c>
      <c r="AC72" s="316">
        <v>4.6871806024174534</v>
      </c>
      <c r="AD72" s="316" t="s">
        <v>678</v>
      </c>
      <c r="AE72" s="318" t="s">
        <v>678</v>
      </c>
      <c r="AF72" s="315">
        <v>48.100401950240858</v>
      </c>
      <c r="AG72" s="316">
        <v>12.342422010984619</v>
      </c>
      <c r="AH72" s="316">
        <v>-0.17082838375132184</v>
      </c>
      <c r="AI72" s="317">
        <v>1.4421263809491845E-3</v>
      </c>
    </row>
    <row r="73" spans="1:35" ht="13.5" customHeight="1" x14ac:dyDescent="0.25">
      <c r="A73" s="26"/>
      <c r="B73" s="319">
        <v>2056</v>
      </c>
      <c r="C73" s="25"/>
      <c r="D73" s="315">
        <v>42.848002295512444</v>
      </c>
      <c r="E73" s="316">
        <v>9.1058955213085735</v>
      </c>
      <c r="F73" s="316">
        <v>-0.1037269485389236</v>
      </c>
      <c r="G73" s="317">
        <v>6.8697523416234559E-4</v>
      </c>
      <c r="H73" s="315">
        <v>52.849741045511315</v>
      </c>
      <c r="I73" s="316">
        <v>7.5773458933161955</v>
      </c>
      <c r="J73" s="316">
        <v>-7.2896178395825142E-2</v>
      </c>
      <c r="K73" s="317">
        <v>5.7442554301494566E-4</v>
      </c>
      <c r="L73" s="315" t="s">
        <v>678</v>
      </c>
      <c r="M73" s="316">
        <v>2.0515247110120631</v>
      </c>
      <c r="N73" s="316" t="s">
        <v>678</v>
      </c>
      <c r="O73" s="318" t="s">
        <v>678</v>
      </c>
      <c r="P73" s="315">
        <v>35.546381780341548</v>
      </c>
      <c r="Q73" s="316">
        <v>6.923998763535872</v>
      </c>
      <c r="R73" s="316">
        <v>-6.9066354975137953E-2</v>
      </c>
      <c r="S73" s="317">
        <v>4.8569843254264478E-4</v>
      </c>
      <c r="T73" s="315">
        <v>30.821985017526888</v>
      </c>
      <c r="U73" s="316">
        <v>17.28318502365768</v>
      </c>
      <c r="V73" s="316">
        <v>-0.27128927463885411</v>
      </c>
      <c r="W73" s="317">
        <v>1.7519962743330314E-3</v>
      </c>
      <c r="X73" s="315">
        <v>54.430105930669043</v>
      </c>
      <c r="Y73" s="316">
        <v>13.302939710193121</v>
      </c>
      <c r="Z73" s="316">
        <v>-0.19191908265405311</v>
      </c>
      <c r="AA73" s="317">
        <v>1.6247936454198485E-3</v>
      </c>
      <c r="AB73" s="315" t="s">
        <v>678</v>
      </c>
      <c r="AC73" s="316">
        <v>4.6871806024174534</v>
      </c>
      <c r="AD73" s="316" t="s">
        <v>678</v>
      </c>
      <c r="AE73" s="318" t="s">
        <v>678</v>
      </c>
      <c r="AF73" s="315">
        <v>48.295313931788904</v>
      </c>
      <c r="AG73" s="316">
        <v>12.390368291328397</v>
      </c>
      <c r="AH73" s="316">
        <v>-0.17152079154813996</v>
      </c>
      <c r="AI73" s="317">
        <v>1.4479710655939402E-3</v>
      </c>
    </row>
    <row r="74" spans="1:35" ht="13.5" customHeight="1" x14ac:dyDescent="0.25">
      <c r="A74" s="26"/>
      <c r="B74" s="319">
        <v>2057</v>
      </c>
      <c r="C74" s="25"/>
      <c r="D74" s="315">
        <v>43.028340559853056</v>
      </c>
      <c r="E74" s="316">
        <v>9.1442203277313858</v>
      </c>
      <c r="F74" s="316">
        <v>-0.10416351353291903</v>
      </c>
      <c r="G74" s="317">
        <v>6.8986656899096591E-4</v>
      </c>
      <c r="H74" s="315">
        <v>53.064456086560988</v>
      </c>
      <c r="I74" s="316">
        <v>7.6081307203057902</v>
      </c>
      <c r="J74" s="316">
        <v>-7.3192337007522895E-2</v>
      </c>
      <c r="K74" s="317">
        <v>5.767592877336231E-4</v>
      </c>
      <c r="L74" s="315" t="s">
        <v>678</v>
      </c>
      <c r="M74" s="316">
        <v>2.0515247110120631</v>
      </c>
      <c r="N74" s="316" t="s">
        <v>678</v>
      </c>
      <c r="O74" s="318" t="s">
        <v>678</v>
      </c>
      <c r="P74" s="315">
        <v>35.693607359316772</v>
      </c>
      <c r="Q74" s="316">
        <v>6.9507056538216752</v>
      </c>
      <c r="R74" s="316">
        <v>-6.9353755697731806E-2</v>
      </c>
      <c r="S74" s="317">
        <v>4.8771674877025805E-4</v>
      </c>
      <c r="T74" s="315">
        <v>30.951708294781639</v>
      </c>
      <c r="U74" s="316">
        <v>17.35592632832687</v>
      </c>
      <c r="V74" s="316">
        <v>-0.27243107435649738</v>
      </c>
      <c r="W74" s="317">
        <v>1.7593700595812999E-3</v>
      </c>
      <c r="X74" s="315">
        <v>54.651241591848112</v>
      </c>
      <c r="Y74" s="316">
        <v>13.356986166986459</v>
      </c>
      <c r="Z74" s="316">
        <v>-0.19269880101965106</v>
      </c>
      <c r="AA74" s="317">
        <v>1.6313947682895546E-3</v>
      </c>
      <c r="AB74" s="315" t="s">
        <v>678</v>
      </c>
      <c r="AC74" s="316">
        <v>4.6871806024174534</v>
      </c>
      <c r="AD74" s="316" t="s">
        <v>678</v>
      </c>
      <c r="AE74" s="318" t="s">
        <v>678</v>
      </c>
      <c r="AF74" s="315">
        <v>48.491559621910568</v>
      </c>
      <c r="AG74" s="316">
        <v>12.43864264983679</v>
      </c>
      <c r="AH74" s="316">
        <v>-0.17221793722822076</v>
      </c>
      <c r="AI74" s="317">
        <v>1.4538557431932541E-3</v>
      </c>
    </row>
    <row r="75" spans="1:35" ht="13.5" customHeight="1" x14ac:dyDescent="0.25">
      <c r="A75" s="26"/>
      <c r="B75" s="319">
        <v>2058</v>
      </c>
      <c r="C75" s="25"/>
      <c r="D75" s="315">
        <v>43.209912810362177</v>
      </c>
      <c r="E75" s="316">
        <v>9.1828073762313842</v>
      </c>
      <c r="F75" s="316">
        <v>-0.10460306577516275</v>
      </c>
      <c r="G75" s="317">
        <v>6.927776881243766E-4</v>
      </c>
      <c r="H75" s="315">
        <v>53.280640340990296</v>
      </c>
      <c r="I75" s="316">
        <v>7.6391261961604187</v>
      </c>
      <c r="J75" s="316">
        <v>-7.3490522119984969E-2</v>
      </c>
      <c r="K75" s="317">
        <v>5.791090013799946E-4</v>
      </c>
      <c r="L75" s="315" t="s">
        <v>678</v>
      </c>
      <c r="M75" s="316">
        <v>2.0515247110120631</v>
      </c>
      <c r="N75" s="316" t="s">
        <v>678</v>
      </c>
      <c r="O75" s="318" t="s">
        <v>678</v>
      </c>
      <c r="P75" s="315">
        <v>35.841840346945787</v>
      </c>
      <c r="Q75" s="316">
        <v>6.9775952892022994</v>
      </c>
      <c r="R75" s="316">
        <v>-6.9643122994185069E-2</v>
      </c>
      <c r="S75" s="317">
        <v>4.8974887556834398E-4</v>
      </c>
      <c r="T75" s="315">
        <v>31.082319219094838</v>
      </c>
      <c r="U75" s="316">
        <v>17.42916537408373</v>
      </c>
      <c r="V75" s="316">
        <v>-0.27358068697543442</v>
      </c>
      <c r="W75" s="317">
        <v>1.7667943008381104E-3</v>
      </c>
      <c r="X75" s="315">
        <v>54.873890400268891</v>
      </c>
      <c r="Y75" s="316">
        <v>13.411402443132252</v>
      </c>
      <c r="Z75" s="316">
        <v>-0.1934838547015337</v>
      </c>
      <c r="AA75" s="317">
        <v>1.6380410601329544E-3</v>
      </c>
      <c r="AB75" s="315" t="s">
        <v>678</v>
      </c>
      <c r="AC75" s="316">
        <v>4.6871806024174534</v>
      </c>
      <c r="AD75" s="316" t="s">
        <v>678</v>
      </c>
      <c r="AE75" s="318" t="s">
        <v>678</v>
      </c>
      <c r="AF75" s="315">
        <v>48.689148146666518</v>
      </c>
      <c r="AG75" s="316">
        <v>12.487247331423939</v>
      </c>
      <c r="AH75" s="316">
        <v>-0.17291985321109785</v>
      </c>
      <c r="AI75" s="317">
        <v>1.4597806874037077E-3</v>
      </c>
    </row>
    <row r="76" spans="1:35" ht="13.5" customHeight="1" x14ac:dyDescent="0.25">
      <c r="A76" s="26"/>
      <c r="B76" s="319">
        <v>2059</v>
      </c>
      <c r="C76" s="25"/>
      <c r="D76" s="315">
        <v>43.392727490737911</v>
      </c>
      <c r="E76" s="316">
        <v>9.2216584612313781</v>
      </c>
      <c r="F76" s="316">
        <v>-0.10504562570625854</v>
      </c>
      <c r="G76" s="317">
        <v>6.9570872693905177E-4</v>
      </c>
      <c r="H76" s="315">
        <v>53.498303862067687</v>
      </c>
      <c r="I76" s="316">
        <v>7.6703337622701611</v>
      </c>
      <c r="J76" s="316">
        <v>-7.3790747599785475E-2</v>
      </c>
      <c r="K76" s="317">
        <v>5.8147479322335962E-4</v>
      </c>
      <c r="L76" s="315" t="s">
        <v>678</v>
      </c>
      <c r="M76" s="316">
        <v>2.0515247110120631</v>
      </c>
      <c r="N76" s="316" t="s">
        <v>678</v>
      </c>
      <c r="O76" s="318" t="s">
        <v>678</v>
      </c>
      <c r="P76" s="315">
        <v>35.991087636542922</v>
      </c>
      <c r="Q76" s="316">
        <v>7.0046689201329349</v>
      </c>
      <c r="R76" s="316">
        <v>-6.9934470321014838E-2</v>
      </c>
      <c r="S76" s="317">
        <v>4.9179490743738428E-4</v>
      </c>
      <c r="T76" s="315">
        <v>31.213823864297751</v>
      </c>
      <c r="U76" s="316">
        <v>17.502905566781248</v>
      </c>
      <c r="V76" s="316">
        <v>-0.27473816595637779</v>
      </c>
      <c r="W76" s="317">
        <v>1.7742693433547418E-3</v>
      </c>
      <c r="X76" s="315">
        <v>55.09806270982255</v>
      </c>
      <c r="Y76" s="316">
        <v>13.466191069163692</v>
      </c>
      <c r="Z76" s="316">
        <v>-0.19427428020724152</v>
      </c>
      <c r="AA76" s="317">
        <v>1.6447328300241582E-3</v>
      </c>
      <c r="AB76" s="315" t="s">
        <v>678</v>
      </c>
      <c r="AC76" s="316">
        <v>4.6871806024174534</v>
      </c>
      <c r="AD76" s="316" t="s">
        <v>678</v>
      </c>
      <c r="AE76" s="318" t="s">
        <v>678</v>
      </c>
      <c r="AF76" s="315">
        <v>48.888088694563507</v>
      </c>
      <c r="AG76" s="316">
        <v>12.536184596365052</v>
      </c>
      <c r="AH76" s="316">
        <v>-0.17362657213813928</v>
      </c>
      <c r="AI76" s="317">
        <v>1.4657461737544084E-3</v>
      </c>
    </row>
    <row r="77" spans="1:35" ht="13.5" customHeight="1" x14ac:dyDescent="0.25">
      <c r="A77" s="26"/>
      <c r="B77" s="319">
        <v>2060</v>
      </c>
      <c r="C77" s="25"/>
      <c r="D77" s="315">
        <v>43.576793102455412</v>
      </c>
      <c r="E77" s="316">
        <v>9.2607753894327391</v>
      </c>
      <c r="F77" s="316">
        <v>-0.10549121390667753</v>
      </c>
      <c r="G77" s="317">
        <v>6.9865982173779599E-4</v>
      </c>
      <c r="H77" s="315">
        <v>53.717456771852348</v>
      </c>
      <c r="I77" s="316">
        <v>7.7017548698879832</v>
      </c>
      <c r="J77" s="316">
        <v>-7.409302740838225E-2</v>
      </c>
      <c r="K77" s="317">
        <v>5.8385677328070661E-4</v>
      </c>
      <c r="L77" s="315" t="s">
        <v>678</v>
      </c>
      <c r="M77" s="316">
        <v>2.0515247110120631</v>
      </c>
      <c r="N77" s="316" t="s">
        <v>678</v>
      </c>
      <c r="O77" s="318" t="s">
        <v>678</v>
      </c>
      <c r="P77" s="315">
        <v>36.141356168590868</v>
      </c>
      <c r="Q77" s="316">
        <v>7.0319278056251662</v>
      </c>
      <c r="R77" s="316">
        <v>-7.0227811226816025E-2</v>
      </c>
      <c r="S77" s="317">
        <v>4.9385493952449234E-4</v>
      </c>
      <c r="T77" s="315">
        <v>31.346228345782592</v>
      </c>
      <c r="U77" s="316">
        <v>17.577150335577375</v>
      </c>
      <c r="V77" s="316">
        <v>-0.27590356512585146</v>
      </c>
      <c r="W77" s="317">
        <v>1.7817955347448982E-3</v>
      </c>
      <c r="X77" s="315">
        <v>55.32376894524802</v>
      </c>
      <c r="Y77" s="316">
        <v>13.521354592929459</v>
      </c>
      <c r="Z77" s="316">
        <v>-0.19507011429412227</v>
      </c>
      <c r="AA77" s="317">
        <v>1.6514703891521538E-3</v>
      </c>
      <c r="AB77" s="315" t="s">
        <v>678</v>
      </c>
      <c r="AC77" s="316">
        <v>4.6871806024174534</v>
      </c>
      <c r="AD77" s="316" t="s">
        <v>678</v>
      </c>
      <c r="AE77" s="318" t="s">
        <v>678</v>
      </c>
      <c r="AF77" s="315">
        <v>49.088390516981768</v>
      </c>
      <c r="AG77" s="316">
        <v>12.585456720401556</v>
      </c>
      <c r="AH77" s="316">
        <v>-0.17433812687406558</v>
      </c>
      <c r="AI77" s="317">
        <v>1.4717524796598058E-3</v>
      </c>
    </row>
    <row r="78" spans="1:35" ht="13.5" customHeight="1" x14ac:dyDescent="0.25">
      <c r="A78" s="26"/>
      <c r="B78" s="319">
        <v>2061</v>
      </c>
      <c r="C78" s="25"/>
      <c r="D78" s="315">
        <v>43.762118205162217</v>
      </c>
      <c r="E78" s="316">
        <v>9.3001599798994121</v>
      </c>
      <c r="F78" s="316">
        <v>-0.10593985109771532</v>
      </c>
      <c r="G78" s="317">
        <v>7.0163110975608235E-4</v>
      </c>
      <c r="H78" s="315">
        <v>53.938109261664884</v>
      </c>
      <c r="I78" s="316">
        <v>7.7333909801972318</v>
      </c>
      <c r="J78" s="316">
        <v>-7.4397375602766144E-2</v>
      </c>
      <c r="K78" s="317">
        <v>5.8625505232182845E-4</v>
      </c>
      <c r="L78" s="315" t="s">
        <v>678</v>
      </c>
      <c r="M78" s="316">
        <v>2.0515247110120631</v>
      </c>
      <c r="N78" s="316" t="s">
        <v>678</v>
      </c>
      <c r="O78" s="318" t="s">
        <v>678</v>
      </c>
      <c r="P78" s="315">
        <v>36.292652931063408</v>
      </c>
      <c r="Q78" s="316">
        <v>7.0593732133055216</v>
      </c>
      <c r="R78" s="316">
        <v>-7.0523159352891593E-2</v>
      </c>
      <c r="S78" s="317">
        <v>4.9592906762783691E-4</v>
      </c>
      <c r="T78" s="315">
        <v>31.479538820786907</v>
      </c>
      <c r="U78" s="316">
        <v>17.651903133094507</v>
      </c>
      <c r="V78" s="316">
        <v>-0.27707693867869421</v>
      </c>
      <c r="W78" s="317">
        <v>1.7893732250008733E-3</v>
      </c>
      <c r="X78" s="315">
        <v>55.551019602616797</v>
      </c>
      <c r="Y78" s="316">
        <v>13.576895579712202</v>
      </c>
      <c r="Z78" s="316">
        <v>-0.19587139397104036</v>
      </c>
      <c r="AA78" s="317">
        <v>1.6582540508352779E-3</v>
      </c>
      <c r="AB78" s="315" t="s">
        <v>678</v>
      </c>
      <c r="AC78" s="316">
        <v>4.6871806024174534</v>
      </c>
      <c r="AD78" s="316" t="s">
        <v>678</v>
      </c>
      <c r="AE78" s="318" t="s">
        <v>678</v>
      </c>
      <c r="AF78" s="315">
        <v>49.290062928605266</v>
      </c>
      <c r="AG78" s="316">
        <v>12.63506599484692</v>
      </c>
      <c r="AH78" s="316">
        <v>-0.17505455050847821</v>
      </c>
      <c r="AI78" s="317">
        <v>1.4777998844325915E-3</v>
      </c>
    </row>
    <row r="79" spans="1:35" ht="13.5" customHeight="1" x14ac:dyDescent="0.25">
      <c r="A79" s="26"/>
      <c r="B79" s="319">
        <v>2062</v>
      </c>
      <c r="C79" s="25"/>
      <c r="D79" s="315">
        <v>43.94871141707619</v>
      </c>
      <c r="E79" s="316">
        <v>9.3398140641424945</v>
      </c>
      <c r="F79" s="316">
        <v>-0.10639155814245518</v>
      </c>
      <c r="G79" s="317">
        <v>7.0462272916843312E-4</v>
      </c>
      <c r="H79" s="315">
        <v>54.160271592561173</v>
      </c>
      <c r="I79" s="316">
        <v>7.7652435643795634</v>
      </c>
      <c r="J79" s="316">
        <v>-7.4703806336114523E-2</v>
      </c>
      <c r="K79" s="317">
        <v>5.8866974187447309E-4</v>
      </c>
      <c r="L79" s="315" t="s">
        <v>678</v>
      </c>
      <c r="M79" s="316">
        <v>2.0515247110120631</v>
      </c>
      <c r="N79" s="316" t="s">
        <v>678</v>
      </c>
      <c r="O79" s="318" t="s">
        <v>678</v>
      </c>
      <c r="P79" s="315">
        <v>36.444984959750315</v>
      </c>
      <c r="Q79" s="316">
        <v>7.0870064194744025</v>
      </c>
      <c r="R79" s="316">
        <v>-7.0820528433886504E-2</v>
      </c>
      <c r="S79" s="317">
        <v>4.9801738820109682E-4</v>
      </c>
      <c r="T79" s="315">
        <v>31.613761488679803</v>
      </c>
      <c r="U79" s="316">
        <v>17.727167435579979</v>
      </c>
      <c r="V79" s="316">
        <v>-0.27825834118057879</v>
      </c>
      <c r="W79" s="317">
        <v>1.7970027665098213E-3</v>
      </c>
      <c r="X79" s="315">
        <v>55.779825249820938</v>
      </c>
      <c r="Y79" s="316">
        <v>13.632816612347806</v>
      </c>
      <c r="Z79" s="316">
        <v>-0.19667815650009771</v>
      </c>
      <c r="AA79" s="317">
        <v>1.6650841305357841E-3</v>
      </c>
      <c r="AB79" s="315" t="s">
        <v>678</v>
      </c>
      <c r="AC79" s="316">
        <v>4.6871806024174534</v>
      </c>
      <c r="AD79" s="316" t="s">
        <v>678</v>
      </c>
      <c r="AE79" s="318" t="s">
        <v>678</v>
      </c>
      <c r="AF79" s="315">
        <v>49.493115307854723</v>
      </c>
      <c r="AG79" s="316">
        <v>12.685014726693176</v>
      </c>
      <c r="AH79" s="316">
        <v>-0.17577587635739811</v>
      </c>
      <c r="AI79" s="317">
        <v>1.4838886692966863E-3</v>
      </c>
    </row>
    <row r="80" spans="1:35" ht="13.5" customHeight="1" x14ac:dyDescent="0.25">
      <c r="A80" s="26"/>
      <c r="B80" s="319">
        <v>2063</v>
      </c>
      <c r="C80" s="25"/>
      <c r="D80" s="315">
        <v>44.136581415386431</v>
      </c>
      <c r="E80" s="316">
        <v>9.3797394862054215</v>
      </c>
      <c r="F80" s="316">
        <v>-0.1068463560467387</v>
      </c>
      <c r="G80" s="317">
        <v>7.076348190948467E-4</v>
      </c>
      <c r="H80" s="315">
        <v>54.383954095809635</v>
      </c>
      <c r="I80" s="316">
        <v>7.7973141036833757</v>
      </c>
      <c r="J80" s="316">
        <v>-7.5012333858449645E-2</v>
      </c>
      <c r="K80" s="317">
        <v>5.9110095422953057E-4</v>
      </c>
      <c r="L80" s="315" t="s">
        <v>678</v>
      </c>
      <c r="M80" s="316">
        <v>2.0515247110120631</v>
      </c>
      <c r="N80" s="316" t="s">
        <v>678</v>
      </c>
      <c r="O80" s="318" t="s">
        <v>678</v>
      </c>
      <c r="P80" s="315">
        <v>36.598359338584629</v>
      </c>
      <c r="Q80" s="316">
        <v>7.1148287091654545</v>
      </c>
      <c r="R80" s="316">
        <v>-7.1119932298426836E-2</v>
      </c>
      <c r="S80" s="317">
        <v>5.001199983579467E-4</v>
      </c>
      <c r="T80" s="315">
        <v>31.748902591250356</v>
      </c>
      <c r="U80" s="316">
        <v>17.802946743067796</v>
      </c>
      <c r="V80" s="316">
        <v>-0.27944782757055053</v>
      </c>
      <c r="W80" s="317">
        <v>1.8046845140701499E-3</v>
      </c>
      <c r="X80" s="315">
        <v>56.010196527064593</v>
      </c>
      <c r="Y80" s="316">
        <v>13.689120291345532</v>
      </c>
      <c r="Z80" s="316">
        <v>-0.19749043939836658</v>
      </c>
      <c r="AA80" s="317">
        <v>1.6719609458745145E-3</v>
      </c>
      <c r="AB80" s="315" t="s">
        <v>678</v>
      </c>
      <c r="AC80" s="316">
        <v>4.6871806024174534</v>
      </c>
      <c r="AD80" s="316" t="s">
        <v>678</v>
      </c>
      <c r="AE80" s="318" t="s">
        <v>678</v>
      </c>
      <c r="AF80" s="315">
        <v>49.697557097323873</v>
      </c>
      <c r="AG80" s="316">
        <v>12.735305238718244</v>
      </c>
      <c r="AH80" s="316">
        <v>-0.17650213796481504</v>
      </c>
      <c r="AI80" s="317">
        <v>1.4900191174003203E-3</v>
      </c>
    </row>
    <row r="81" spans="1:35" ht="13.5" customHeight="1" x14ac:dyDescent="0.25">
      <c r="A81" s="26"/>
      <c r="B81" s="319">
        <v>2064</v>
      </c>
      <c r="C81" s="25"/>
      <c r="D81" s="315">
        <v>44.325736936656781</v>
      </c>
      <c r="E81" s="316">
        <v>9.4199381027497164</v>
      </c>
      <c r="F81" s="316">
        <v>-0.10730426596014248</v>
      </c>
      <c r="G81" s="317">
        <v>7.1066751960726727E-4</v>
      </c>
      <c r="H81" s="315">
        <v>54.609167173371638</v>
      </c>
      <c r="I81" s="316">
        <v>7.8296040894926904</v>
      </c>
      <c r="J81" s="316">
        <v>-7.5322972517301259E-2</v>
      </c>
      <c r="K81" s="317">
        <v>5.9354880244625523E-4</v>
      </c>
      <c r="L81" s="315" t="s">
        <v>678</v>
      </c>
      <c r="M81" s="316">
        <v>2.0515247110120631</v>
      </c>
      <c r="N81" s="316" t="s">
        <v>678</v>
      </c>
      <c r="O81" s="318" t="s">
        <v>678</v>
      </c>
      <c r="P81" s="315">
        <v>36.752783199972086</v>
      </c>
      <c r="Q81" s="316">
        <v>7.1428413762053209</v>
      </c>
      <c r="R81" s="316">
        <v>-7.1421384869762669E-2</v>
      </c>
      <c r="S81" s="317">
        <v>5.02236995876574E-4</v>
      </c>
      <c r="T81" s="315">
        <v>31.884968412997843</v>
      </c>
      <c r="U81" s="316">
        <v>17.879244579541357</v>
      </c>
      <c r="V81" s="316">
        <v>-0.28064545316358175</v>
      </c>
      <c r="W81" s="317">
        <v>1.8124188249080179E-3</v>
      </c>
      <c r="X81" s="315">
        <v>56.2421441473588</v>
      </c>
      <c r="Y81" s="316">
        <v>13.745809235008933</v>
      </c>
      <c r="Z81" s="316">
        <v>-0.19830828043963436</v>
      </c>
      <c r="AA81" s="317">
        <v>1.6788848166456704E-3</v>
      </c>
      <c r="AB81" s="315" t="s">
        <v>678</v>
      </c>
      <c r="AC81" s="316">
        <v>4.6871806024174534</v>
      </c>
      <c r="AD81" s="316" t="s">
        <v>678</v>
      </c>
      <c r="AE81" s="318" t="s">
        <v>678</v>
      </c>
      <c r="AF81" s="315">
        <v>49.903397804218521</v>
      </c>
      <c r="AG81" s="316">
        <v>12.785939869593927</v>
      </c>
      <c r="AH81" s="316">
        <v>-0.1772333691042475</v>
      </c>
      <c r="AI81" s="317">
        <v>1.4961915138291995E-3</v>
      </c>
    </row>
    <row r="82" spans="1:35" ht="13.5" customHeight="1" x14ac:dyDescent="0.25">
      <c r="A82" s="26"/>
      <c r="B82" s="319">
        <v>2065</v>
      </c>
      <c r="C82" s="25"/>
      <c r="D82" s="315">
        <v>44.516186777231994</v>
      </c>
      <c r="E82" s="316">
        <v>9.4604117831413319</v>
      </c>
      <c r="F82" s="316">
        <v>-0.10776530917696149</v>
      </c>
      <c r="G82" s="317">
        <v>7.1372097173609723E-4</v>
      </c>
      <c r="H82" s="315">
        <v>54.835921298385166</v>
      </c>
      <c r="I82" s="316">
        <v>7.8621150233964947</v>
      </c>
      <c r="J82" s="316">
        <v>-7.563573675837372E-2</v>
      </c>
      <c r="K82" s="317">
        <v>5.9601340035752236E-4</v>
      </c>
      <c r="L82" s="315" t="s">
        <v>678</v>
      </c>
      <c r="M82" s="316">
        <v>2.0515247110120631</v>
      </c>
      <c r="N82" s="316" t="s">
        <v>678</v>
      </c>
      <c r="O82" s="318" t="s">
        <v>678</v>
      </c>
      <c r="P82" s="315">
        <v>36.90826372512268</v>
      </c>
      <c r="Q82" s="316">
        <v>7.1710457232738065</v>
      </c>
      <c r="R82" s="316">
        <v>-7.1724900166415542E-2</v>
      </c>
      <c r="S82" s="317">
        <v>5.0436847920422398E-4</v>
      </c>
      <c r="T82" s="315">
        <v>32.021965281423945</v>
      </c>
      <c r="U82" s="316">
        <v>17.956064493097333</v>
      </c>
      <c r="V82" s="316">
        <v>-0.28185127365314389</v>
      </c>
      <c r="W82" s="317">
        <v>1.8202060586939447E-3</v>
      </c>
      <c r="X82" s="315">
        <v>56.475678897019627</v>
      </c>
      <c r="Y82" s="316">
        <v>13.802886079557611</v>
      </c>
      <c r="Z82" s="316">
        <v>-0.19913171765616008</v>
      </c>
      <c r="AA82" s="317">
        <v>1.6858560648316822E-3</v>
      </c>
      <c r="AB82" s="315" t="s">
        <v>678</v>
      </c>
      <c r="AC82" s="316">
        <v>4.6871806024174534</v>
      </c>
      <c r="AD82" s="316" t="s">
        <v>678</v>
      </c>
      <c r="AE82" s="318" t="s">
        <v>678</v>
      </c>
      <c r="AF82" s="315">
        <v>50.110647000798664</v>
      </c>
      <c r="AG82" s="316">
        <v>12.836920973994658</v>
      </c>
      <c r="AH82" s="316">
        <v>-0.1779696037803134</v>
      </c>
      <c r="AI82" s="317">
        <v>1.5024061456197614E-3</v>
      </c>
    </row>
    <row r="83" spans="1:35" ht="13.5" customHeight="1" x14ac:dyDescent="0.25">
      <c r="A83" s="26"/>
      <c r="B83" s="319">
        <v>2066</v>
      </c>
      <c r="C83" s="25"/>
      <c r="D83" s="315">
        <v>44.707939793646929</v>
      </c>
      <c r="E83" s="316">
        <v>9.5011624095375833</v>
      </c>
      <c r="F83" s="316">
        <v>-0.10822950713719962</v>
      </c>
      <c r="G83" s="317">
        <v>7.167953174767569E-4</v>
      </c>
      <c r="H83" s="315">
        <v>55.064227015651966</v>
      </c>
      <c r="I83" s="316">
        <v>7.8948484172585855</v>
      </c>
      <c r="J83" s="316">
        <v>-7.5950641126217952E-2</v>
      </c>
      <c r="K83" s="317">
        <v>5.9849486257512285E-4</v>
      </c>
      <c r="L83" s="315" t="s">
        <v>678</v>
      </c>
      <c r="M83" s="316">
        <v>2.0515247110120631</v>
      </c>
      <c r="N83" s="316" t="s">
        <v>678</v>
      </c>
      <c r="O83" s="318" t="s">
        <v>678</v>
      </c>
      <c r="P83" s="315">
        <v>37.06480814438477</v>
      </c>
      <c r="Q83" s="316">
        <v>7.1994430619644643</v>
      </c>
      <c r="R83" s="316">
        <v>-7.2030492302830471E-2</v>
      </c>
      <c r="S83" s="317">
        <v>5.065145474617797E-4</v>
      </c>
      <c r="T83" s="315">
        <v>32.159899567327066</v>
      </c>
      <c r="U83" s="316">
        <v>18.033410056110686</v>
      </c>
      <c r="V83" s="316">
        <v>-0.28306534511379794</v>
      </c>
      <c r="W83" s="317">
        <v>1.8280465775595413E-3</v>
      </c>
      <c r="X83" s="315">
        <v>56.710811636169822</v>
      </c>
      <c r="Y83" s="316">
        <v>13.860353479249833</v>
      </c>
      <c r="Z83" s="316">
        <v>-0.19996078934044306</v>
      </c>
      <c r="AA83" s="317">
        <v>1.6928750146181853E-3</v>
      </c>
      <c r="AB83" s="315" t="s">
        <v>678</v>
      </c>
      <c r="AC83" s="316">
        <v>4.6871806024174534</v>
      </c>
      <c r="AD83" s="316" t="s">
        <v>678</v>
      </c>
      <c r="AE83" s="318" t="s">
        <v>678</v>
      </c>
      <c r="AF83" s="315">
        <v>50.319314324823637</v>
      </c>
      <c r="AG83" s="316">
        <v>12.888250922707028</v>
      </c>
      <c r="AH83" s="316">
        <v>-0.17871087623031132</v>
      </c>
      <c r="AI83" s="317">
        <v>1.508663301772527E-3</v>
      </c>
    </row>
    <row r="84" spans="1:35" ht="13.5" customHeight="1" x14ac:dyDescent="0.25">
      <c r="A84" s="26"/>
      <c r="B84" s="319">
        <v>2067</v>
      </c>
      <c r="C84" s="25"/>
      <c r="D84" s="315">
        <v>44.901004903038306</v>
      </c>
      <c r="E84" s="316">
        <v>9.5421918769746679</v>
      </c>
      <c r="F84" s="316">
        <v>-0.10869688142756642</v>
      </c>
      <c r="G84" s="317">
        <v>7.1989069979628694E-4</v>
      </c>
      <c r="H84" s="315">
        <v>55.294094942127828</v>
      </c>
      <c r="I84" s="316">
        <v>7.9278057932878649</v>
      </c>
      <c r="J84" s="316">
        <v>-7.6267700264907631E-2</v>
      </c>
      <c r="K84" s="317">
        <v>6.0099330449509187E-4</v>
      </c>
      <c r="L84" s="315" t="s">
        <v>678</v>
      </c>
      <c r="M84" s="316">
        <v>2.0515247110120631</v>
      </c>
      <c r="N84" s="316" t="s">
        <v>678</v>
      </c>
      <c r="O84" s="318" t="s">
        <v>678</v>
      </c>
      <c r="P84" s="315">
        <v>37.222423737581195</v>
      </c>
      <c r="Q84" s="316">
        <v>7.2280347128455738</v>
      </c>
      <c r="R84" s="316">
        <v>-7.2338175490032186E-2</v>
      </c>
      <c r="S84" s="317">
        <v>5.0867530044837038E-4</v>
      </c>
      <c r="T84" s="315">
        <v>32.298777685098528</v>
      </c>
      <c r="U84" s="316">
        <v>18.111284865400762</v>
      </c>
      <c r="V84" s="316">
        <v>-0.28428772400380148</v>
      </c>
      <c r="W84" s="317">
        <v>1.8359407461143449E-3</v>
      </c>
      <c r="X84" s="315">
        <v>56.947553299243815</v>
      </c>
      <c r="Y84" s="316">
        <v>13.918214106505925</v>
      </c>
      <c r="Z84" s="316">
        <v>-0.20079553404700359</v>
      </c>
      <c r="AA84" s="317">
        <v>1.6999419924090924E-3</v>
      </c>
      <c r="AB84" s="315" t="s">
        <v>678</v>
      </c>
      <c r="AC84" s="316">
        <v>4.6871806024174534</v>
      </c>
      <c r="AD84" s="316" t="s">
        <v>678</v>
      </c>
      <c r="AE84" s="318" t="s">
        <v>678</v>
      </c>
      <c r="AF84" s="315">
        <v>50.529409480000282</v>
      </c>
      <c r="AG84" s="316">
        <v>12.939932102740009</v>
      </c>
      <c r="AH84" s="316">
        <v>-0.17945722092581265</v>
      </c>
      <c r="AI84" s="317">
        <v>1.5149632732655363E-3</v>
      </c>
    </row>
    <row r="85" spans="1:35" ht="13.5" customHeight="1" x14ac:dyDescent="0.25">
      <c r="A85" s="26"/>
      <c r="B85" s="319">
        <v>2068</v>
      </c>
      <c r="C85" s="25"/>
      <c r="D85" s="315">
        <v>45.095391083559441</v>
      </c>
      <c r="E85" s="316">
        <v>9.5835020934558024</v>
      </c>
      <c r="F85" s="316">
        <v>-0.10916745378248122</v>
      </c>
      <c r="G85" s="317">
        <v>7.2300726263999787E-4</v>
      </c>
      <c r="H85" s="315">
        <v>55.525535767416336</v>
      </c>
      <c r="I85" s="316">
        <v>7.960988684109136</v>
      </c>
      <c r="J85" s="316">
        <v>-7.6586928918720334E-2</v>
      </c>
      <c r="K85" s="317">
        <v>6.0350884230307646E-4</v>
      </c>
      <c r="L85" s="315" t="s">
        <v>678</v>
      </c>
      <c r="M85" s="316">
        <v>2.0515247110120631</v>
      </c>
      <c r="N85" s="316" t="s">
        <v>678</v>
      </c>
      <c r="O85" s="318" t="s">
        <v>678</v>
      </c>
      <c r="P85" s="315">
        <v>37.38111783434789</v>
      </c>
      <c r="Q85" s="316">
        <v>7.2568220055215704</v>
      </c>
      <c r="R85" s="316">
        <v>-7.2647964036286136E-2</v>
      </c>
      <c r="S85" s="317">
        <v>5.1085083864601318E-4</v>
      </c>
      <c r="T85" s="315">
        <v>32.43860609302093</v>
      </c>
      <c r="U85" s="316">
        <v>18.189692542398596</v>
      </c>
      <c r="V85" s="316">
        <v>-0.28551846716773471</v>
      </c>
      <c r="W85" s="317">
        <v>1.843888931462779E-3</v>
      </c>
      <c r="X85" s="315">
        <v>57.185914895496239</v>
      </c>
      <c r="Y85" s="316">
        <v>13.976470652032594</v>
      </c>
      <c r="Z85" s="316">
        <v>-0.20163599059417603</v>
      </c>
      <c r="AA85" s="317">
        <v>1.7070573268417751E-3</v>
      </c>
      <c r="AB85" s="315" t="s">
        <v>678</v>
      </c>
      <c r="AC85" s="316">
        <v>4.6871806024174534</v>
      </c>
      <c r="AD85" s="316" t="s">
        <v>678</v>
      </c>
      <c r="AE85" s="318" t="s">
        <v>678</v>
      </c>
      <c r="AF85" s="315">
        <v>50.740942236434265</v>
      </c>
      <c r="AG85" s="316">
        <v>12.991966917435976</v>
      </c>
      <c r="AH85" s="316">
        <v>-0.18020867257426462</v>
      </c>
      <c r="AI85" s="317">
        <v>1.5213063530678821E-3</v>
      </c>
    </row>
    <row r="86" spans="1:35" ht="13.5" customHeight="1" x14ac:dyDescent="0.25">
      <c r="A86" s="26"/>
      <c r="B86" s="319">
        <v>2069</v>
      </c>
      <c r="C86" s="25"/>
      <c r="D86" s="315">
        <v>45.291107374797733</v>
      </c>
      <c r="E86" s="316">
        <v>9.6250949800399344</v>
      </c>
      <c r="F86" s="316">
        <v>-0.10964124608508359</v>
      </c>
      <c r="G86" s="317">
        <v>7.2614515093816234E-4</v>
      </c>
      <c r="H86" s="315">
        <v>55.758560254265952</v>
      </c>
      <c r="I86" s="316">
        <v>7.9943986328343621</v>
      </c>
      <c r="J86" s="316">
        <v>-7.6908341932823046E-2</v>
      </c>
      <c r="K86" s="317">
        <v>6.0604159297973734E-4</v>
      </c>
      <c r="L86" s="315" t="s">
        <v>678</v>
      </c>
      <c r="M86" s="316">
        <v>2.0515247110120631</v>
      </c>
      <c r="N86" s="316" t="s">
        <v>678</v>
      </c>
      <c r="O86" s="318" t="s">
        <v>678</v>
      </c>
      <c r="P86" s="315">
        <v>37.540897814474675</v>
      </c>
      <c r="Q86" s="316">
        <v>7.2858062786948619</v>
      </c>
      <c r="R86" s="316">
        <v>-7.2959872347763716E-2</v>
      </c>
      <c r="S86" s="317">
        <v>5.1304126322428503E-4</v>
      </c>
      <c r="T86" s="315">
        <v>32.579391293568406</v>
      </c>
      <c r="U86" s="316">
        <v>18.268636733315279</v>
      </c>
      <c r="V86" s="316">
        <v>-0.28675763183914349</v>
      </c>
      <c r="W86" s="317">
        <v>1.8518915032212219E-3</v>
      </c>
      <c r="X86" s="315">
        <v>57.425907509513813</v>
      </c>
      <c r="Y86" s="316">
        <v>14.035125824948004</v>
      </c>
      <c r="Z86" s="316">
        <v>-0.20248219806591367</v>
      </c>
      <c r="AA86" s="317">
        <v>1.7142213488023452E-3</v>
      </c>
      <c r="AB86" s="315" t="s">
        <v>678</v>
      </c>
      <c r="AC86" s="316">
        <v>4.6871806024174534</v>
      </c>
      <c r="AD86" s="316" t="s">
        <v>678</v>
      </c>
      <c r="AE86" s="318" t="s">
        <v>678</v>
      </c>
      <c r="AF86" s="315">
        <v>50.953922431084301</v>
      </c>
      <c r="AG86" s="316">
        <v>13.044357786582449</v>
      </c>
      <c r="AH86" s="316">
        <v>-0.18096526612060435</v>
      </c>
      <c r="AI86" s="317">
        <v>1.5276928361533328E-3</v>
      </c>
    </row>
    <row r="87" spans="1:35" ht="13.5" customHeight="1" x14ac:dyDescent="0.25">
      <c r="A87" s="26"/>
      <c r="B87" s="319">
        <v>2070</v>
      </c>
      <c r="C87" s="25"/>
      <c r="D87" s="315">
        <v>45.488162878195034</v>
      </c>
      <c r="E87" s="316">
        <v>9.6669724709310945</v>
      </c>
      <c r="F87" s="316">
        <v>-0.11011828036825123</v>
      </c>
      <c r="G87" s="317">
        <v>7.2930451061275624E-4</v>
      </c>
      <c r="H87" s="315">
        <v>55.993179239070571</v>
      </c>
      <c r="I87" s="316">
        <v>8.0280371931344465</v>
      </c>
      <c r="J87" s="316">
        <v>-7.7231954253962634E-2</v>
      </c>
      <c r="K87" s="317">
        <v>6.0859167430618978E-4</v>
      </c>
      <c r="L87" s="315" t="s">
        <v>678</v>
      </c>
      <c r="M87" s="316">
        <v>2.0515247110120631</v>
      </c>
      <c r="N87" s="316" t="s">
        <v>678</v>
      </c>
      <c r="O87" s="318" t="s">
        <v>678</v>
      </c>
      <c r="P87" s="315">
        <v>37.701771108248465</v>
      </c>
      <c r="Q87" s="316">
        <v>7.3149888802280874</v>
      </c>
      <c r="R87" s="316">
        <v>-7.3273914929212314E-2</v>
      </c>
      <c r="S87" s="317">
        <v>5.1524667604502803E-4</v>
      </c>
      <c r="T87" s="315">
        <v>32.721139833709074</v>
      </c>
      <c r="U87" s="316">
        <v>18.348121109311553</v>
      </c>
      <c r="V87" s="316">
        <v>-0.28800527564320128</v>
      </c>
      <c r="W87" s="317">
        <v>1.8599488335351968E-3</v>
      </c>
      <c r="X87" s="315">
        <v>57.66754230173094</v>
      </c>
      <c r="Y87" s="316">
        <v>14.094182352907806</v>
      </c>
      <c r="Z87" s="316">
        <v>-0.20333419581360651</v>
      </c>
      <c r="AA87" s="317">
        <v>1.7214343914410425E-3</v>
      </c>
      <c r="AB87" s="315" t="s">
        <v>678</v>
      </c>
      <c r="AC87" s="316">
        <v>4.6871806024174534</v>
      </c>
      <c r="AD87" s="316" t="s">
        <v>678</v>
      </c>
      <c r="AE87" s="318" t="s">
        <v>678</v>
      </c>
      <c r="AF87" s="315">
        <v>51.16835996821974</v>
      </c>
      <c r="AG87" s="316">
        <v>13.097107146524651</v>
      </c>
      <c r="AH87" s="316">
        <v>-0.18172703674888388</v>
      </c>
      <c r="AI87" s="317">
        <v>1.5341230195140506E-3</v>
      </c>
    </row>
    <row r="88" spans="1:35" ht="13.5" customHeight="1" x14ac:dyDescent="0.25">
      <c r="A88" s="26"/>
      <c r="B88" s="319">
        <v>2071</v>
      </c>
      <c r="C88" s="25"/>
      <c r="D88" s="315">
        <v>45.686566757470914</v>
      </c>
      <c r="E88" s="316">
        <v>9.7091365135683336</v>
      </c>
      <c r="F88" s="316">
        <v>-0.11059857881562428</v>
      </c>
      <c r="G88" s="317">
        <v>7.3248548858424343E-4</v>
      </c>
      <c r="H88" s="315">
        <v>56.229403632373348</v>
      </c>
      <c r="I88" s="316">
        <v>8.0619059293114592</v>
      </c>
      <c r="J88" s="316">
        <v>-7.755778093116085E-2</v>
      </c>
      <c r="K88" s="317">
        <v>6.1115920486948E-4</v>
      </c>
      <c r="L88" s="315" t="s">
        <v>678</v>
      </c>
      <c r="M88" s="316">
        <v>2.0515247110120631</v>
      </c>
      <c r="N88" s="316" t="s">
        <v>678</v>
      </c>
      <c r="O88" s="318" t="s">
        <v>678</v>
      </c>
      <c r="P88" s="315">
        <v>37.863745196798803</v>
      </c>
      <c r="Q88" s="316">
        <v>7.3443711672068002</v>
      </c>
      <c r="R88" s="316">
        <v>-7.3590106384629761E-2</v>
      </c>
      <c r="S88" s="317">
        <v>5.1746717966708587E-4</v>
      </c>
      <c r="T88" s="315">
        <v>32.863858305209455</v>
      </c>
      <c r="U88" s="316">
        <v>18.428149366668503</v>
      </c>
      <c r="V88" s="316">
        <v>-0.28926145659938846</v>
      </c>
      <c r="W88" s="317">
        <v>1.8680612970966768E-3</v>
      </c>
      <c r="X88" s="315">
        <v>57.910830508948564</v>
      </c>
      <c r="Y88" s="316">
        <v>14.153642982231942</v>
      </c>
      <c r="Z88" s="316">
        <v>-0.20419202345791113</v>
      </c>
      <c r="AA88" s="317">
        <v>1.7286967901877267E-3</v>
      </c>
      <c r="AB88" s="315" t="s">
        <v>678</v>
      </c>
      <c r="AC88" s="316">
        <v>4.6871806024174534</v>
      </c>
      <c r="AD88" s="316" t="s">
        <v>678</v>
      </c>
      <c r="AE88" s="318" t="s">
        <v>678</v>
      </c>
      <c r="AF88" s="315">
        <v>51.384264819881025</v>
      </c>
      <c r="AG88" s="316">
        <v>13.15021745027877</v>
      </c>
      <c r="AH88" s="316">
        <v>-0.18249401988390623</v>
      </c>
      <c r="AI88" s="317">
        <v>1.5405972021744017E-3</v>
      </c>
    </row>
    <row r="89" spans="1:35" ht="13.5" customHeight="1" x14ac:dyDescent="0.25">
      <c r="A89" s="26"/>
      <c r="B89" s="319">
        <v>2072</v>
      </c>
      <c r="C89" s="25"/>
      <c r="D89" s="315">
        <v>45.88632823904878</v>
      </c>
      <c r="E89" s="316">
        <v>9.7515890687162834</v>
      </c>
      <c r="F89" s="316">
        <v>-0.11108216376263721</v>
      </c>
      <c r="G89" s="317">
        <v>7.3568823277840958E-4</v>
      </c>
      <c r="H89" s="315">
        <v>56.467244419374182</v>
      </c>
      <c r="I89" s="316">
        <v>8.0960064163714058</v>
      </c>
      <c r="J89" s="316">
        <v>-7.7885837116414169E-2</v>
      </c>
      <c r="K89" s="317">
        <v>6.1374430406810061E-4</v>
      </c>
      <c r="L89" s="315" t="s">
        <v>678</v>
      </c>
      <c r="M89" s="316">
        <v>2.0515247110120631</v>
      </c>
      <c r="N89" s="316" t="s">
        <v>678</v>
      </c>
      <c r="O89" s="318" t="s">
        <v>678</v>
      </c>
      <c r="P89" s="315">
        <v>38.026827612445778</v>
      </c>
      <c r="Q89" s="316">
        <v>7.37395450600257</v>
      </c>
      <c r="R89" s="316">
        <v>-7.3908461417943494E-2</v>
      </c>
      <c r="S89" s="317">
        <v>5.1970287735107366E-4</v>
      </c>
      <c r="T89" s="315">
        <v>33.007553344941023</v>
      </c>
      <c r="U89" s="316">
        <v>18.508725226959466</v>
      </c>
      <c r="V89" s="316">
        <v>-0.29052623312419079</v>
      </c>
      <c r="W89" s="317">
        <v>1.87622927116151E-3</v>
      </c>
      <c r="X89" s="315">
        <v>58.15578344485683</v>
      </c>
      <c r="Y89" s="316">
        <v>14.213510478032392</v>
      </c>
      <c r="Z89" s="316">
        <v>-0.20505572089059315</v>
      </c>
      <c r="AA89" s="317">
        <v>1.7360088827674774E-3</v>
      </c>
      <c r="AB89" s="315" t="s">
        <v>678</v>
      </c>
      <c r="AC89" s="316">
        <v>4.6871806024174534</v>
      </c>
      <c r="AD89" s="316" t="s">
        <v>678</v>
      </c>
      <c r="AE89" s="318" t="s">
        <v>678</v>
      </c>
      <c r="AF89" s="315">
        <v>51.601647026343514</v>
      </c>
      <c r="AG89" s="316">
        <v>13.203691167646065</v>
      </c>
      <c r="AH89" s="316">
        <v>-0.18326625119287301</v>
      </c>
      <c r="AI89" s="317">
        <v>1.5471156852048628E-3</v>
      </c>
    </row>
    <row r="90" spans="1:35" ht="13.5" customHeight="1" x14ac:dyDescent="0.25">
      <c r="A90" s="26"/>
      <c r="B90" s="319">
        <v>2073</v>
      </c>
      <c r="C90" s="25"/>
      <c r="D90" s="315">
        <v>46.087456612484935</v>
      </c>
      <c r="E90" s="316">
        <v>9.7943321105563506</v>
      </c>
      <c r="F90" s="316">
        <v>-0.11156905769755737</v>
      </c>
      <c r="G90" s="317">
        <v>7.3891289213323945E-4</v>
      </c>
      <c r="H90" s="315">
        <v>56.70671266044053</v>
      </c>
      <c r="I90" s="316">
        <v>8.1303402400974498</v>
      </c>
      <c r="J90" s="316">
        <v>-7.8216138065398469E-2</v>
      </c>
      <c r="K90" s="317">
        <v>6.1634709211754271E-4</v>
      </c>
      <c r="L90" s="315" t="s">
        <v>678</v>
      </c>
      <c r="M90" s="316">
        <v>2.0515247110120631</v>
      </c>
      <c r="N90" s="316" t="s">
        <v>678</v>
      </c>
      <c r="O90" s="318" t="s">
        <v>678</v>
      </c>
      <c r="P90" s="315">
        <v>38.191025939050249</v>
      </c>
      <c r="Q90" s="316">
        <v>7.4037402723365311</v>
      </c>
      <c r="R90" s="316">
        <v>-7.4228994833694398E-2</v>
      </c>
      <c r="S90" s="317">
        <v>5.2195387306417957E-4</v>
      </c>
      <c r="T90" s="315">
        <v>33.152231635188826</v>
      </c>
      <c r="U90" s="316">
        <v>18.589852437223094</v>
      </c>
      <c r="V90" s="316">
        <v>-0.2917996640338158</v>
      </c>
      <c r="W90" s="317">
        <v>1.8844531355669625E-3</v>
      </c>
      <c r="X90" s="315">
        <v>58.402412500561141</v>
      </c>
      <c r="Y90" s="316">
        <v>14.273787624341743</v>
      </c>
      <c r="Z90" s="316">
        <v>-0.20592532827638252</v>
      </c>
      <c r="AA90" s="317">
        <v>1.7433710092162977E-3</v>
      </c>
      <c r="AB90" s="315" t="s">
        <v>678</v>
      </c>
      <c r="AC90" s="316">
        <v>4.6871806024174534</v>
      </c>
      <c r="AD90" s="316" t="s">
        <v>678</v>
      </c>
      <c r="AE90" s="318" t="s">
        <v>678</v>
      </c>
      <c r="AF90" s="315">
        <v>51.820516696584328</v>
      </c>
      <c r="AG90" s="316">
        <v>13.257530785327704</v>
      </c>
      <c r="AH90" s="316">
        <v>-0.18404376658704294</v>
      </c>
      <c r="AI90" s="317">
        <v>1.5536787717360212E-3</v>
      </c>
    </row>
    <row r="91" spans="1:35" ht="13.5" customHeight="1" x14ac:dyDescent="0.25">
      <c r="A91" s="26"/>
      <c r="B91" s="319">
        <v>2074</v>
      </c>
      <c r="C91" s="25"/>
      <c r="D91" s="315">
        <v>46.289961230900616</v>
      </c>
      <c r="E91" s="316">
        <v>9.8373676267785122</v>
      </c>
      <c r="F91" s="316">
        <v>-0.11205928326253076</v>
      </c>
      <c r="G91" s="317">
        <v>7.4215961660584434E-4</v>
      </c>
      <c r="H91" s="315">
        <v>56.947819491621686</v>
      </c>
      <c r="I91" s="316">
        <v>8.164908997123673</v>
      </c>
      <c r="J91" s="316">
        <v>-7.8548699138178343E-2</v>
      </c>
      <c r="K91" s="317">
        <v>6.1896769005588613E-4</v>
      </c>
      <c r="L91" s="315" t="s">
        <v>678</v>
      </c>
      <c r="M91" s="316">
        <v>2.0515247110120631</v>
      </c>
      <c r="N91" s="316" t="s">
        <v>678</v>
      </c>
      <c r="O91" s="318" t="s">
        <v>678</v>
      </c>
      <c r="P91" s="315">
        <v>38.356347812366579</v>
      </c>
      <c r="Q91" s="316">
        <v>7.4337298513433554</v>
      </c>
      <c r="R91" s="316">
        <v>-7.4551721537725102E-2</v>
      </c>
      <c r="S91" s="317">
        <v>5.2422027148499989E-4</v>
      </c>
      <c r="T91" s="315">
        <v>33.297899903962282</v>
      </c>
      <c r="U91" s="316">
        <v>18.671534770137598</v>
      </c>
      <c r="V91" s="316">
        <v>-0.29308180854692795</v>
      </c>
      <c r="W91" s="317">
        <v>1.8927332727493832E-3</v>
      </c>
      <c r="X91" s="315">
        <v>58.65072914511191</v>
      </c>
      <c r="Y91" s="316">
        <v>14.334477224242651</v>
      </c>
      <c r="Z91" s="316">
        <v>-0.20680088605484101</v>
      </c>
      <c r="AA91" s="317">
        <v>1.7507835118969277E-3</v>
      </c>
      <c r="AB91" s="315" t="s">
        <v>678</v>
      </c>
      <c r="AC91" s="316">
        <v>4.6871806024174534</v>
      </c>
      <c r="AD91" s="316" t="s">
        <v>678</v>
      </c>
      <c r="AE91" s="318" t="s">
        <v>678</v>
      </c>
      <c r="AF91" s="315">
        <v>52.040884008752506</v>
      </c>
      <c r="AG91" s="316">
        <v>13.311738807040397</v>
      </c>
      <c r="AH91" s="316">
        <v>-0.18482660222340166</v>
      </c>
      <c r="AI91" s="317">
        <v>1.5602867669726708E-3</v>
      </c>
    </row>
    <row r="92" spans="1:35" ht="13.5" customHeight="1" x14ac:dyDescent="0.25">
      <c r="A92" s="26"/>
      <c r="B92" s="319">
        <v>2075</v>
      </c>
      <c r="C92" s="25"/>
      <c r="D92" s="315">
        <v>46.493851511416914</v>
      </c>
      <c r="E92" s="316">
        <v>9.8806976186737501</v>
      </c>
      <c r="F92" s="316">
        <v>-0.11255286325463496</v>
      </c>
      <c r="G92" s="317">
        <v>7.4542855717943499E-4</v>
      </c>
      <c r="H92" s="315">
        <v>57.19057612516675</v>
      </c>
      <c r="I92" s="316">
        <v>8.1997142950093131</v>
      </c>
      <c r="J92" s="316">
        <v>-7.8883535799921536E-2</v>
      </c>
      <c r="K92" s="317">
        <v>6.2160621974942853E-4</v>
      </c>
      <c r="L92" s="315" t="s">
        <v>678</v>
      </c>
      <c r="M92" s="316">
        <v>2.0515247110120631</v>
      </c>
      <c r="N92" s="316" t="s">
        <v>678</v>
      </c>
      <c r="O92" s="318" t="s">
        <v>678</v>
      </c>
      <c r="P92" s="315">
        <v>38.5228009203977</v>
      </c>
      <c r="Q92" s="316">
        <v>7.4639246376356629</v>
      </c>
      <c r="R92" s="316">
        <v>-7.4876656537873343E-2</v>
      </c>
      <c r="S92" s="317">
        <v>5.2650217800840661E-4</v>
      </c>
      <c r="T92" s="315">
        <v>33.444564925307994</v>
      </c>
      <c r="U92" s="316">
        <v>18.753776024196192</v>
      </c>
      <c r="V92" s="316">
        <v>-0.29437272628740263</v>
      </c>
      <c r="W92" s="317">
        <v>1.9010700677619867E-3</v>
      </c>
      <c r="X92" s="315">
        <v>58.900744926037909</v>
      </c>
      <c r="Y92" s="316">
        <v>14.39558209999821</v>
      </c>
      <c r="Z92" s="316">
        <v>-0.20768243494224303</v>
      </c>
      <c r="AA92" s="317">
        <v>1.7582467355147667E-3</v>
      </c>
      <c r="AB92" s="315" t="s">
        <v>678</v>
      </c>
      <c r="AC92" s="316">
        <v>4.6871806024174534</v>
      </c>
      <c r="AD92" s="316" t="s">
        <v>678</v>
      </c>
      <c r="AE92" s="318" t="s">
        <v>678</v>
      </c>
      <c r="AF92" s="315">
        <v>52.262759210642265</v>
      </c>
      <c r="AG92" s="316">
        <v>13.366317753632845</v>
      </c>
      <c r="AH92" s="316">
        <v>-0.18561479450634352</v>
      </c>
      <c r="AI92" s="317">
        <v>1.5669399782080077E-3</v>
      </c>
    </row>
    <row r="93" spans="1:35" ht="13.5" customHeight="1" x14ac:dyDescent="0.25">
      <c r="A93" s="26"/>
      <c r="B93" s="319">
        <v>2076</v>
      </c>
      <c r="C93" s="25"/>
      <c r="D93" s="315">
        <v>46.699136935592634</v>
      </c>
      <c r="E93" s="316">
        <v>9.9243241012271124</v>
      </c>
      <c r="F93" s="316">
        <v>-0.11304982062693925</v>
      </c>
      <c r="G93" s="317">
        <v>7.4871986587034213E-4</v>
      </c>
      <c r="H93" s="315">
        <v>57.434993850045942</v>
      </c>
      <c r="I93" s="316">
        <v>8.2347577523135236</v>
      </c>
      <c r="J93" s="316">
        <v>-7.922066362161799E-2</v>
      </c>
      <c r="K93" s="317">
        <v>6.2426280389835174E-4</v>
      </c>
      <c r="L93" s="315" t="s">
        <v>678</v>
      </c>
      <c r="M93" s="316">
        <v>2.0515247110120631</v>
      </c>
      <c r="N93" s="316" t="s">
        <v>678</v>
      </c>
      <c r="O93" s="318" t="s">
        <v>678</v>
      </c>
      <c r="P93" s="315">
        <v>38.690393003752575</v>
      </c>
      <c r="Q93" s="316">
        <v>7.4943260353688714</v>
      </c>
      <c r="R93" s="316">
        <v>-7.520381494466967E-2</v>
      </c>
      <c r="S93" s="317">
        <v>5.2879969875044828E-4</v>
      </c>
      <c r="T93" s="315">
        <v>33.592233519624777</v>
      </c>
      <c r="U93" s="316">
        <v>18.836580023883727</v>
      </c>
      <c r="V93" s="316">
        <v>-0.29567247728709845</v>
      </c>
      <c r="W93" s="317">
        <v>1.9094639082927599E-3</v>
      </c>
      <c r="X93" s="315">
        <v>59.152471469883245</v>
      </c>
      <c r="Y93" s="316">
        <v>14.457105093183181</v>
      </c>
      <c r="Z93" s="316">
        <v>-0.20857001593346888</v>
      </c>
      <c r="AA93" s="317">
        <v>1.7657610271339006E-3</v>
      </c>
      <c r="AB93" s="315" t="s">
        <v>678</v>
      </c>
      <c r="AC93" s="316">
        <v>4.6871806024174534</v>
      </c>
      <c r="AD93" s="316" t="s">
        <v>678</v>
      </c>
      <c r="AE93" s="318" t="s">
        <v>678</v>
      </c>
      <c r="AF93" s="315">
        <v>52.486152620169584</v>
      </c>
      <c r="AG93" s="316">
        <v>13.421270163202957</v>
      </c>
      <c r="AH93" s="316">
        <v>-0.18640838008936411</v>
      </c>
      <c r="AI93" s="317">
        <v>1.5736387148379165E-3</v>
      </c>
    </row>
    <row r="94" spans="1:35" ht="13.5" customHeight="1" x14ac:dyDescent="0.25">
      <c r="A94" s="26"/>
      <c r="B94" s="319">
        <v>2077</v>
      </c>
      <c r="C94" s="25"/>
      <c r="D94" s="315">
        <v>46.905827049865344</v>
      </c>
      <c r="E94" s="316">
        <v>9.968249103211436</v>
      </c>
      <c r="F94" s="316">
        <v>-0.11355017848957211</v>
      </c>
      <c r="G94" s="317">
        <v>7.5203369573508742E-4</v>
      </c>
      <c r="H94" s="315">
        <v>57.681084032475603</v>
      </c>
      <c r="I94" s="316">
        <v>8.2700409986706465</v>
      </c>
      <c r="J94" s="316">
        <v>-7.9560098280804042E-2</v>
      </c>
      <c r="K94" s="317">
        <v>6.269375660424289E-4</v>
      </c>
      <c r="L94" s="315" t="s">
        <v>678</v>
      </c>
      <c r="M94" s="316">
        <v>2.0515247110120631</v>
      </c>
      <c r="N94" s="316" t="s">
        <v>678</v>
      </c>
      <c r="O94" s="318" t="s">
        <v>678</v>
      </c>
      <c r="P94" s="315">
        <v>38.859131856006258</v>
      </c>
      <c r="Q94" s="316">
        <v>7.524935458306512</v>
      </c>
      <c r="R94" s="316">
        <v>-7.5533211972040382E-2</v>
      </c>
      <c r="S94" s="317">
        <v>5.3111294055328601E-4</v>
      </c>
      <c r="T94" s="315">
        <v>33.74091255398087</v>
      </c>
      <c r="U94" s="316">
        <v>18.919950619854557</v>
      </c>
      <c r="V94" s="316">
        <v>-0.29698112198864945</v>
      </c>
      <c r="W94" s="317">
        <v>1.9179151846824925E-3</v>
      </c>
      <c r="X94" s="315">
        <v>59.40592048274803</v>
      </c>
      <c r="Y94" s="316">
        <v>14.519049064816137</v>
      </c>
      <c r="Z94" s="316">
        <v>-0.20946367030391128</v>
      </c>
      <c r="AA94" s="317">
        <v>1.7733267361932433E-3</v>
      </c>
      <c r="AB94" s="315" t="s">
        <v>678</v>
      </c>
      <c r="AC94" s="316">
        <v>4.6871806024174534</v>
      </c>
      <c r="AD94" s="316" t="s">
        <v>678</v>
      </c>
      <c r="AE94" s="318" t="s">
        <v>678</v>
      </c>
      <c r="AF94" s="315">
        <v>52.711074625852014</v>
      </c>
      <c r="AG94" s="316">
        <v>13.476598591215867</v>
      </c>
      <c r="AH94" s="316">
        <v>-0.18720739587676508</v>
      </c>
      <c r="AI94" s="317">
        <v>1.5803832883753612E-3</v>
      </c>
    </row>
    <row r="95" spans="1:35" ht="13.5" customHeight="1" x14ac:dyDescent="0.25">
      <c r="A95" s="26"/>
      <c r="B95" s="319">
        <v>2078</v>
      </c>
      <c r="C95" s="25"/>
      <c r="D95" s="315">
        <v>47.113931465995286</v>
      </c>
      <c r="E95" s="316">
        <v>10.012474667281678</v>
      </c>
      <c r="F95" s="316">
        <v>-0.11405396011079585</v>
      </c>
      <c r="G95" s="317">
        <v>7.5537020087749986E-4</v>
      </c>
      <c r="H95" s="315">
        <v>57.928858116446854</v>
      </c>
      <c r="I95" s="316">
        <v>8.3055656748659921</v>
      </c>
      <c r="J95" s="316">
        <v>-7.9901855562291513E-2</v>
      </c>
      <c r="K95" s="317">
        <v>6.2963063056676878E-4</v>
      </c>
      <c r="L95" s="315" t="s">
        <v>678</v>
      </c>
      <c r="M95" s="316">
        <v>2.0515247110120631</v>
      </c>
      <c r="N95" s="316" t="s">
        <v>678</v>
      </c>
      <c r="O95" s="318" t="s">
        <v>678</v>
      </c>
      <c r="P95" s="315">
        <v>39.029025324062282</v>
      </c>
      <c r="Q95" s="316">
        <v>7.5557543298859562</v>
      </c>
      <c r="R95" s="316">
        <v>-7.5864862938014824E-2</v>
      </c>
      <c r="S95" s="317">
        <v>5.334420109901609E-4</v>
      </c>
      <c r="T95" s="315">
        <v>33.890608942433268</v>
      </c>
      <c r="U95" s="316">
        <v>19.003891689111605</v>
      </c>
      <c r="V95" s="316">
        <v>-0.29829872124827572</v>
      </c>
      <c r="W95" s="317">
        <v>1.9264242899429279E-3</v>
      </c>
      <c r="X95" s="315">
        <v>59.661103750832844</v>
      </c>
      <c r="Y95" s="316">
        <v>14.581416895492534</v>
      </c>
      <c r="Z95" s="316">
        <v>-0.21036343961139495</v>
      </c>
      <c r="AA95" s="317">
        <v>1.7809442145227878E-3</v>
      </c>
      <c r="AB95" s="315" t="s">
        <v>678</v>
      </c>
      <c r="AC95" s="316">
        <v>4.6871806024174534</v>
      </c>
      <c r="AD95" s="316" t="s">
        <v>678</v>
      </c>
      <c r="AE95" s="318" t="s">
        <v>678</v>
      </c>
      <c r="AF95" s="315">
        <v>52.937535687291827</v>
      </c>
      <c r="AG95" s="316">
        <v>13.532305610622814</v>
      </c>
      <c r="AH95" s="316">
        <v>-0.18801187902537025</v>
      </c>
      <c r="AI95" s="317">
        <v>1.5871740124648714E-3</v>
      </c>
    </row>
    <row r="96" spans="1:35" ht="13.5" customHeight="1" x14ac:dyDescent="0.25">
      <c r="A96" s="26"/>
      <c r="B96" s="319">
        <v>2079</v>
      </c>
      <c r="C96" s="25"/>
      <c r="D96" s="315">
        <v>47.323459861512205</v>
      </c>
      <c r="E96" s="316">
        <v>10.057002850069894</v>
      </c>
      <c r="F96" s="316">
        <v>-0.11456118891808854</v>
      </c>
      <c r="G96" s="317">
        <v>7.5872953645588176E-4</v>
      </c>
      <c r="H96" s="315">
        <v>58.178327624257577</v>
      </c>
      <c r="I96" s="316">
        <v>8.3413334329121369</v>
      </c>
      <c r="J96" s="316">
        <v>-8.0245951358901529E-2</v>
      </c>
      <c r="K96" s="317">
        <v>6.3234212270759955E-4</v>
      </c>
      <c r="L96" s="315" t="s">
        <v>678</v>
      </c>
      <c r="M96" s="316">
        <v>2.0515247110120631</v>
      </c>
      <c r="N96" s="316" t="s">
        <v>678</v>
      </c>
      <c r="O96" s="318" t="s">
        <v>678</v>
      </c>
      <c r="P96" s="315">
        <v>39.200081308517504</v>
      </c>
      <c r="Q96" s="316">
        <v>7.5867840832846127</v>
      </c>
      <c r="R96" s="316">
        <v>-7.6198783265437733E-2</v>
      </c>
      <c r="S96" s="317">
        <v>5.3578701837039659E-4</v>
      </c>
      <c r="T96" s="315">
        <v>34.041329646349148</v>
      </c>
      <c r="U96" s="316">
        <v>19.088407135186635</v>
      </c>
      <c r="V96" s="316">
        <v>-0.29962533633861288</v>
      </c>
      <c r="W96" s="317">
        <v>1.9349916197750369E-3</v>
      </c>
      <c r="X96" s="315">
        <v>59.918033140986644</v>
      </c>
      <c r="Y96" s="316">
        <v>14.644211485518618</v>
      </c>
      <c r="Z96" s="316">
        <v>-0.21126936569810864</v>
      </c>
      <c r="AA96" s="317">
        <v>1.7886138163599626E-3</v>
      </c>
      <c r="AB96" s="315" t="s">
        <v>678</v>
      </c>
      <c r="AC96" s="316">
        <v>4.6871806024174534</v>
      </c>
      <c r="AD96" s="316" t="s">
        <v>678</v>
      </c>
      <c r="AE96" s="318" t="s">
        <v>678</v>
      </c>
      <c r="AF96" s="315">
        <v>53.165546335662299</v>
      </c>
      <c r="AG96" s="316">
        <v>13.588393811980731</v>
      </c>
      <c r="AH96" s="316">
        <v>-0.18882186694625319</v>
      </c>
      <c r="AI96" s="317">
        <v>1.594011202897124E-3</v>
      </c>
    </row>
    <row r="97" spans="1:35" ht="13.5" customHeight="1" x14ac:dyDescent="0.25">
      <c r="A97" s="26"/>
      <c r="B97" s="319">
        <v>2080</v>
      </c>
      <c r="C97" s="25"/>
      <c r="D97" s="315">
        <v>47.534421980165611</v>
      </c>
      <c r="E97" s="316">
        <v>10.101835722280907</v>
      </c>
      <c r="F97" s="316">
        <v>-0.11507188849923369</v>
      </c>
      <c r="G97" s="317">
        <v>7.6211185869022504E-4</v>
      </c>
      <c r="H97" s="315">
        <v>58.429504157048434</v>
      </c>
      <c r="I97" s="316">
        <v>8.3773459361257494</v>
      </c>
      <c r="J97" s="316">
        <v>-8.0592401672203912E-2</v>
      </c>
      <c r="K97" s="317">
        <v>6.3507216855809379E-4</v>
      </c>
      <c r="L97" s="315" t="s">
        <v>678</v>
      </c>
      <c r="M97" s="316">
        <v>2.0515247110120631</v>
      </c>
      <c r="N97" s="316" t="s">
        <v>678</v>
      </c>
      <c r="O97" s="318" t="s">
        <v>678</v>
      </c>
      <c r="P97" s="315">
        <v>39.3723077640296</v>
      </c>
      <c r="Q97" s="316">
        <v>7.6180261614865845</v>
      </c>
      <c r="R97" s="316">
        <v>-7.6534988482686639E-2</v>
      </c>
      <c r="S97" s="317">
        <v>5.3814807174443614E-4</v>
      </c>
      <c r="T97" s="315">
        <v>34.193081674729761</v>
      </c>
      <c r="U97" s="316">
        <v>19.173500888321811</v>
      </c>
      <c r="V97" s="316">
        <v>-0.30096102895156235</v>
      </c>
      <c r="W97" s="317">
        <v>1.9436175725874249E-3</v>
      </c>
      <c r="X97" s="315">
        <v>60.176720601258801</v>
      </c>
      <c r="Y97" s="316">
        <v>14.707435755046346</v>
      </c>
      <c r="Z97" s="316">
        <v>-0.21218149069255154</v>
      </c>
      <c r="AA97" s="317">
        <v>1.7963358983661114E-3</v>
      </c>
      <c r="AB97" s="315" t="s">
        <v>678</v>
      </c>
      <c r="AC97" s="316">
        <v>4.6871806024174534</v>
      </c>
      <c r="AD97" s="316" t="s">
        <v>678</v>
      </c>
      <c r="AE97" s="318" t="s">
        <v>678</v>
      </c>
      <c r="AF97" s="315">
        <v>53.39511717419758</v>
      </c>
      <c r="AG97" s="316">
        <v>13.64486580357277</v>
      </c>
      <c r="AH97" s="316">
        <v>-0.18963739730647747</v>
      </c>
      <c r="AI97" s="317">
        <v>1.600895177623635E-3</v>
      </c>
    </row>
    <row r="98" spans="1:35" ht="13.5" customHeight="1" x14ac:dyDescent="0.25">
      <c r="A98" s="26"/>
      <c r="B98" s="319">
        <v>2081</v>
      </c>
      <c r="C98" s="25"/>
      <c r="D98" s="315">
        <v>47.746827632377752</v>
      </c>
      <c r="E98" s="316">
        <v>10.146975368788576</v>
      </c>
      <c r="F98" s="316">
        <v>-0.115586082603417</v>
      </c>
      <c r="G98" s="317">
        <v>7.6551732486947622E-4</v>
      </c>
      <c r="H98" s="315">
        <v>58.682399395342273</v>
      </c>
      <c r="I98" s="316">
        <v>8.4136048592049537</v>
      </c>
      <c r="J98" s="316">
        <v>-8.0941222613261074E-2</v>
      </c>
      <c r="K98" s="317">
        <v>6.3782089507423195E-4</v>
      </c>
      <c r="L98" s="315" t="s">
        <v>678</v>
      </c>
      <c r="M98" s="316">
        <v>2.0515247110120631</v>
      </c>
      <c r="N98" s="316" t="s">
        <v>678</v>
      </c>
      <c r="O98" s="318" t="s">
        <v>678</v>
      </c>
      <c r="P98" s="315">
        <v>39.545712699686959</v>
      </c>
      <c r="Q98" s="316">
        <v>7.6494820173497651</v>
      </c>
      <c r="R98" s="316">
        <v>-7.687349422439374E-2</v>
      </c>
      <c r="S98" s="317">
        <v>5.4052528090891433E-4</v>
      </c>
      <c r="T98" s="315">
        <v>34.345872084536246</v>
      </c>
      <c r="U98" s="316">
        <v>19.259176905652442</v>
      </c>
      <c r="V98" s="316">
        <v>-0.30230586120115971</v>
      </c>
      <c r="W98" s="317">
        <v>1.9523025495148539E-3</v>
      </c>
      <c r="X98" s="315">
        <v>60.437178161454632</v>
      </c>
      <c r="Y98" s="316">
        <v>14.771092644209167</v>
      </c>
      <c r="Z98" s="316">
        <v>-0.21309985701149217</v>
      </c>
      <c r="AA98" s="317">
        <v>1.8041108196430752E-3</v>
      </c>
      <c r="AB98" s="315" t="s">
        <v>678</v>
      </c>
      <c r="AC98" s="316">
        <v>4.6871806024174534</v>
      </c>
      <c r="AD98" s="316" t="s">
        <v>678</v>
      </c>
      <c r="AE98" s="318" t="s">
        <v>678</v>
      </c>
      <c r="AF98" s="315">
        <v>53.626258878685697</v>
      </c>
      <c r="AG98" s="316">
        <v>13.701724211529569</v>
      </c>
      <c r="AH98" s="316">
        <v>-0.19045850803084802</v>
      </c>
      <c r="AI98" s="317">
        <v>1.6078262567715399E-3</v>
      </c>
    </row>
    <row r="99" spans="1:35" ht="13.5" customHeight="1" x14ac:dyDescent="0.25">
      <c r="A99" s="26"/>
      <c r="B99" s="319">
        <v>2082</v>
      </c>
      <c r="C99" s="25"/>
      <c r="D99" s="315">
        <v>47.960686695699849</v>
      </c>
      <c r="E99" s="316">
        <v>10.192423888732755</v>
      </c>
      <c r="F99" s="316">
        <v>-0.11610379514233077</v>
      </c>
      <c r="G99" s="317">
        <v>7.6894609335884914E-4</v>
      </c>
      <c r="H99" s="315">
        <v>58.937025099587281</v>
      </c>
      <c r="I99" s="316">
        <v>8.4501118883071822</v>
      </c>
      <c r="J99" s="316">
        <v>-8.1292430403377261E-2</v>
      </c>
      <c r="K99" s="317">
        <v>6.405884300807053E-4</v>
      </c>
      <c r="L99" s="315" t="s">
        <v>678</v>
      </c>
      <c r="M99" s="316">
        <v>2.0515247110120631</v>
      </c>
      <c r="N99" s="316" t="s">
        <v>678</v>
      </c>
      <c r="O99" s="318" t="s">
        <v>678</v>
      </c>
      <c r="P99" s="315">
        <v>39.72030417938106</v>
      </c>
      <c r="Q99" s="316">
        <v>7.6811531136733944</v>
      </c>
      <c r="R99" s="316">
        <v>-7.7214316232173133E-2</v>
      </c>
      <c r="S99" s="317">
        <v>5.4291875641176122E-4</v>
      </c>
      <c r="T99" s="315">
        <v>34.499707981017849</v>
      </c>
      <c r="U99" s="316">
        <v>19.345439171390996</v>
      </c>
      <c r="V99" s="316">
        <v>-0.30365989562646289</v>
      </c>
      <c r="W99" s="317">
        <v>1.9610469544368986E-3</v>
      </c>
      <c r="X99" s="315">
        <v>60.699417933694811</v>
      </c>
      <c r="Y99" s="316">
        <v>14.83518511325873</v>
      </c>
      <c r="Z99" s="316">
        <v>-0.2140245073619407</v>
      </c>
      <c r="AA99" s="317">
        <v>1.8119389417498909E-3</v>
      </c>
      <c r="AB99" s="315" t="s">
        <v>678</v>
      </c>
      <c r="AC99" s="316">
        <v>4.6871806024174534</v>
      </c>
      <c r="AD99" s="316" t="s">
        <v>678</v>
      </c>
      <c r="AE99" s="318" t="s">
        <v>678</v>
      </c>
      <c r="AF99" s="315">
        <v>53.858982197965034</v>
      </c>
      <c r="AG99" s="316">
        <v>13.758971679951367</v>
      </c>
      <c r="AH99" s="316">
        <v>-0.19128523730367467</v>
      </c>
      <c r="AI99" s="317">
        <v>1.614804762658482E-3</v>
      </c>
    </row>
    <row r="100" spans="1:35" ht="13.5" customHeight="1" x14ac:dyDescent="0.25">
      <c r="A100" s="26"/>
      <c r="B100" s="319">
        <v>2083</v>
      </c>
      <c r="C100" s="25"/>
      <c r="D100" s="315">
        <v>48.176009115271448</v>
      </c>
      <c r="E100" s="316">
        <v>10.238183395616923</v>
      </c>
      <c r="F100" s="316">
        <v>-0.11662505019128598</v>
      </c>
      <c r="G100" s="317">
        <v>7.7239832360719149E-4</v>
      </c>
      <c r="H100" s="315">
        <v>59.193393110703951</v>
      </c>
      <c r="I100" s="316">
        <v>8.486868721127605</v>
      </c>
      <c r="J100" s="316">
        <v>-8.1646041374852985E-2</v>
      </c>
      <c r="K100" s="317">
        <v>6.4337490227686113E-4</v>
      </c>
      <c r="L100" s="315" t="s">
        <v>678</v>
      </c>
      <c r="M100" s="316">
        <v>2.0515247110120631</v>
      </c>
      <c r="N100" s="316" t="s">
        <v>678</v>
      </c>
      <c r="O100" s="318" t="s">
        <v>678</v>
      </c>
      <c r="P100" s="315">
        <v>39.896090322181571</v>
      </c>
      <c r="Q100" s="316">
        <v>7.7130409232661004</v>
      </c>
      <c r="R100" s="316">
        <v>-7.7557470355352764E-2</v>
      </c>
      <c r="S100" s="317">
        <v>5.4532860955734501E-4</v>
      </c>
      <c r="T100" s="315">
        <v>34.654596518042332</v>
      </c>
      <c r="U100" s="316">
        <v>19.43229169701242</v>
      </c>
      <c r="V100" s="316">
        <v>-0.30502319519446125</v>
      </c>
      <c r="W100" s="317">
        <v>1.9698511939967283E-3</v>
      </c>
      <c r="X100" s="315">
        <v>60.963452112978651</v>
      </c>
      <c r="Y100" s="316">
        <v>14.899716142702568</v>
      </c>
      <c r="Z100" s="316">
        <v>-0.21495548474313514</v>
      </c>
      <c r="AA100" s="317">
        <v>1.819820628719607E-3</v>
      </c>
      <c r="AB100" s="315" t="s">
        <v>678</v>
      </c>
      <c r="AC100" s="316">
        <v>4.6871806024174534</v>
      </c>
      <c r="AD100" s="316" t="s">
        <v>678</v>
      </c>
      <c r="AE100" s="318" t="s">
        <v>678</v>
      </c>
      <c r="AF100" s="315">
        <v>54.093297954424173</v>
      </c>
      <c r="AG100" s="316">
        <v>13.816610871030987</v>
      </c>
      <c r="AH100" s="316">
        <v>-0.19211762357054799</v>
      </c>
      <c r="AI100" s="317">
        <v>1.621831019807602E-3</v>
      </c>
    </row>
    <row r="101" spans="1:35" ht="13.5" customHeight="1" x14ac:dyDescent="0.25">
      <c r="A101" s="26"/>
      <c r="B101" s="319">
        <v>2084</v>
      </c>
      <c r="C101" s="25"/>
      <c r="D101" s="315">
        <v>48.39280490428294</v>
      </c>
      <c r="E101" s="316">
        <v>10.284256017406459</v>
      </c>
      <c r="F101" s="316">
        <v>-0.11714987199033181</v>
      </c>
      <c r="G101" s="317">
        <v>7.7587417615439822E-4</v>
      </c>
      <c r="H101" s="315">
        <v>59.451515350635702</v>
      </c>
      <c r="I101" s="316">
        <v>8.5238770669780823</v>
      </c>
      <c r="J101" s="316">
        <v>-8.2002071971744486E-2</v>
      </c>
      <c r="K101" s="317">
        <v>6.4618044124268778E-4</v>
      </c>
      <c r="L101" s="315" t="s">
        <v>678</v>
      </c>
      <c r="M101" s="316">
        <v>2.0515247110120631</v>
      </c>
      <c r="N101" s="316" t="s">
        <v>678</v>
      </c>
      <c r="O101" s="318" t="s">
        <v>678</v>
      </c>
      <c r="P101" s="315">
        <v>40.073079302713865</v>
      </c>
      <c r="Q101" s="316">
        <v>7.7451469290143802</v>
      </c>
      <c r="R101" s="316">
        <v>-7.7902972551711552E-2</v>
      </c>
      <c r="S101" s="317">
        <v>5.477549524116475E-4</v>
      </c>
      <c r="T101" s="315">
        <v>34.810544898428667</v>
      </c>
      <c r="U101" s="316">
        <v>19.519738521440633</v>
      </c>
      <c r="V101" s="316">
        <v>-0.30639582330300308</v>
      </c>
      <c r="W101" s="317">
        <v>1.9787156776200172E-3</v>
      </c>
      <c r="X101" s="315">
        <v>61.22929297775125</v>
      </c>
      <c r="Y101" s="316">
        <v>14.964688733442703</v>
      </c>
      <c r="Z101" s="316">
        <v>-0.2158928324485411</v>
      </c>
      <c r="AA101" s="317">
        <v>1.8277562470762135E-3</v>
      </c>
      <c r="AB101" s="315" t="s">
        <v>678</v>
      </c>
      <c r="AC101" s="316">
        <v>4.6871806024174534</v>
      </c>
      <c r="AD101" s="316" t="s">
        <v>678</v>
      </c>
      <c r="AE101" s="318" t="s">
        <v>678</v>
      </c>
      <c r="AF101" s="315">
        <v>54.329217044505242</v>
      </c>
      <c r="AG101" s="316">
        <v>13.874644465177624</v>
      </c>
      <c r="AH101" s="316">
        <v>-0.19295570554012714</v>
      </c>
      <c r="AI101" s="317">
        <v>1.6289053549626308E-3</v>
      </c>
    </row>
    <row r="102" spans="1:35" ht="13.5" customHeight="1" x14ac:dyDescent="0.25">
      <c r="A102" s="26"/>
      <c r="B102" s="319">
        <v>2085</v>
      </c>
      <c r="C102" s="25"/>
      <c r="D102" s="315">
        <v>48.611084144441143</v>
      </c>
      <c r="E102" s="316">
        <v>10.330643896627597</v>
      </c>
      <c r="F102" s="316">
        <v>-0.11767828494538284</v>
      </c>
      <c r="G102" s="317">
        <v>7.7937381263887837E-4</v>
      </c>
      <c r="H102" s="315">
        <v>59.711403822903243</v>
      </c>
      <c r="I102" s="316">
        <v>8.5611386468666364</v>
      </c>
      <c r="J102" s="316">
        <v>-8.236053875062839E-2</v>
      </c>
      <c r="K102" s="317">
        <v>6.4900517744483966E-4</v>
      </c>
      <c r="L102" s="315" t="s">
        <v>678</v>
      </c>
      <c r="M102" s="316">
        <v>2.0515247110120631</v>
      </c>
      <c r="N102" s="316" t="s">
        <v>678</v>
      </c>
      <c r="O102" s="318" t="s">
        <v>678</v>
      </c>
      <c r="P102" s="315">
        <v>40.251279351539139</v>
      </c>
      <c r="Q102" s="316">
        <v>7.7774726239515513</v>
      </c>
      <c r="R102" s="316">
        <v>-7.8250838888221361E-2</v>
      </c>
      <c r="S102" s="317">
        <v>5.5019789780747495E-4</v>
      </c>
      <c r="T102" s="315">
        <v>34.967560374281973</v>
      </c>
      <c r="U102" s="316">
        <v>19.607783711236397</v>
      </c>
      <c r="V102" s="316">
        <v>-0.30777784378374418</v>
      </c>
      <c r="W102" s="317">
        <v>1.9876408175339842E-3</v>
      </c>
      <c r="X102" s="315">
        <v>61.49695289047439</v>
      </c>
      <c r="Y102" s="316">
        <v>15.030105906915173</v>
      </c>
      <c r="Z102" s="316">
        <v>-0.21683659406786485</v>
      </c>
      <c r="AA102" s="317">
        <v>1.8357461658516819E-3</v>
      </c>
      <c r="AB102" s="315" t="s">
        <v>678</v>
      </c>
      <c r="AC102" s="316">
        <v>4.6871806024174534</v>
      </c>
      <c r="AD102" s="316" t="s">
        <v>678</v>
      </c>
      <c r="AE102" s="318" t="s">
        <v>678</v>
      </c>
      <c r="AF102" s="315">
        <v>54.566750439210509</v>
      </c>
      <c r="AG102" s="316">
        <v>13.933075161141492</v>
      </c>
      <c r="AH102" s="316">
        <v>-0.1937995221859401</v>
      </c>
      <c r="AI102" s="317">
        <v>1.6360280971030798E-3</v>
      </c>
    </row>
    <row r="103" spans="1:35" ht="13.5" customHeight="1" x14ac:dyDescent="0.25">
      <c r="A103" s="26"/>
      <c r="B103" s="319">
        <v>2086</v>
      </c>
      <c r="C103" s="25"/>
      <c r="D103" s="315">
        <v>48.830856986438135</v>
      </c>
      <c r="E103" s="316">
        <v>10.377349190467053</v>
      </c>
      <c r="F103" s="316">
        <v>-0.11821031362935398</v>
      </c>
      <c r="G103" s="317">
        <v>7.8289739580506988E-4</v>
      </c>
      <c r="H103" s="315">
        <v>59.973070613162832</v>
      </c>
      <c r="I103" s="316">
        <v>8.5986551935774944</v>
      </c>
      <c r="J103" s="316">
        <v>-8.272145838137171E-2</v>
      </c>
      <c r="K103" s="317">
        <v>6.5184924224270509E-4</v>
      </c>
      <c r="L103" s="315" t="s">
        <v>678</v>
      </c>
      <c r="M103" s="316">
        <v>2.0515247110120631</v>
      </c>
      <c r="N103" s="316" t="s">
        <v>678</v>
      </c>
      <c r="O103" s="318" t="s">
        <v>678</v>
      </c>
      <c r="P103" s="315">
        <v>40.430698755537207</v>
      </c>
      <c r="Q103" s="316">
        <v>7.8100195113271944</v>
      </c>
      <c r="R103" s="316">
        <v>-7.8601085541794263E-2</v>
      </c>
      <c r="S103" s="317">
        <v>5.5265755934970568E-4</v>
      </c>
      <c r="T103" s="315">
        <v>35.125650247330732</v>
      </c>
      <c r="U103" s="316">
        <v>19.696431360786367</v>
      </c>
      <c r="V103" s="316">
        <v>-0.30916932090511573</v>
      </c>
      <c r="W103" s="317">
        <v>1.9966270287865595E-3</v>
      </c>
      <c r="X103" s="315">
        <v>61.766444298201492</v>
      </c>
      <c r="Y103" s="316">
        <v>15.09597070523056</v>
      </c>
      <c r="Z103" s="316">
        <v>-0.21778681348908022</v>
      </c>
      <c r="AA103" s="317">
        <v>1.8437907566031307E-3</v>
      </c>
      <c r="AB103" s="315" t="s">
        <v>678</v>
      </c>
      <c r="AC103" s="316">
        <v>4.6871806024174534</v>
      </c>
      <c r="AD103" s="316" t="s">
        <v>678</v>
      </c>
      <c r="AE103" s="318" t="s">
        <v>678</v>
      </c>
      <c r="AF103" s="315">
        <v>54.80590918461268</v>
      </c>
      <c r="AG103" s="316">
        <v>13.991905676139321</v>
      </c>
      <c r="AH103" s="316">
        <v>-0.19464911274819538</v>
      </c>
      <c r="AI103" s="317">
        <v>1.6431995774595432E-3</v>
      </c>
    </row>
    <row r="104" spans="1:35" ht="13.5" customHeight="1" x14ac:dyDescent="0.25">
      <c r="A104" s="26"/>
      <c r="B104" s="319">
        <v>2087</v>
      </c>
      <c r="C104" s="25"/>
      <c r="D104" s="315">
        <v>49.0521336504234</v>
      </c>
      <c r="E104" s="316">
        <v>10.42437407087238</v>
      </c>
      <c r="F104" s="316">
        <v>-0.11874598278330353</v>
      </c>
      <c r="G104" s="317">
        <v>7.86445089511011E-4</v>
      </c>
      <c r="H104" s="315">
        <v>60.236527889768297</v>
      </c>
      <c r="I104" s="316">
        <v>8.6364284517516747</v>
      </c>
      <c r="J104" s="316">
        <v>-8.3084847647907037E-2</v>
      </c>
      <c r="K104" s="317">
        <v>6.5471276789451501E-4</v>
      </c>
      <c r="L104" s="315" t="s">
        <v>678</v>
      </c>
      <c r="M104" s="316">
        <v>2.0515247110120631</v>
      </c>
      <c r="N104" s="316" t="s">
        <v>678</v>
      </c>
      <c r="O104" s="318" t="s">
        <v>678</v>
      </c>
      <c r="P104" s="315">
        <v>40.611345858291877</v>
      </c>
      <c r="Q104" s="316">
        <v>7.842789104677065</v>
      </c>
      <c r="R104" s="316">
        <v>-7.8953728800034872E-2</v>
      </c>
      <c r="S104" s="317">
        <v>5.5513405142057373E-4</v>
      </c>
      <c r="T104" s="315">
        <v>35.284821869266452</v>
      </c>
      <c r="U104" s="316">
        <v>19.785685592493586</v>
      </c>
      <c r="V104" s="316">
        <v>-0.31057031937531415</v>
      </c>
      <c r="W104" s="317">
        <v>2.0056747292656932E-3</v>
      </c>
      <c r="X104" s="315">
        <v>62.037779733156448</v>
      </c>
      <c r="Y104" s="316">
        <v>15.162286191315458</v>
      </c>
      <c r="Z104" s="316">
        <v>-0.21874353490047019</v>
      </c>
      <c r="AA104" s="317">
        <v>1.8518903934301029E-3</v>
      </c>
      <c r="AB104" s="315" t="s">
        <v>678</v>
      </c>
      <c r="AC104" s="316">
        <v>4.6871806024174534</v>
      </c>
      <c r="AD104" s="316" t="s">
        <v>678</v>
      </c>
      <c r="AE104" s="318" t="s">
        <v>678</v>
      </c>
      <c r="AF104" s="315">
        <v>55.04670440236854</v>
      </c>
      <c r="AG104" s="316">
        <v>14.051138745980737</v>
      </c>
      <c r="AH104" s="316">
        <v>-0.19550451673560798</v>
      </c>
      <c r="AI104" s="317">
        <v>1.6504201295291009E-3</v>
      </c>
    </row>
    <row r="105" spans="1:35" ht="13.5" customHeight="1" x14ac:dyDescent="0.25">
      <c r="A105" s="26"/>
      <c r="B105" s="319">
        <v>2088</v>
      </c>
      <c r="C105" s="25"/>
      <c r="D105" s="315">
        <v>49.27492442647894</v>
      </c>
      <c r="E105" s="316">
        <v>10.47172072465291</v>
      </c>
      <c r="F105" s="316">
        <v>-0.11928531731758309</v>
      </c>
      <c r="G105" s="317">
        <v>7.9001705873595659E-4</v>
      </c>
      <c r="H105" s="315">
        <v>60.501787904336837</v>
      </c>
      <c r="I105" s="316">
        <v>8.6744601779681023</v>
      </c>
      <c r="J105" s="316">
        <v>-8.3450723449012984E-2</v>
      </c>
      <c r="K105" s="317">
        <v>6.5759588756349261E-4</v>
      </c>
      <c r="L105" s="315" t="s">
        <v>678</v>
      </c>
      <c r="M105" s="316">
        <v>2.0515247110120631</v>
      </c>
      <c r="N105" s="316" t="s">
        <v>678</v>
      </c>
      <c r="O105" s="318" t="s">
        <v>678</v>
      </c>
      <c r="P105" s="315">
        <v>40.793229060478879</v>
      </c>
      <c r="Q105" s="316">
        <v>7.8757829278934519</v>
      </c>
      <c r="R105" s="316">
        <v>-7.9308785061997525E-2</v>
      </c>
      <c r="S105" s="317">
        <v>5.5762748918498613E-4</v>
      </c>
      <c r="T105" s="315">
        <v>35.445082642085403</v>
      </c>
      <c r="U105" s="316">
        <v>19.875550556969085</v>
      </c>
      <c r="V105" s="316">
        <v>-0.31198090434530851</v>
      </c>
      <c r="W105" s="317">
        <v>2.0147843397187795E-3</v>
      </c>
      <c r="X105" s="315">
        <v>62.310971813316378</v>
      </c>
      <c r="Y105" s="316">
        <v>15.229055449054899</v>
      </c>
      <c r="Z105" s="316">
        <v>-0.21970680279268101</v>
      </c>
      <c r="AA105" s="317">
        <v>1.8600454529919617E-3</v>
      </c>
      <c r="AB105" s="315" t="s">
        <v>678</v>
      </c>
      <c r="AC105" s="316">
        <v>4.6871806024174534</v>
      </c>
      <c r="AD105" s="316" t="s">
        <v>678</v>
      </c>
      <c r="AE105" s="318" t="s">
        <v>678</v>
      </c>
      <c r="AF105" s="315">
        <v>55.289147290236116</v>
      </c>
      <c r="AG105" s="316">
        <v>14.110777125195456</v>
      </c>
      <c r="AH105" s="316">
        <v>-0.1963657739272355</v>
      </c>
      <c r="AI105" s="317">
        <v>1.6576900890908257E-3</v>
      </c>
    </row>
    <row r="106" spans="1:35" ht="13.5" customHeight="1" x14ac:dyDescent="0.25">
      <c r="A106" s="26"/>
      <c r="B106" s="319">
        <v>2089</v>
      </c>
      <c r="C106" s="25"/>
      <c r="D106" s="315">
        <v>49.499239675097918</v>
      </c>
      <c r="E106" s="316">
        <v>10.519391353581499</v>
      </c>
      <c r="F106" s="316">
        <v>-0.11982834231299654</v>
      </c>
      <c r="G106" s="317">
        <v>7.9361346958805234E-4</v>
      </c>
      <c r="H106" s="315">
        <v>60.768862992318873</v>
      </c>
      <c r="I106" s="316">
        <v>8.7127521408253106</v>
      </c>
      <c r="J106" s="316">
        <v>-8.3819102799100112E-2</v>
      </c>
      <c r="K106" s="317">
        <v>6.6049873532404713E-4</v>
      </c>
      <c r="L106" s="315" t="s">
        <v>678</v>
      </c>
      <c r="M106" s="316">
        <v>2.0515247110120631</v>
      </c>
      <c r="N106" s="316" t="s">
        <v>678</v>
      </c>
      <c r="O106" s="318" t="s">
        <v>678</v>
      </c>
      <c r="P106" s="315">
        <v>40.976356820256612</v>
      </c>
      <c r="Q106" s="316">
        <v>7.9090025152960735</v>
      </c>
      <c r="R106" s="316">
        <v>-7.9666270838949185E-2</v>
      </c>
      <c r="S106" s="317">
        <v>5.6013798859588055E-4</v>
      </c>
      <c r="T106" s="315">
        <v>35.606440018432934</v>
      </c>
      <c r="U106" s="316">
        <v>19.966030433224962</v>
      </c>
      <c r="V106" s="316">
        <v>-0.31340114141187181</v>
      </c>
      <c r="W106" s="317">
        <v>2.0239562837722292E-3</v>
      </c>
      <c r="X106" s="315">
        <v>62.586033242998447</v>
      </c>
      <c r="Y106" s="316">
        <v>15.296281583435764</v>
      </c>
      <c r="Z106" s="316">
        <v>-0.22067666196079166</v>
      </c>
      <c r="AA106" s="317">
        <v>1.8682563145254075E-3</v>
      </c>
      <c r="AB106" s="315" t="s">
        <v>678</v>
      </c>
      <c r="AC106" s="316">
        <v>4.6871806024174534</v>
      </c>
      <c r="AD106" s="316" t="s">
        <v>678</v>
      </c>
      <c r="AE106" s="318" t="s">
        <v>678</v>
      </c>
      <c r="AF106" s="315">
        <v>55.533249122595485</v>
      </c>
      <c r="AG106" s="316">
        <v>14.170823587161403</v>
      </c>
      <c r="AH106" s="316">
        <v>-0.19723292437432874</v>
      </c>
      <c r="AI106" s="317">
        <v>1.6650097942213996E-3</v>
      </c>
    </row>
    <row r="107" spans="1:35" ht="13.5" customHeight="1" thickBot="1" x14ac:dyDescent="0.4">
      <c r="A107" s="42"/>
      <c r="B107" s="64"/>
      <c r="C107" s="127"/>
      <c r="D107" s="42"/>
      <c r="E107" s="64"/>
      <c r="F107" s="64"/>
      <c r="G107" s="127"/>
      <c r="H107" s="42"/>
      <c r="I107" s="64"/>
      <c r="J107" s="64"/>
      <c r="K107" s="127"/>
      <c r="L107" s="42"/>
      <c r="M107" s="64"/>
      <c r="N107" s="64"/>
      <c r="O107" s="127"/>
      <c r="P107" s="42"/>
      <c r="Q107" s="64"/>
      <c r="R107" s="64"/>
      <c r="S107" s="127"/>
      <c r="T107" s="42"/>
      <c r="U107" s="64"/>
      <c r="V107" s="64"/>
      <c r="W107" s="127"/>
      <c r="X107" s="42"/>
      <c r="Y107" s="64"/>
      <c r="Z107" s="64"/>
      <c r="AA107" s="127"/>
      <c r="AB107" s="42"/>
      <c r="AC107" s="64"/>
      <c r="AD107" s="64"/>
      <c r="AE107" s="127"/>
      <c r="AF107" s="42"/>
      <c r="AG107" s="64"/>
      <c r="AH107" s="64"/>
      <c r="AI107" s="127"/>
    </row>
    <row r="108" spans="1:35" ht="13.5" customHeight="1" thickTop="1" thickBot="1" x14ac:dyDescent="0.4">
      <c r="A108" s="1186"/>
      <c r="B108" s="1186"/>
      <c r="C108" s="1186"/>
      <c r="D108" s="1186"/>
      <c r="E108" s="1186"/>
      <c r="F108" s="1186"/>
      <c r="G108" s="1186"/>
      <c r="H108" s="1186"/>
      <c r="I108" s="1186"/>
      <c r="J108" s="1186"/>
      <c r="K108" s="1186"/>
      <c r="L108" s="1186"/>
      <c r="M108" s="1186"/>
      <c r="N108" s="1186"/>
      <c r="O108" s="1186"/>
      <c r="P108" s="1186"/>
      <c r="Q108" s="1186"/>
      <c r="R108" s="1186"/>
      <c r="S108" s="1186"/>
      <c r="T108" s="1186"/>
      <c r="U108" s="1186"/>
      <c r="V108" s="1186"/>
      <c r="W108" s="1186"/>
      <c r="X108" s="1186"/>
      <c r="Y108" s="1186"/>
      <c r="Z108" s="1186"/>
      <c r="AA108" s="1186"/>
      <c r="AB108" s="1186"/>
      <c r="AC108" s="1186"/>
      <c r="AD108" s="1186"/>
      <c r="AE108" s="1186"/>
      <c r="AF108" s="1186"/>
      <c r="AG108" s="1186"/>
      <c r="AH108" s="1186"/>
      <c r="AI108" s="1186"/>
    </row>
    <row r="109" spans="1:35" ht="13.5" customHeight="1" thickBot="1" x14ac:dyDescent="0.4">
      <c r="A109" s="1186"/>
      <c r="B109" s="1186"/>
      <c r="C109" s="1186"/>
      <c r="D109" s="227" t="s">
        <v>474</v>
      </c>
      <c r="E109" s="1186"/>
      <c r="F109" s="1186"/>
      <c r="G109" s="1186"/>
      <c r="H109" s="1186"/>
      <c r="I109" s="1186"/>
      <c r="J109" s="1186"/>
      <c r="K109" s="1186"/>
      <c r="L109" s="1186"/>
      <c r="M109" s="1186"/>
      <c r="N109" s="1186"/>
      <c r="O109" s="1186"/>
      <c r="P109" s="1186"/>
      <c r="Q109" s="1186"/>
      <c r="R109" s="1186"/>
      <c r="S109" s="1186"/>
      <c r="T109" s="1186"/>
      <c r="U109" s="1186"/>
      <c r="V109" s="1186"/>
      <c r="W109" s="1186"/>
      <c r="X109" s="1186"/>
      <c r="Y109" s="1186"/>
      <c r="Z109" s="1186"/>
      <c r="AA109" s="1186"/>
      <c r="AB109" s="1186"/>
      <c r="AC109" s="1186"/>
      <c r="AD109" s="1186"/>
      <c r="AE109" s="1186"/>
      <c r="AF109" s="1186"/>
      <c r="AG109" s="1186"/>
      <c r="AH109" s="1186"/>
      <c r="AI109" s="1186"/>
    </row>
  </sheetData>
  <mergeCells count="11">
    <mergeCell ref="A11:B11"/>
    <mergeCell ref="A12:B12"/>
    <mergeCell ref="A18:B18"/>
    <mergeCell ref="A19:B19"/>
    <mergeCell ref="A21:B21"/>
    <mergeCell ref="A10:B10"/>
    <mergeCell ref="D1:S1"/>
    <mergeCell ref="T1:AI1"/>
    <mergeCell ref="E6:S6"/>
    <mergeCell ref="A7:B7"/>
    <mergeCell ref="A8:B8"/>
  </mergeCells>
  <hyperlinks>
    <hyperlink ref="A18:B18" location="A1.3.13!D1" tooltip="Cars" display="Cars" xr:uid="{00000000-0004-0000-1900-000000000000}"/>
    <hyperlink ref="A19:B19" location="A1.3.13!T1" tooltip="Light Goods Vehicles" display="LGVs" xr:uid="{00000000-0004-0000-1900-000001000000}"/>
    <hyperlink ref="A11" location="Contents!A1" display="Contents" xr:uid="{00000000-0004-0000-1900-000002000000}"/>
    <hyperlink ref="A11:B11" r:id="rId1" display="WebTAG Unit 3.5.6" xr:uid="{00000000-0004-0000-1900-000003000000}"/>
    <hyperlink ref="A10" location="Contents!A1" display="Contents" xr:uid="{00000000-0004-0000-1900-000004000000}"/>
    <hyperlink ref="A10:B10" location="Contents!A1" tooltip="Contents page" display="Contents" xr:uid="{00000000-0004-0000-1900-000005000000}"/>
    <hyperlink ref="A12:B12" r:id="rId2" tooltip="Unit A1.3 User &amp; Provider Impacts" display="WebTAG Unit A 1.3" xr:uid="{00000000-0004-0000-1900-000006000000}"/>
    <hyperlink ref="D109" location="A1.3.13!D27" tooltip="Top of this page" display="Top" xr:uid="{00000000-0004-0000-1900-000007000000}"/>
  </hyperlinks>
  <pageMargins left="0.7" right="0.7" top="0.75" bottom="0.75" header="0.3" footer="0.3"/>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sheetPr>
  <dimension ref="A1:S40"/>
  <sheetViews>
    <sheetView zoomScale="70" zoomScaleNormal="70" workbookViewId="0">
      <selection activeCell="D5" sqref="D5:H5"/>
    </sheetView>
  </sheetViews>
  <sheetFormatPr defaultColWidth="12.81640625" defaultRowHeight="13.5" customHeight="1" x14ac:dyDescent="0.35"/>
  <cols>
    <col min="1" max="16384" width="12.81640625" style="1060"/>
  </cols>
  <sheetData>
    <row r="1" spans="1:19" ht="13" x14ac:dyDescent="0.35">
      <c r="A1" s="4"/>
      <c r="B1" s="1186"/>
      <c r="C1" s="4"/>
      <c r="D1" s="1188"/>
      <c r="E1" s="4"/>
      <c r="F1" s="1186"/>
      <c r="G1" s="1186"/>
      <c r="H1" s="1186"/>
      <c r="I1" s="1186"/>
      <c r="J1" s="1186"/>
      <c r="K1" s="1186"/>
      <c r="L1" s="1186"/>
      <c r="M1" s="1186"/>
      <c r="N1" s="1186"/>
      <c r="O1" s="1186"/>
      <c r="P1" s="1186"/>
      <c r="Q1" s="1186"/>
      <c r="R1" s="1186"/>
      <c r="S1" s="1186"/>
    </row>
    <row r="2" spans="1:19" s="7" customFormat="1" ht="18" x14ac:dyDescent="0.35">
      <c r="D2" s="8"/>
      <c r="F2" s="8"/>
    </row>
    <row r="3" spans="1:19" s="7" customFormat="1" ht="18" x14ac:dyDescent="0.35">
      <c r="A3" s="7" t="s">
        <v>710</v>
      </c>
      <c r="B3" s="154"/>
      <c r="C3" s="155"/>
      <c r="D3" s="11"/>
      <c r="E3" s="8"/>
      <c r="F3" s="12"/>
    </row>
    <row r="4" spans="1:19" s="1061" customFormat="1" ht="18.5" thickBot="1" x14ac:dyDescent="0.4">
      <c r="A4" s="13" t="s">
        <v>192</v>
      </c>
      <c r="B4" s="14"/>
      <c r="C4" s="14"/>
      <c r="D4" s="16"/>
      <c r="E4" s="16"/>
      <c r="F4" s="16"/>
      <c r="G4" s="16"/>
      <c r="H4" s="16"/>
      <c r="I4" s="16"/>
      <c r="J4" s="16"/>
      <c r="K4" s="16"/>
      <c r="L4" s="16"/>
      <c r="M4" s="16"/>
      <c r="N4" s="16"/>
      <c r="O4" s="16"/>
      <c r="P4" s="16"/>
      <c r="Q4" s="16"/>
      <c r="R4" s="16"/>
      <c r="S4" s="16"/>
    </row>
    <row r="5" spans="1:19" ht="14" thickTop="1" thickBot="1" x14ac:dyDescent="0.4">
      <c r="A5" s="48"/>
      <c r="B5" s="20"/>
      <c r="C5" s="169"/>
      <c r="D5" s="1186"/>
      <c r="E5" s="21"/>
      <c r="F5" s="1186"/>
      <c r="G5" s="1186"/>
      <c r="H5" s="1186"/>
      <c r="I5" s="1186"/>
      <c r="J5" s="1186"/>
      <c r="K5" s="1186"/>
      <c r="L5" s="1186"/>
      <c r="M5" s="1186"/>
      <c r="N5" s="1186"/>
      <c r="O5" s="1186"/>
      <c r="P5" s="1186"/>
      <c r="Q5" s="1186"/>
      <c r="R5" s="1186"/>
      <c r="S5" s="1186"/>
    </row>
    <row r="6" spans="1:19" ht="15" thickTop="1" x14ac:dyDescent="0.35">
      <c r="A6" s="22" t="s">
        <v>425</v>
      </c>
      <c r="B6" s="22"/>
      <c r="C6" s="1186"/>
      <c r="D6" s="1186"/>
      <c r="E6" s="1180" t="s">
        <v>140</v>
      </c>
      <c r="F6" s="1181"/>
      <c r="G6" s="1181"/>
      <c r="H6" s="1181"/>
      <c r="I6" s="1181"/>
      <c r="J6" s="1181"/>
      <c r="K6" s="1181"/>
      <c r="L6" s="1181"/>
      <c r="M6" s="1181"/>
      <c r="N6" s="1181"/>
      <c r="O6" s="1181"/>
      <c r="P6" s="1181"/>
      <c r="Q6" s="1181"/>
      <c r="R6" s="1181"/>
      <c r="S6" s="1192"/>
    </row>
    <row r="7" spans="1:19" ht="13" x14ac:dyDescent="0.35">
      <c r="A7" s="1264" t="s">
        <v>426</v>
      </c>
      <c r="B7" s="1265"/>
      <c r="C7" s="1186"/>
      <c r="D7" s="25"/>
      <c r="E7" s="26" t="s">
        <v>711</v>
      </c>
      <c r="F7" s="72"/>
      <c r="G7" s="1188"/>
      <c r="H7" s="1188"/>
      <c r="I7" s="1188"/>
      <c r="J7" s="1188"/>
      <c r="K7" s="1188"/>
      <c r="L7" s="1188"/>
      <c r="M7" s="1188"/>
      <c r="N7" s="1188"/>
      <c r="O7" s="1188"/>
      <c r="P7" s="1188"/>
      <c r="Q7" s="1188"/>
      <c r="R7" s="1188"/>
      <c r="S7" s="25"/>
    </row>
    <row r="8" spans="1:19" ht="13" x14ac:dyDescent="0.35">
      <c r="A8" s="1252">
        <v>43983</v>
      </c>
      <c r="B8" s="1253"/>
      <c r="C8" s="20"/>
      <c r="D8" s="41"/>
      <c r="E8" s="26" t="s">
        <v>712</v>
      </c>
      <c r="F8" s="27"/>
      <c r="G8" s="1188"/>
      <c r="H8" s="1188"/>
      <c r="I8" s="1188"/>
      <c r="J8" s="1188" t="s">
        <v>713</v>
      </c>
      <c r="K8" s="1188"/>
      <c r="L8" s="1188"/>
      <c r="M8" s="1188"/>
      <c r="N8" s="1188"/>
      <c r="O8" s="1188"/>
      <c r="P8" s="1188"/>
      <c r="Q8" s="1188"/>
      <c r="R8" s="1188"/>
      <c r="S8" s="25"/>
    </row>
    <row r="9" spans="1:19" thickBot="1" x14ac:dyDescent="0.4">
      <c r="A9" s="28" t="s">
        <v>430</v>
      </c>
      <c r="B9" s="29"/>
      <c r="C9" s="1186"/>
      <c r="D9" s="41"/>
      <c r="E9" s="26" t="s">
        <v>714</v>
      </c>
      <c r="F9" s="1188"/>
      <c r="G9" s="1188"/>
      <c r="H9" s="1188"/>
      <c r="I9" s="1188"/>
      <c r="J9" s="1188"/>
      <c r="K9" s="1188"/>
      <c r="L9" s="1188"/>
      <c r="M9" s="1188"/>
      <c r="N9" s="1188"/>
      <c r="O9" s="1188"/>
      <c r="P9" s="1188"/>
      <c r="Q9" s="1188"/>
      <c r="R9" s="1188"/>
      <c r="S9" s="25"/>
    </row>
    <row r="10" spans="1:19" thickBot="1" x14ac:dyDescent="0.4">
      <c r="A10" s="1257" t="s">
        <v>432</v>
      </c>
      <c r="B10" s="1266"/>
      <c r="C10" s="1186"/>
      <c r="D10" s="20"/>
      <c r="E10" s="26" t="s">
        <v>715</v>
      </c>
      <c r="F10" s="1188"/>
      <c r="G10" s="1188"/>
      <c r="H10" s="1188"/>
      <c r="I10" s="1188"/>
      <c r="J10" s="1188"/>
      <c r="K10" s="1188"/>
      <c r="L10" s="1188"/>
      <c r="M10" s="1188"/>
      <c r="N10" s="1188"/>
      <c r="O10" s="1188"/>
      <c r="P10" s="1188"/>
      <c r="Q10" s="1188"/>
      <c r="R10" s="1188"/>
      <c r="S10" s="25"/>
    </row>
    <row r="11" spans="1:19" thickBot="1" x14ac:dyDescent="0.4">
      <c r="A11" s="1257" t="s">
        <v>434</v>
      </c>
      <c r="B11" s="1267"/>
      <c r="C11" s="1186"/>
      <c r="D11" s="20"/>
      <c r="E11" s="26" t="s">
        <v>716</v>
      </c>
      <c r="F11" s="30"/>
      <c r="G11" s="30"/>
      <c r="H11" s="30"/>
      <c r="I11" s="30"/>
      <c r="J11" s="30"/>
      <c r="K11" s="30"/>
      <c r="L11" s="30"/>
      <c r="M11" s="30"/>
      <c r="N11" s="30"/>
      <c r="O11" s="30"/>
      <c r="P11" s="30"/>
      <c r="Q11" s="30"/>
      <c r="R11" s="30"/>
      <c r="S11" s="31"/>
    </row>
    <row r="12" spans="1:19" thickBot="1" x14ac:dyDescent="0.4">
      <c r="A12" s="1257" t="s">
        <v>437</v>
      </c>
      <c r="B12" s="1267"/>
      <c r="C12" s="1186"/>
      <c r="D12" s="20"/>
      <c r="E12" s="26" t="s">
        <v>717</v>
      </c>
      <c r="F12" s="1188"/>
      <c r="G12" s="1188"/>
      <c r="H12" s="1188"/>
      <c r="I12" s="1188"/>
      <c r="J12" s="1188"/>
      <c r="K12" s="1188"/>
      <c r="L12" s="1188"/>
      <c r="M12" s="1188"/>
      <c r="N12" s="1188"/>
      <c r="O12" s="1188"/>
      <c r="P12" s="1188"/>
      <c r="Q12" s="1188"/>
      <c r="R12" s="1188"/>
      <c r="S12" s="25"/>
    </row>
    <row r="13" spans="1:19" ht="13" x14ac:dyDescent="0.35">
      <c r="A13" s="28" t="s">
        <v>439</v>
      </c>
      <c r="B13" s="32"/>
      <c r="C13" s="20"/>
      <c r="D13" s="20"/>
      <c r="E13" s="26" t="s">
        <v>718</v>
      </c>
      <c r="F13" s="1188"/>
      <c r="G13" s="1188"/>
      <c r="H13" s="1188"/>
      <c r="I13" s="1188"/>
      <c r="J13" s="1188"/>
      <c r="K13" s="1188"/>
      <c r="L13" s="1188"/>
      <c r="M13" s="1188"/>
      <c r="N13" s="1188"/>
      <c r="O13" s="1188"/>
      <c r="P13" s="1188"/>
      <c r="Q13" s="1188"/>
      <c r="R13" s="1188"/>
      <c r="S13" s="25"/>
    </row>
    <row r="14" spans="1:19" ht="13" x14ac:dyDescent="0.35">
      <c r="A14" s="35" t="s">
        <v>440</v>
      </c>
      <c r="B14" s="75">
        <v>2010</v>
      </c>
      <c r="C14" s="20"/>
      <c r="D14" s="20"/>
      <c r="E14" s="26"/>
      <c r="F14" s="1188"/>
      <c r="G14" s="1188"/>
      <c r="H14" s="1188"/>
      <c r="I14" s="1188"/>
      <c r="J14" s="1188"/>
      <c r="K14" s="1188"/>
      <c r="L14" s="1188"/>
      <c r="M14" s="1188"/>
      <c r="N14" s="1188"/>
      <c r="O14" s="1188"/>
      <c r="P14" s="1188"/>
      <c r="Q14" s="1188"/>
      <c r="R14" s="1188"/>
      <c r="S14" s="25"/>
    </row>
    <row r="15" spans="1:19" ht="13" x14ac:dyDescent="0.35">
      <c r="A15" s="33" t="s">
        <v>719</v>
      </c>
      <c r="B15" s="165">
        <v>2010</v>
      </c>
      <c r="C15" s="20"/>
      <c r="D15" s="20"/>
      <c r="E15" s="26" t="s">
        <v>720</v>
      </c>
      <c r="F15" s="1188"/>
      <c r="G15" s="1188"/>
      <c r="H15" s="1188"/>
      <c r="I15" s="1188"/>
      <c r="J15" s="1188"/>
      <c r="K15" s="1188"/>
      <c r="L15" s="1188"/>
      <c r="M15" s="1188"/>
      <c r="N15" s="1188"/>
      <c r="O15" s="1188"/>
      <c r="P15" s="1188"/>
      <c r="Q15" s="1188"/>
      <c r="R15" s="1188"/>
      <c r="S15" s="25"/>
    </row>
    <row r="16" spans="1:19" ht="12.5" x14ac:dyDescent="0.35">
      <c r="A16" s="37"/>
      <c r="B16" s="37"/>
      <c r="C16" s="20"/>
      <c r="D16" s="20"/>
      <c r="E16" s="26" t="s">
        <v>721</v>
      </c>
      <c r="F16" s="1188"/>
      <c r="G16" s="1188"/>
      <c r="H16" s="1188"/>
      <c r="I16" s="1188"/>
      <c r="J16" s="1188"/>
      <c r="K16" s="1188"/>
      <c r="L16" s="1188"/>
      <c r="M16" s="1188"/>
      <c r="N16" s="1188"/>
      <c r="O16" s="1188"/>
      <c r="P16" s="1188"/>
      <c r="Q16" s="1188"/>
      <c r="R16" s="1188"/>
      <c r="S16" s="25"/>
    </row>
    <row r="17" spans="1:19" ht="13" x14ac:dyDescent="0.35">
      <c r="A17" s="22" t="s">
        <v>446</v>
      </c>
      <c r="B17" s="39"/>
      <c r="C17" s="20"/>
      <c r="D17" s="20"/>
      <c r="E17" s="40"/>
      <c r="F17" s="1188"/>
      <c r="G17" s="1188"/>
      <c r="H17" s="1188"/>
      <c r="I17" s="1188"/>
      <c r="J17" s="1188"/>
      <c r="K17" s="1188"/>
      <c r="L17" s="1188"/>
      <c r="M17" s="1188"/>
      <c r="N17" s="1188"/>
      <c r="O17" s="1188"/>
      <c r="P17" s="1188"/>
      <c r="Q17" s="1188"/>
      <c r="R17" s="1188"/>
      <c r="S17" s="25"/>
    </row>
    <row r="18" spans="1:19" ht="13" x14ac:dyDescent="0.35">
      <c r="A18" s="1259"/>
      <c r="B18" s="1259"/>
      <c r="C18" s="20"/>
      <c r="D18" s="20"/>
      <c r="E18" s="26" t="s">
        <v>722</v>
      </c>
      <c r="F18" s="1188"/>
      <c r="G18" s="1188"/>
      <c r="H18" s="1188"/>
      <c r="I18" s="1188"/>
      <c r="J18" s="1188"/>
      <c r="K18" s="1188"/>
      <c r="L18" s="1188"/>
      <c r="M18" s="1188"/>
      <c r="N18" s="1188"/>
      <c r="O18" s="1188"/>
      <c r="P18" s="1188"/>
      <c r="Q18" s="1188"/>
      <c r="R18" s="1188"/>
      <c r="S18" s="25"/>
    </row>
    <row r="19" spans="1:19" ht="13" x14ac:dyDescent="0.35">
      <c r="A19" s="1183"/>
      <c r="B19" s="1183"/>
      <c r="C19" s="20"/>
      <c r="D19" s="41"/>
      <c r="E19" s="26" t="s">
        <v>723</v>
      </c>
      <c r="F19" s="1188"/>
      <c r="G19" s="1188"/>
      <c r="H19" s="1188"/>
      <c r="I19" s="1188"/>
      <c r="J19" s="1188"/>
      <c r="K19" s="1188"/>
      <c r="L19" s="1188"/>
      <c r="M19" s="1188"/>
      <c r="N19" s="1188"/>
      <c r="O19" s="1188"/>
      <c r="P19" s="1188"/>
      <c r="Q19" s="1188"/>
      <c r="R19" s="1188"/>
      <c r="S19" s="25"/>
    </row>
    <row r="20" spans="1:19" thickBot="1" x14ac:dyDescent="0.4">
      <c r="A20" s="1183"/>
      <c r="B20" s="1183"/>
      <c r="C20" s="20"/>
      <c r="D20" s="41"/>
      <c r="E20" s="42" t="s">
        <v>724</v>
      </c>
      <c r="F20" s="43"/>
      <c r="G20" s="43"/>
      <c r="H20" s="43"/>
      <c r="I20" s="43"/>
      <c r="J20" s="43"/>
      <c r="K20" s="43"/>
      <c r="L20" s="43"/>
      <c r="M20" s="43"/>
      <c r="N20" s="43"/>
      <c r="O20" s="43"/>
      <c r="P20" s="43"/>
      <c r="Q20" s="43"/>
      <c r="R20" s="43"/>
      <c r="S20" s="44"/>
    </row>
    <row r="21" spans="1:19" thickTop="1" x14ac:dyDescent="0.35">
      <c r="A21" s="45"/>
      <c r="B21" s="46"/>
      <c r="C21" s="169"/>
      <c r="D21" s="47"/>
      <c r="E21" s="21"/>
      <c r="F21" s="1186"/>
      <c r="G21" s="1186"/>
      <c r="H21" s="1186"/>
      <c r="I21" s="1186"/>
      <c r="J21" s="1186"/>
      <c r="K21" s="1186"/>
      <c r="L21" s="1186"/>
      <c r="M21" s="1186"/>
      <c r="N21" s="1186"/>
      <c r="O21" s="1186"/>
      <c r="P21" s="1186"/>
      <c r="Q21" s="1186"/>
      <c r="R21" s="1186"/>
      <c r="S21" s="1186"/>
    </row>
    <row r="22" spans="1:19" ht="13" thickBot="1" x14ac:dyDescent="0.4">
      <c r="A22" s="1186"/>
      <c r="B22" s="1186"/>
      <c r="C22" s="64"/>
      <c r="D22" s="1186"/>
      <c r="E22" s="1186"/>
      <c r="F22" s="1186"/>
      <c r="G22" s="1186"/>
      <c r="H22" s="1186"/>
      <c r="I22" s="1186"/>
      <c r="J22" s="1186"/>
      <c r="K22" s="1186"/>
      <c r="L22" s="1186"/>
      <c r="M22" s="1186"/>
      <c r="N22" s="1186"/>
      <c r="O22" s="1186"/>
      <c r="P22" s="1186"/>
      <c r="Q22" s="1186"/>
      <c r="R22" s="1186"/>
      <c r="S22" s="1186"/>
    </row>
    <row r="23" spans="1:19" thickTop="1" x14ac:dyDescent="0.35">
      <c r="A23" s="1180" t="s">
        <v>725</v>
      </c>
      <c r="B23" s="1184"/>
      <c r="C23" s="420"/>
      <c r="D23" s="1184"/>
      <c r="E23" s="1185"/>
      <c r="F23" s="1186"/>
      <c r="G23" s="21"/>
      <c r="H23" s="1186"/>
      <c r="I23" s="1186"/>
      <c r="J23" s="1186"/>
      <c r="K23" s="1186"/>
      <c r="L23" s="1186"/>
      <c r="M23" s="1186"/>
      <c r="N23" s="1186"/>
      <c r="O23" s="1186"/>
      <c r="P23" s="1186"/>
      <c r="Q23" s="1186"/>
      <c r="R23" s="1186"/>
      <c r="S23" s="1186"/>
    </row>
    <row r="24" spans="1:19" thickBot="1" x14ac:dyDescent="0.4">
      <c r="A24" s="421" t="str">
        <f>CONCATENATE("(",B14," prices and ",B15," values)")</f>
        <v>(2010 prices and 2010 values)</v>
      </c>
      <c r="B24" s="422"/>
      <c r="C24" s="422"/>
      <c r="D24" s="423"/>
      <c r="E24" s="424"/>
      <c r="F24" s="1186"/>
      <c r="G24" s="1186"/>
      <c r="H24" s="1186"/>
      <c r="I24" s="1186"/>
      <c r="J24" s="1186"/>
      <c r="K24" s="1186"/>
      <c r="L24" s="1186"/>
      <c r="M24" s="1186"/>
      <c r="N24" s="1186"/>
      <c r="O24" s="1186"/>
      <c r="P24" s="1186"/>
      <c r="Q24" s="1186"/>
      <c r="R24" s="1186"/>
      <c r="S24" s="1186"/>
    </row>
    <row r="25" spans="1:19" ht="15.65" customHeight="1" thickTop="1" thickBot="1" x14ac:dyDescent="0.4">
      <c r="A25" s="1300" t="s">
        <v>664</v>
      </c>
      <c r="B25" s="1280"/>
      <c r="C25" s="1281"/>
      <c r="D25" s="1301" t="s">
        <v>726</v>
      </c>
      <c r="E25" s="1302"/>
      <c r="F25" s="1186"/>
      <c r="G25" s="1186"/>
      <c r="H25" s="1186"/>
      <c r="I25" s="1186"/>
      <c r="J25" s="1186"/>
      <c r="K25" s="1186"/>
      <c r="L25" s="1186"/>
      <c r="M25" s="1186"/>
      <c r="N25" s="1186"/>
      <c r="O25" s="1186"/>
      <c r="P25" s="1186"/>
      <c r="Q25" s="1186"/>
      <c r="R25" s="1186"/>
      <c r="S25" s="1186"/>
    </row>
    <row r="26" spans="1:19" ht="14" thickTop="1" thickBot="1" x14ac:dyDescent="0.4">
      <c r="A26" s="425"/>
      <c r="B26" s="257"/>
      <c r="C26" s="100"/>
      <c r="D26" s="426" t="s">
        <v>727</v>
      </c>
      <c r="E26" s="427" t="s">
        <v>728</v>
      </c>
      <c r="F26" s="1186"/>
      <c r="G26" s="1186"/>
      <c r="H26" s="1186"/>
      <c r="I26" s="1186"/>
      <c r="J26" s="1186"/>
      <c r="K26" s="1186"/>
      <c r="L26" s="1186"/>
      <c r="M26" s="1186"/>
      <c r="N26" s="1186"/>
      <c r="O26" s="1186"/>
      <c r="P26" s="1186"/>
      <c r="Q26" s="1186"/>
      <c r="R26" s="1186"/>
      <c r="S26" s="1186"/>
    </row>
    <row r="27" spans="1:19" thickTop="1" x14ac:dyDescent="0.35">
      <c r="A27" s="428" t="s">
        <v>252</v>
      </c>
      <c r="B27" s="429" t="s">
        <v>729</v>
      </c>
      <c r="C27" s="25"/>
      <c r="D27" s="430">
        <v>4.9660000000000002</v>
      </c>
      <c r="E27" s="431">
        <v>135.946</v>
      </c>
      <c r="F27" s="1186"/>
      <c r="G27" s="1186"/>
      <c r="H27" s="1186"/>
      <c r="I27" s="1186"/>
      <c r="J27" s="1186"/>
      <c r="K27" s="1186"/>
      <c r="L27" s="1186"/>
      <c r="M27" s="1186"/>
      <c r="N27" s="1186"/>
      <c r="O27" s="1186"/>
      <c r="P27" s="1186"/>
      <c r="Q27" s="1186"/>
      <c r="R27" s="1186"/>
      <c r="S27" s="1186"/>
    </row>
    <row r="28" spans="1:19" ht="12.5" x14ac:dyDescent="0.35">
      <c r="A28" s="26"/>
      <c r="B28" s="432" t="s">
        <v>730</v>
      </c>
      <c r="C28" s="25"/>
      <c r="D28" s="433">
        <v>4.9660000000000002</v>
      </c>
      <c r="E28" s="434">
        <v>135.946</v>
      </c>
      <c r="F28" s="1186"/>
      <c r="G28" s="1186"/>
      <c r="H28" s="1186"/>
      <c r="I28" s="1186"/>
      <c r="J28" s="1186"/>
      <c r="K28" s="1186"/>
      <c r="L28" s="1186"/>
      <c r="M28" s="1186"/>
      <c r="N28" s="1186"/>
      <c r="O28" s="1186"/>
      <c r="P28" s="1186"/>
      <c r="Q28" s="1186"/>
      <c r="R28" s="1186"/>
      <c r="S28" s="1186"/>
    </row>
    <row r="29" spans="1:19" ht="12.5" x14ac:dyDescent="0.35">
      <c r="A29" s="26"/>
      <c r="B29" s="432" t="s">
        <v>731</v>
      </c>
      <c r="C29" s="25"/>
      <c r="D29" s="433">
        <v>1.157</v>
      </c>
      <c r="E29" s="434">
        <v>135.946</v>
      </c>
      <c r="F29" s="1186"/>
      <c r="G29" s="1186"/>
      <c r="H29" s="1186"/>
      <c r="I29" s="1186"/>
      <c r="J29" s="1186"/>
      <c r="K29" s="1186"/>
      <c r="L29" s="1186"/>
      <c r="M29" s="1186"/>
      <c r="N29" s="1186"/>
      <c r="O29" s="1186"/>
      <c r="P29" s="1186"/>
      <c r="Q29" s="1186"/>
      <c r="R29" s="1186"/>
      <c r="S29" s="1186"/>
    </row>
    <row r="30" spans="1:19" ht="12.5" x14ac:dyDescent="0.35">
      <c r="A30" s="26"/>
      <c r="B30" s="432" t="s">
        <v>732</v>
      </c>
      <c r="C30" s="25"/>
      <c r="D30" s="433">
        <v>3.8460000000000001</v>
      </c>
      <c r="E30" s="434">
        <v>0</v>
      </c>
      <c r="F30" s="1186"/>
      <c r="G30" s="1186"/>
      <c r="H30" s="1186"/>
      <c r="I30" s="1186"/>
      <c r="J30" s="1186"/>
      <c r="K30" s="1186"/>
      <c r="L30" s="1186"/>
      <c r="M30" s="1186"/>
      <c r="N30" s="1186"/>
      <c r="O30" s="1186"/>
      <c r="P30" s="1186"/>
      <c r="Q30" s="1186"/>
      <c r="R30" s="1186"/>
      <c r="S30" s="1186"/>
    </row>
    <row r="31" spans="1:19" ht="12.5" x14ac:dyDescent="0.35">
      <c r="A31" s="26"/>
      <c r="B31" s="432" t="s">
        <v>733</v>
      </c>
      <c r="C31" s="25"/>
      <c r="D31" s="433">
        <v>3.8460000000000001</v>
      </c>
      <c r="E31" s="434">
        <v>0</v>
      </c>
      <c r="F31" s="1186"/>
      <c r="G31" s="1186"/>
      <c r="H31" s="1186"/>
      <c r="I31" s="1186"/>
      <c r="J31" s="1186"/>
      <c r="K31" s="1186"/>
      <c r="L31" s="1186"/>
      <c r="M31" s="1186"/>
      <c r="N31" s="1186"/>
      <c r="O31" s="1186"/>
      <c r="P31" s="1186"/>
      <c r="Q31" s="1186"/>
      <c r="R31" s="1186"/>
      <c r="S31" s="1186"/>
    </row>
    <row r="32" spans="1:19" ht="12.5" x14ac:dyDescent="0.35">
      <c r="A32" s="118"/>
      <c r="B32" s="435" t="s">
        <v>734</v>
      </c>
      <c r="C32" s="120"/>
      <c r="D32" s="436">
        <v>1.157</v>
      </c>
      <c r="E32" s="437">
        <v>0</v>
      </c>
      <c r="F32" s="1186"/>
      <c r="G32" s="1186"/>
      <c r="H32" s="1186"/>
      <c r="I32" s="1186"/>
      <c r="J32" s="1186"/>
      <c r="K32" s="1186"/>
      <c r="L32" s="1186"/>
      <c r="M32" s="1186"/>
      <c r="N32" s="1186"/>
      <c r="O32" s="1186"/>
      <c r="P32" s="1186"/>
      <c r="Q32" s="1186"/>
      <c r="R32" s="1186"/>
      <c r="S32" s="1186"/>
    </row>
    <row r="33" spans="1:5" ht="13" x14ac:dyDescent="0.35">
      <c r="A33" s="438" t="s">
        <v>86</v>
      </c>
      <c r="B33" s="432" t="s">
        <v>286</v>
      </c>
      <c r="C33" s="25"/>
      <c r="D33" s="439">
        <v>7.2130000000000001</v>
      </c>
      <c r="E33" s="440">
        <v>47.113</v>
      </c>
    </row>
    <row r="34" spans="1:5" ht="12.5" x14ac:dyDescent="0.35">
      <c r="A34" s="26"/>
      <c r="B34" s="432" t="s">
        <v>731</v>
      </c>
      <c r="C34" s="1188"/>
      <c r="D34" s="433">
        <v>2.1699014560582421</v>
      </c>
      <c r="E34" s="441">
        <v>47.113</v>
      </c>
    </row>
    <row r="35" spans="1:5" ht="12.5" x14ac:dyDescent="0.35">
      <c r="A35" s="26"/>
      <c r="B35" s="432" t="s">
        <v>288</v>
      </c>
      <c r="C35" s="1188"/>
      <c r="D35" s="433">
        <v>7.2130000000000001</v>
      </c>
      <c r="E35" s="441">
        <v>0</v>
      </c>
    </row>
    <row r="36" spans="1:5" ht="12.5" x14ac:dyDescent="0.35">
      <c r="A36" s="118"/>
      <c r="B36" s="435" t="s">
        <v>735</v>
      </c>
      <c r="C36" s="442"/>
      <c r="D36" s="436">
        <v>2.1699014560582421</v>
      </c>
      <c r="E36" s="443">
        <v>0</v>
      </c>
    </row>
    <row r="37" spans="1:5" ht="13" x14ac:dyDescent="0.35">
      <c r="A37" s="438" t="s">
        <v>566</v>
      </c>
      <c r="B37" s="432" t="s">
        <v>286</v>
      </c>
      <c r="C37" s="25"/>
      <c r="D37" s="433">
        <v>6.7140000000000004</v>
      </c>
      <c r="E37" s="434">
        <v>263.81700000000001</v>
      </c>
    </row>
    <row r="38" spans="1:5" ht="13" x14ac:dyDescent="0.35">
      <c r="A38" s="438" t="s">
        <v>567</v>
      </c>
      <c r="B38" s="432" t="s">
        <v>286</v>
      </c>
      <c r="C38" s="25"/>
      <c r="D38" s="433">
        <v>13.061</v>
      </c>
      <c r="E38" s="434">
        <v>508.52499999999998</v>
      </c>
    </row>
    <row r="39" spans="1:5" thickBot="1" x14ac:dyDescent="0.4">
      <c r="A39" s="444" t="s">
        <v>90</v>
      </c>
      <c r="B39" s="445" t="s">
        <v>286</v>
      </c>
      <c r="C39" s="127"/>
      <c r="D39" s="446">
        <v>30.460999999999999</v>
      </c>
      <c r="E39" s="447">
        <v>694.54700000000003</v>
      </c>
    </row>
    <row r="40" spans="1:5" thickTop="1" x14ac:dyDescent="0.35">
      <c r="A40" s="1186"/>
      <c r="B40" s="448"/>
      <c r="C40" s="1188"/>
      <c r="D40" s="449"/>
      <c r="E40" s="449"/>
    </row>
  </sheetData>
  <mergeCells count="8">
    <mergeCell ref="A25:C25"/>
    <mergeCell ref="D25:E25"/>
    <mergeCell ref="A7:B7"/>
    <mergeCell ref="A8:B8"/>
    <mergeCell ref="A10:B10"/>
    <mergeCell ref="A11:B11"/>
    <mergeCell ref="A12:B12"/>
    <mergeCell ref="A18:B18"/>
  </mergeCells>
  <hyperlinks>
    <hyperlink ref="A11" location="Contents!A1" display="Contents" xr:uid="{00000000-0004-0000-1A00-000000000000}"/>
    <hyperlink ref="A11:B11" r:id="rId1" display="WebTAG Unit 3.5.6" xr:uid="{00000000-0004-0000-1A00-000001000000}"/>
    <hyperlink ref="A10" location="Contents!A1" display="Contents" xr:uid="{00000000-0004-0000-1A00-000002000000}"/>
    <hyperlink ref="A10:B10" location="Contents!A1" tooltip="Contents page" display="Contents" xr:uid="{00000000-0004-0000-1A00-000003000000}"/>
    <hyperlink ref="A12:B12" r:id="rId2" tooltip="Unit A1.3 User &amp; Provider Impacts" display="WebTAG Unit A 1.3" xr:uid="{00000000-0004-0000-1A00-000004000000}"/>
  </hyperlinks>
  <pageMargins left="0.7" right="0.7" top="0.75" bottom="0.75" header="0.3" footer="0.3"/>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sheetPr>
  <dimension ref="A1:S63"/>
  <sheetViews>
    <sheetView zoomScale="70" zoomScaleNormal="70" workbookViewId="0">
      <selection activeCell="D5" sqref="D5:H5"/>
    </sheetView>
  </sheetViews>
  <sheetFormatPr defaultColWidth="12.81640625" defaultRowHeight="13.5" customHeight="1" x14ac:dyDescent="0.35"/>
  <cols>
    <col min="1" max="16384" width="12.81640625" style="1060"/>
  </cols>
  <sheetData>
    <row r="1" spans="1:19" ht="55" customHeight="1" x14ac:dyDescent="0.35">
      <c r="A1" s="4"/>
      <c r="B1" s="4"/>
      <c r="C1" s="1188"/>
      <c r="D1" s="4"/>
      <c r="E1" s="1188"/>
      <c r="F1" s="1186"/>
      <c r="G1" s="1186"/>
      <c r="H1" s="1186"/>
      <c r="I1" s="1186"/>
      <c r="J1" s="1186"/>
      <c r="K1" s="1186"/>
      <c r="L1" s="1186"/>
      <c r="M1" s="1186"/>
      <c r="N1" s="1186"/>
      <c r="O1" s="1186"/>
      <c r="P1" s="1186"/>
      <c r="Q1" s="1186"/>
      <c r="R1" s="1186"/>
      <c r="S1" s="1186"/>
    </row>
    <row r="2" spans="1:19" s="7" customFormat="1" ht="5.15" customHeight="1" x14ac:dyDescent="0.35">
      <c r="C2" s="8"/>
      <c r="E2" s="8"/>
    </row>
    <row r="3" spans="1:19" s="7" customFormat="1" ht="20.149999999999999" customHeight="1" x14ac:dyDescent="0.35">
      <c r="A3" s="7" t="s">
        <v>736</v>
      </c>
      <c r="B3" s="154"/>
      <c r="C3" s="155"/>
      <c r="D3" s="11"/>
      <c r="E3" s="8"/>
      <c r="F3" s="12"/>
    </row>
    <row r="4" spans="1:19" s="1061" customFormat="1" ht="20.149999999999999" customHeight="1" thickBot="1" x14ac:dyDescent="0.4">
      <c r="A4" s="13" t="s">
        <v>737</v>
      </c>
      <c r="B4" s="14"/>
      <c r="C4" s="14"/>
      <c r="D4" s="16"/>
      <c r="E4" s="16"/>
      <c r="F4" s="16"/>
      <c r="G4" s="70"/>
      <c r="H4" s="16"/>
      <c r="I4" s="16"/>
      <c r="J4" s="16"/>
      <c r="K4" s="16"/>
      <c r="L4" s="16"/>
      <c r="M4" s="16"/>
      <c r="N4" s="16"/>
      <c r="O4" s="16"/>
      <c r="P4" s="16"/>
      <c r="Q4" s="16"/>
      <c r="R4" s="16"/>
      <c r="S4" s="16"/>
    </row>
    <row r="5" spans="1:19" ht="10" customHeight="1" thickTop="1" thickBot="1" x14ac:dyDescent="0.4">
      <c r="A5" s="48"/>
      <c r="B5" s="20"/>
      <c r="C5" s="169"/>
      <c r="D5" s="47"/>
      <c r="E5" s="21"/>
      <c r="F5" s="1186"/>
      <c r="G5" s="4"/>
      <c r="H5" s="1186"/>
      <c r="I5" s="1186"/>
      <c r="J5" s="1186"/>
      <c r="K5" s="1186"/>
      <c r="L5" s="1186"/>
      <c r="M5" s="1186"/>
      <c r="N5" s="1186"/>
      <c r="O5" s="1186"/>
      <c r="P5" s="1186"/>
      <c r="Q5" s="1186"/>
      <c r="R5" s="1186"/>
      <c r="S5" s="1186"/>
    </row>
    <row r="6" spans="1:19" ht="13.5" customHeight="1" thickTop="1" x14ac:dyDescent="0.35">
      <c r="A6" s="22" t="s">
        <v>425</v>
      </c>
      <c r="B6" s="22"/>
      <c r="C6" s="1186"/>
      <c r="D6" s="1186"/>
      <c r="E6" s="1248" t="s">
        <v>140</v>
      </c>
      <c r="F6" s="1249"/>
      <c r="G6" s="1249"/>
      <c r="H6" s="1249"/>
      <c r="I6" s="1249"/>
      <c r="J6" s="1249"/>
      <c r="K6" s="1249"/>
      <c r="L6" s="1249"/>
      <c r="M6" s="1249"/>
      <c r="N6" s="1249"/>
      <c r="O6" s="1249"/>
      <c r="P6" s="1249"/>
      <c r="Q6" s="1249"/>
      <c r="R6" s="1249"/>
      <c r="S6" s="1299"/>
    </row>
    <row r="7" spans="1:19" ht="13.5" customHeight="1" x14ac:dyDescent="0.35">
      <c r="A7" s="1264" t="s">
        <v>426</v>
      </c>
      <c r="B7" s="1265"/>
      <c r="C7" s="1186"/>
      <c r="D7" s="25"/>
      <c r="E7" s="26" t="s">
        <v>711</v>
      </c>
      <c r="F7" s="72"/>
      <c r="G7" s="1188"/>
      <c r="H7" s="1188"/>
      <c r="I7" s="1188"/>
      <c r="J7" s="1188"/>
      <c r="K7" s="1188"/>
      <c r="L7" s="1188"/>
      <c r="M7" s="1188"/>
      <c r="N7" s="1188"/>
      <c r="O7" s="1188"/>
      <c r="P7" s="1188"/>
      <c r="Q7" s="1188"/>
      <c r="R7" s="1188"/>
      <c r="S7" s="25"/>
    </row>
    <row r="8" spans="1:19" ht="13.5" customHeight="1" x14ac:dyDescent="0.35">
      <c r="A8" s="1252">
        <v>43983</v>
      </c>
      <c r="B8" s="1253"/>
      <c r="C8" s="20"/>
      <c r="D8" s="41"/>
      <c r="E8" s="26" t="s">
        <v>712</v>
      </c>
      <c r="F8" s="27"/>
      <c r="G8" s="1188"/>
      <c r="H8" s="1188"/>
      <c r="I8" s="1188"/>
      <c r="J8" s="1188" t="s">
        <v>713</v>
      </c>
      <c r="K8" s="1188"/>
      <c r="L8" s="1188"/>
      <c r="M8" s="1188"/>
      <c r="N8" s="1188"/>
      <c r="O8" s="1188"/>
      <c r="P8" s="1188"/>
      <c r="Q8" s="1188"/>
      <c r="R8" s="1188"/>
      <c r="S8" s="25"/>
    </row>
    <row r="9" spans="1:19" ht="13.5" customHeight="1" thickBot="1" x14ac:dyDescent="0.4">
      <c r="A9" s="28" t="s">
        <v>430</v>
      </c>
      <c r="B9" s="29"/>
      <c r="C9" s="1186"/>
      <c r="D9" s="20"/>
      <c r="E9" s="26" t="s">
        <v>714</v>
      </c>
      <c r="F9" s="1188"/>
      <c r="G9" s="1188"/>
      <c r="H9" s="1188"/>
      <c r="I9" s="1188"/>
      <c r="J9" s="1188"/>
      <c r="K9" s="1188"/>
      <c r="L9" s="1188"/>
      <c r="M9" s="1188"/>
      <c r="N9" s="1188"/>
      <c r="O9" s="1188"/>
      <c r="P9" s="1188"/>
      <c r="Q9" s="1188"/>
      <c r="R9" s="1188"/>
      <c r="S9" s="25"/>
    </row>
    <row r="10" spans="1:19" ht="13.5" customHeight="1" thickBot="1" x14ac:dyDescent="0.4">
      <c r="A10" s="1257" t="s">
        <v>432</v>
      </c>
      <c r="B10" s="1266"/>
      <c r="C10" s="1186"/>
      <c r="D10" s="20"/>
      <c r="E10" s="26" t="s">
        <v>715</v>
      </c>
      <c r="F10" s="1188"/>
      <c r="G10" s="1188"/>
      <c r="H10" s="1188"/>
      <c r="I10" s="1188"/>
      <c r="J10" s="1188"/>
      <c r="K10" s="1188"/>
      <c r="L10" s="1188"/>
      <c r="M10" s="1188"/>
      <c r="N10" s="1188"/>
      <c r="O10" s="1188"/>
      <c r="P10" s="1188"/>
      <c r="Q10" s="1188"/>
      <c r="R10" s="1188"/>
      <c r="S10" s="25"/>
    </row>
    <row r="11" spans="1:19" ht="13.5" customHeight="1" thickBot="1" x14ac:dyDescent="0.4">
      <c r="A11" s="1257" t="s">
        <v>434</v>
      </c>
      <c r="B11" s="1267"/>
      <c r="C11" s="1186"/>
      <c r="D11" s="20"/>
      <c r="E11" s="26" t="s">
        <v>716</v>
      </c>
      <c r="F11" s="30"/>
      <c r="G11" s="30"/>
      <c r="H11" s="30"/>
      <c r="I11" s="30"/>
      <c r="J11" s="30"/>
      <c r="K11" s="30"/>
      <c r="L11" s="30"/>
      <c r="M11" s="30"/>
      <c r="N11" s="30"/>
      <c r="O11" s="30"/>
      <c r="P11" s="30"/>
      <c r="Q11" s="30"/>
      <c r="R11" s="30"/>
      <c r="S11" s="31"/>
    </row>
    <row r="12" spans="1:19" ht="13.5" customHeight="1" thickBot="1" x14ac:dyDescent="0.4">
      <c r="A12" s="1257" t="s">
        <v>437</v>
      </c>
      <c r="B12" s="1267"/>
      <c r="C12" s="1186"/>
      <c r="D12" s="20"/>
      <c r="E12" s="26" t="s">
        <v>717</v>
      </c>
      <c r="F12" s="1188"/>
      <c r="G12" s="1188"/>
      <c r="H12" s="1188"/>
      <c r="I12" s="1188"/>
      <c r="J12" s="1188"/>
      <c r="K12" s="1188"/>
      <c r="L12" s="1188"/>
      <c r="M12" s="1188"/>
      <c r="N12" s="1188"/>
      <c r="O12" s="1188"/>
      <c r="P12" s="1188"/>
      <c r="Q12" s="1188"/>
      <c r="R12" s="1188"/>
      <c r="S12" s="25"/>
    </row>
    <row r="13" spans="1:19" ht="13.5" customHeight="1" x14ac:dyDescent="0.35">
      <c r="A13" s="28" t="s">
        <v>439</v>
      </c>
      <c r="B13" s="32"/>
      <c r="C13" s="20"/>
      <c r="D13" s="20"/>
      <c r="E13" s="26" t="s">
        <v>718</v>
      </c>
      <c r="F13" s="1188"/>
      <c r="G13" s="1188"/>
      <c r="H13" s="1188"/>
      <c r="I13" s="1188"/>
      <c r="J13" s="1188"/>
      <c r="K13" s="1188"/>
      <c r="L13" s="1188"/>
      <c r="M13" s="1188"/>
      <c r="N13" s="1188"/>
      <c r="O13" s="1188"/>
      <c r="P13" s="1188"/>
      <c r="Q13" s="1188"/>
      <c r="R13" s="1188"/>
      <c r="S13" s="25"/>
    </row>
    <row r="14" spans="1:19" ht="13.5" customHeight="1" x14ac:dyDescent="0.35">
      <c r="A14" s="35" t="s">
        <v>440</v>
      </c>
      <c r="B14" s="75">
        <v>2010</v>
      </c>
      <c r="C14" s="20"/>
      <c r="D14" s="20"/>
      <c r="E14" s="26"/>
      <c r="F14" s="1188"/>
      <c r="G14" s="1188"/>
      <c r="H14" s="1188"/>
      <c r="I14" s="1188"/>
      <c r="J14" s="1188"/>
      <c r="K14" s="1188"/>
      <c r="L14" s="1188"/>
      <c r="M14" s="1188"/>
      <c r="N14" s="1188"/>
      <c r="O14" s="1188"/>
      <c r="P14" s="1188"/>
      <c r="Q14" s="1188"/>
      <c r="R14" s="1188"/>
      <c r="S14" s="25"/>
    </row>
    <row r="15" spans="1:19" ht="13.5" customHeight="1" x14ac:dyDescent="0.35">
      <c r="A15" s="33" t="s">
        <v>582</v>
      </c>
      <c r="B15" s="165">
        <v>2010</v>
      </c>
      <c r="C15" s="20"/>
      <c r="D15" s="20"/>
      <c r="E15" s="26" t="s">
        <v>720</v>
      </c>
      <c r="F15" s="1188"/>
      <c r="G15" s="1188"/>
      <c r="H15" s="1188"/>
      <c r="I15" s="1188"/>
      <c r="J15" s="1188"/>
      <c r="K15" s="1188"/>
      <c r="L15" s="1188"/>
      <c r="M15" s="1188"/>
      <c r="N15" s="1188"/>
      <c r="O15" s="1188"/>
      <c r="P15" s="1188"/>
      <c r="Q15" s="1188"/>
      <c r="R15" s="1188"/>
      <c r="S15" s="25"/>
    </row>
    <row r="16" spans="1:19" ht="13.5" customHeight="1" x14ac:dyDescent="0.35">
      <c r="A16" s="33"/>
      <c r="B16" s="34"/>
      <c r="C16" s="20"/>
      <c r="D16" s="20"/>
      <c r="E16" s="26" t="s">
        <v>721</v>
      </c>
      <c r="F16" s="1188"/>
      <c r="G16" s="1188"/>
      <c r="H16" s="1188"/>
      <c r="I16" s="1188"/>
      <c r="J16" s="1188"/>
      <c r="K16" s="1188"/>
      <c r="L16" s="1188"/>
      <c r="M16" s="1188"/>
      <c r="N16" s="1188"/>
      <c r="O16" s="1188"/>
      <c r="P16" s="1188"/>
      <c r="Q16" s="1188"/>
      <c r="R16" s="1188"/>
      <c r="S16" s="25"/>
    </row>
    <row r="17" spans="1:19" ht="13.5" customHeight="1" x14ac:dyDescent="0.35">
      <c r="A17" s="22" t="s">
        <v>446</v>
      </c>
      <c r="B17" s="39"/>
      <c r="C17" s="20"/>
      <c r="D17" s="20"/>
      <c r="E17" s="26" t="s">
        <v>738</v>
      </c>
      <c r="F17" s="1188"/>
      <c r="G17" s="1188"/>
      <c r="H17" s="1188"/>
      <c r="I17" s="1188"/>
      <c r="J17" s="1188"/>
      <c r="K17" s="1188"/>
      <c r="L17" s="1188"/>
      <c r="M17" s="1188"/>
      <c r="N17" s="1188"/>
      <c r="O17" s="1188"/>
      <c r="P17" s="1188"/>
      <c r="Q17" s="1188"/>
      <c r="R17" s="1188"/>
      <c r="S17" s="25"/>
    </row>
    <row r="18" spans="1:19" ht="13.5" customHeight="1" x14ac:dyDescent="0.35">
      <c r="A18" s="1259"/>
      <c r="B18" s="1259"/>
      <c r="C18" s="20"/>
      <c r="D18" s="20"/>
      <c r="E18" s="26" t="s">
        <v>739</v>
      </c>
      <c r="F18" s="1188"/>
      <c r="G18" s="1188"/>
      <c r="H18" s="1188"/>
      <c r="I18" s="1188"/>
      <c r="J18" s="1188"/>
      <c r="K18" s="1188"/>
      <c r="L18" s="1188"/>
      <c r="M18" s="1188"/>
      <c r="N18" s="1188"/>
      <c r="O18" s="1188"/>
      <c r="P18" s="1188"/>
      <c r="Q18" s="1188"/>
      <c r="R18" s="1188"/>
      <c r="S18" s="25"/>
    </row>
    <row r="19" spans="1:19" ht="13.5" customHeight="1" x14ac:dyDescent="0.35">
      <c r="A19" s="1259"/>
      <c r="B19" s="1259"/>
      <c r="C19" s="20"/>
      <c r="D19" s="41"/>
      <c r="E19" s="1186" t="s">
        <v>740</v>
      </c>
      <c r="F19" s="1188"/>
      <c r="G19" s="1188"/>
      <c r="H19" s="1188"/>
      <c r="I19" s="1188"/>
      <c r="J19" s="1188"/>
      <c r="K19" s="1188"/>
      <c r="L19" s="1188"/>
      <c r="M19" s="1188"/>
      <c r="N19" s="1188"/>
      <c r="O19" s="1188"/>
      <c r="P19" s="1188"/>
      <c r="Q19" s="1188"/>
      <c r="R19" s="1188"/>
      <c r="S19" s="25"/>
    </row>
    <row r="20" spans="1:19" ht="13.5" customHeight="1" thickBot="1" x14ac:dyDescent="0.4">
      <c r="A20" s="1259"/>
      <c r="B20" s="1259"/>
      <c r="C20" s="20"/>
      <c r="D20" s="41"/>
      <c r="E20" s="42" t="s">
        <v>741</v>
      </c>
      <c r="F20" s="43"/>
      <c r="G20" s="43"/>
      <c r="H20" s="43"/>
      <c r="I20" s="43"/>
      <c r="J20" s="43"/>
      <c r="K20" s="43"/>
      <c r="L20" s="43"/>
      <c r="M20" s="43"/>
      <c r="N20" s="43"/>
      <c r="O20" s="43"/>
      <c r="P20" s="43"/>
      <c r="Q20" s="43"/>
      <c r="R20" s="43"/>
      <c r="S20" s="44"/>
    </row>
    <row r="21" spans="1:19" ht="13.5" customHeight="1" thickTop="1" x14ac:dyDescent="0.35">
      <c r="A21" s="45"/>
      <c r="B21" s="46"/>
      <c r="C21" s="169"/>
      <c r="D21" s="47"/>
      <c r="E21" s="21"/>
      <c r="F21" s="1186"/>
      <c r="G21" s="4"/>
      <c r="H21" s="1186"/>
      <c r="I21" s="1186"/>
      <c r="J21" s="1186"/>
      <c r="K21" s="1186"/>
      <c r="L21" s="1186"/>
      <c r="M21" s="1186"/>
      <c r="N21" s="1186"/>
      <c r="O21" s="1186"/>
      <c r="P21" s="1186"/>
      <c r="Q21" s="1186"/>
      <c r="R21" s="1186"/>
      <c r="S21" s="1186"/>
    </row>
    <row r="22" spans="1:19" ht="13.5" customHeight="1" thickBot="1" x14ac:dyDescent="0.4">
      <c r="A22" s="64"/>
      <c r="B22" s="64"/>
      <c r="C22" s="64"/>
      <c r="D22" s="1186"/>
      <c r="E22" s="1186"/>
      <c r="F22" s="1186"/>
      <c r="G22" s="1186"/>
      <c r="H22" s="1186"/>
      <c r="I22" s="1186"/>
      <c r="J22" s="1186"/>
      <c r="K22" s="1186"/>
      <c r="L22" s="1186"/>
      <c r="M22" s="1186"/>
      <c r="N22" s="1186"/>
      <c r="O22" s="1186"/>
      <c r="P22" s="1186"/>
      <c r="Q22" s="1186"/>
      <c r="R22" s="1186"/>
      <c r="S22" s="1186"/>
    </row>
    <row r="23" spans="1:19" ht="13.5" customHeight="1" thickTop="1" thickBot="1" x14ac:dyDescent="0.4">
      <c r="A23" s="235" t="s">
        <v>742</v>
      </c>
      <c r="B23" s="51"/>
      <c r="C23" s="236"/>
      <c r="D23" s="329" t="str">
        <f>CONCATENATE("Forecast Non-Fuel Resource Vehicle Operating Costs (",B14," prices)")</f>
        <v>Forecast Non-Fuel Resource Vehicle Operating Costs (2010 prices)</v>
      </c>
      <c r="E23" s="50"/>
      <c r="F23" s="50"/>
      <c r="G23" s="50"/>
      <c r="H23" s="50"/>
      <c r="I23" s="330"/>
      <c r="J23" s="1186"/>
      <c r="K23" s="1186"/>
      <c r="L23" s="1186"/>
      <c r="M23" s="1186"/>
      <c r="N23" s="1186"/>
      <c r="O23" s="1186"/>
      <c r="P23" s="1186"/>
      <c r="Q23" s="1186"/>
      <c r="R23" s="1186"/>
      <c r="S23" s="1186"/>
    </row>
    <row r="24" spans="1:19" ht="13.5" customHeight="1" thickTop="1" x14ac:dyDescent="0.35">
      <c r="A24" s="29"/>
      <c r="B24" s="39"/>
      <c r="C24" s="88"/>
      <c r="D24" s="331" t="s">
        <v>743</v>
      </c>
      <c r="E24" s="331"/>
      <c r="F24" s="332" t="s">
        <v>744</v>
      </c>
      <c r="G24" s="333"/>
      <c r="H24" s="331" t="s">
        <v>692</v>
      </c>
      <c r="I24" s="333"/>
      <c r="J24" s="1186"/>
      <c r="K24" s="1186"/>
      <c r="L24" s="1186"/>
      <c r="M24" s="1186"/>
      <c r="N24" s="1186"/>
      <c r="O24" s="1186"/>
      <c r="P24" s="1186"/>
      <c r="Q24" s="1186"/>
      <c r="R24" s="1186"/>
      <c r="S24" s="1186"/>
    </row>
    <row r="25" spans="1:19" ht="13.5" customHeight="1" thickBot="1" x14ac:dyDescent="0.4">
      <c r="A25" s="29"/>
      <c r="B25" s="334" t="s">
        <v>469</v>
      </c>
      <c r="C25" s="88"/>
      <c r="D25" s="335" t="s">
        <v>745</v>
      </c>
      <c r="E25" s="336" t="s">
        <v>746</v>
      </c>
      <c r="F25" s="335" t="s">
        <v>745</v>
      </c>
      <c r="G25" s="336" t="s">
        <v>746</v>
      </c>
      <c r="H25" s="335" t="s">
        <v>745</v>
      </c>
      <c r="I25" s="337" t="s">
        <v>746</v>
      </c>
      <c r="J25" s="1186"/>
      <c r="K25" s="1186"/>
      <c r="L25" s="1186"/>
      <c r="M25" s="1186"/>
      <c r="N25" s="1186"/>
      <c r="O25" s="1186"/>
      <c r="P25" s="1186"/>
      <c r="Q25" s="1186"/>
      <c r="R25" s="1186"/>
      <c r="S25" s="1186"/>
    </row>
    <row r="26" spans="1:19" ht="13.5" customHeight="1" thickTop="1" x14ac:dyDescent="0.35">
      <c r="A26" s="308"/>
      <c r="B26" s="338">
        <f>B15</f>
        <v>2010</v>
      </c>
      <c r="C26" s="107"/>
      <c r="D26" s="339">
        <v>4.9660000000000002</v>
      </c>
      <c r="E26" s="340">
        <v>135.946</v>
      </c>
      <c r="F26" s="339">
        <v>3.8460000000000001</v>
      </c>
      <c r="G26" s="340">
        <v>0</v>
      </c>
      <c r="H26" s="339">
        <v>3.9810635461934734</v>
      </c>
      <c r="I26" s="340">
        <v>16.394061473944575</v>
      </c>
      <c r="J26" s="1186"/>
      <c r="K26" s="1186"/>
      <c r="L26" s="1186"/>
      <c r="M26" s="1186"/>
      <c r="N26" s="1186"/>
      <c r="O26" s="1186"/>
      <c r="P26" s="1186"/>
      <c r="Q26" s="1186"/>
      <c r="R26" s="1186"/>
      <c r="S26" s="1186"/>
    </row>
    <row r="27" spans="1:19" ht="13.5" customHeight="1" x14ac:dyDescent="0.35">
      <c r="A27" s="26"/>
      <c r="B27" s="220">
        <f>B26+1</f>
        <v>2011</v>
      </c>
      <c r="C27" s="25"/>
      <c r="D27" s="341">
        <v>4.9658120770035978</v>
      </c>
      <c r="E27" s="342">
        <v>135.946</v>
      </c>
      <c r="F27" s="341">
        <v>3.8458673339623717</v>
      </c>
      <c r="G27" s="342">
        <v>0</v>
      </c>
      <c r="H27" s="341">
        <v>3.9809242165836989</v>
      </c>
      <c r="I27" s="342">
        <v>16.394061473944575</v>
      </c>
      <c r="J27" s="1186"/>
      <c r="K27" s="1186"/>
      <c r="L27" s="1186"/>
      <c r="M27" s="1186"/>
      <c r="N27" s="1186"/>
      <c r="O27" s="1186"/>
      <c r="P27" s="1186"/>
      <c r="Q27" s="1186"/>
      <c r="R27" s="1186"/>
      <c r="S27" s="1186"/>
    </row>
    <row r="28" spans="1:19" ht="13.5" customHeight="1" x14ac:dyDescent="0.35">
      <c r="A28" s="26"/>
      <c r="B28" s="220">
        <f t="shared" ref="B28:B57" si="0">B27+1</f>
        <v>2012</v>
      </c>
      <c r="C28" s="25"/>
      <c r="D28" s="341">
        <v>4.965480144389363</v>
      </c>
      <c r="E28" s="342">
        <v>135.946</v>
      </c>
      <c r="F28" s="341">
        <v>3.845633002956943</v>
      </c>
      <c r="G28" s="342">
        <v>0</v>
      </c>
      <c r="H28" s="341">
        <v>3.9806781155609494</v>
      </c>
      <c r="I28" s="342">
        <v>16.394061473944575</v>
      </c>
      <c r="J28" s="21"/>
      <c r="K28" s="1186"/>
      <c r="L28" s="1186"/>
      <c r="M28" s="1186"/>
      <c r="N28" s="1186"/>
      <c r="O28" s="1186"/>
      <c r="P28" s="1186"/>
      <c r="Q28" s="1186"/>
      <c r="R28" s="1186"/>
      <c r="S28" s="1186"/>
    </row>
    <row r="29" spans="1:19" ht="13.5" customHeight="1" x14ac:dyDescent="0.35">
      <c r="A29" s="26"/>
      <c r="B29" s="220">
        <f t="shared" si="0"/>
        <v>2013</v>
      </c>
      <c r="C29" s="25"/>
      <c r="D29" s="341">
        <v>4.9650415963110044</v>
      </c>
      <c r="E29" s="342">
        <v>135.946</v>
      </c>
      <c r="F29" s="341">
        <v>3.8453234057443653</v>
      </c>
      <c r="G29" s="342">
        <v>0</v>
      </c>
      <c r="H29" s="341">
        <v>3.9803529678472849</v>
      </c>
      <c r="I29" s="342">
        <v>16.394061473944575</v>
      </c>
      <c r="J29" s="1186"/>
      <c r="K29" s="1186"/>
      <c r="L29" s="1186"/>
      <c r="M29" s="1186"/>
      <c r="N29" s="1186"/>
      <c r="O29" s="1186"/>
      <c r="P29" s="1186"/>
      <c r="Q29" s="1186"/>
      <c r="R29" s="1186"/>
      <c r="S29" s="1186"/>
    </row>
    <row r="30" spans="1:19" ht="13.5" customHeight="1" x14ac:dyDescent="0.35">
      <c r="A30" s="26"/>
      <c r="B30" s="220">
        <f t="shared" si="0"/>
        <v>2014</v>
      </c>
      <c r="C30" s="25"/>
      <c r="D30" s="341">
        <v>4.9634021417388876</v>
      </c>
      <c r="E30" s="342">
        <v>135.94600000000003</v>
      </c>
      <c r="F30" s="341">
        <v>3.844166017100517</v>
      </c>
      <c r="G30" s="342">
        <v>0</v>
      </c>
      <c r="H30" s="341">
        <v>3.979137445691141</v>
      </c>
      <c r="I30" s="342">
        <v>16.394061473944575</v>
      </c>
      <c r="J30" s="1186"/>
      <c r="K30" s="1186"/>
      <c r="L30" s="1186"/>
      <c r="M30" s="1186"/>
      <c r="N30" s="1186"/>
      <c r="O30" s="1186"/>
      <c r="P30" s="1186"/>
      <c r="Q30" s="1186"/>
      <c r="R30" s="1186"/>
      <c r="S30" s="1186"/>
    </row>
    <row r="31" spans="1:19" ht="13.5" customHeight="1" x14ac:dyDescent="0.35">
      <c r="A31" s="26"/>
      <c r="B31" s="220">
        <f t="shared" si="0"/>
        <v>2015</v>
      </c>
      <c r="C31" s="25"/>
      <c r="D31" s="341">
        <v>4.9604658410414988</v>
      </c>
      <c r="E31" s="342">
        <v>135.94600000000003</v>
      </c>
      <c r="F31" s="341">
        <v>3.8420931075244389</v>
      </c>
      <c r="G31" s="342">
        <v>0</v>
      </c>
      <c r="H31" s="341">
        <v>3.9769604176627449</v>
      </c>
      <c r="I31" s="342">
        <v>16.394061473944575</v>
      </c>
      <c r="J31" s="1186"/>
      <c r="K31" s="1186"/>
      <c r="L31" s="1186"/>
      <c r="M31" s="1186"/>
      <c r="N31" s="1186"/>
      <c r="O31" s="1186"/>
      <c r="P31" s="1186"/>
      <c r="Q31" s="1186"/>
      <c r="R31" s="1186"/>
      <c r="S31" s="1186"/>
    </row>
    <row r="32" spans="1:19" ht="13.5" customHeight="1" x14ac:dyDescent="0.35">
      <c r="A32" s="26"/>
      <c r="B32" s="220">
        <f t="shared" si="0"/>
        <v>2016</v>
      </c>
      <c r="C32" s="25"/>
      <c r="D32" s="341">
        <v>4.9576025622709503</v>
      </c>
      <c r="E32" s="342">
        <v>135.946</v>
      </c>
      <c r="F32" s="341">
        <v>3.8400717484763951</v>
      </c>
      <c r="G32" s="342">
        <v>0</v>
      </c>
      <c r="H32" s="341">
        <v>3.9748375294510119</v>
      </c>
      <c r="I32" s="342">
        <v>16.394061473944575</v>
      </c>
      <c r="J32" s="21"/>
      <c r="K32" s="1186"/>
      <c r="L32" s="1186"/>
      <c r="M32" s="1186"/>
      <c r="N32" s="1186"/>
      <c r="O32" s="1186"/>
      <c r="P32" s="1186"/>
      <c r="Q32" s="1186"/>
      <c r="R32" s="1186"/>
      <c r="S32" s="1186"/>
    </row>
    <row r="33" spans="1:9" ht="13.5" customHeight="1" x14ac:dyDescent="0.35">
      <c r="A33" s="26"/>
      <c r="B33" s="220">
        <f t="shared" si="0"/>
        <v>2017</v>
      </c>
      <c r="C33" s="25"/>
      <c r="D33" s="341">
        <v>4.9528739405132214</v>
      </c>
      <c r="E33" s="342">
        <v>135.946</v>
      </c>
      <c r="F33" s="341">
        <v>3.8367335326962606</v>
      </c>
      <c r="G33" s="342">
        <v>0</v>
      </c>
      <c r="H33" s="341">
        <v>3.9713316412048218</v>
      </c>
      <c r="I33" s="342">
        <v>16.394061473944575</v>
      </c>
    </row>
    <row r="34" spans="1:9" ht="13.5" customHeight="1" x14ac:dyDescent="0.35">
      <c r="A34" s="26"/>
      <c r="B34" s="220">
        <f t="shared" si="0"/>
        <v>2018</v>
      </c>
      <c r="C34" s="25"/>
      <c r="D34" s="341">
        <v>4.9394010579933294</v>
      </c>
      <c r="E34" s="342">
        <v>135.946</v>
      </c>
      <c r="F34" s="341">
        <v>3.8272222223533894</v>
      </c>
      <c r="G34" s="342">
        <v>0</v>
      </c>
      <c r="H34" s="341">
        <v>3.9613425951595134</v>
      </c>
      <c r="I34" s="342">
        <v>16.394061473944575</v>
      </c>
    </row>
    <row r="35" spans="1:9" ht="13.5" customHeight="1" x14ac:dyDescent="0.35">
      <c r="A35" s="26"/>
      <c r="B35" s="220">
        <f t="shared" si="0"/>
        <v>2019</v>
      </c>
      <c r="C35" s="25"/>
      <c r="D35" s="341">
        <v>4.9303918792917889</v>
      </c>
      <c r="E35" s="342">
        <v>135.94599999999997</v>
      </c>
      <c r="F35" s="341">
        <v>3.8208621064362354</v>
      </c>
      <c r="G35" s="342">
        <v>0</v>
      </c>
      <c r="H35" s="341">
        <v>3.9546630222657981</v>
      </c>
      <c r="I35" s="342">
        <v>16.394061473944568</v>
      </c>
    </row>
    <row r="36" spans="1:9" ht="13.5" customHeight="1" x14ac:dyDescent="0.35">
      <c r="A36" s="26"/>
      <c r="B36" s="220">
        <f t="shared" si="0"/>
        <v>2020</v>
      </c>
      <c r="C36" s="25"/>
      <c r="D36" s="341">
        <v>4.9205531138927485</v>
      </c>
      <c r="E36" s="342">
        <v>135.946</v>
      </c>
      <c r="F36" s="341">
        <v>3.8139163358512991</v>
      </c>
      <c r="G36" s="342">
        <v>0</v>
      </c>
      <c r="H36" s="341">
        <v>3.947368378342726</v>
      </c>
      <c r="I36" s="342">
        <v>16.394061473944575</v>
      </c>
    </row>
    <row r="37" spans="1:9" ht="13.5" customHeight="1" x14ac:dyDescent="0.35">
      <c r="A37" s="26"/>
      <c r="B37" s="220">
        <f t="shared" si="0"/>
        <v>2021</v>
      </c>
      <c r="C37" s="25"/>
      <c r="D37" s="341">
        <v>4.9009063859352606</v>
      </c>
      <c r="E37" s="342">
        <v>135.94600000000003</v>
      </c>
      <c r="F37" s="341">
        <v>3.8000465402415116</v>
      </c>
      <c r="G37" s="342">
        <v>0</v>
      </c>
      <c r="H37" s="341">
        <v>3.9328019282963309</v>
      </c>
      <c r="I37" s="342">
        <v>16.394061473944575</v>
      </c>
    </row>
    <row r="38" spans="1:9" ht="13.5" customHeight="1" x14ac:dyDescent="0.35">
      <c r="A38" s="26"/>
      <c r="B38" s="220">
        <f t="shared" si="0"/>
        <v>2022</v>
      </c>
      <c r="C38" s="25"/>
      <c r="D38" s="341">
        <v>4.8766083809777845</v>
      </c>
      <c r="E38" s="342">
        <v>135.946</v>
      </c>
      <c r="F38" s="341">
        <v>3.782893131123461</v>
      </c>
      <c r="G38" s="342">
        <v>0</v>
      </c>
      <c r="H38" s="341">
        <v>3.914786934847752</v>
      </c>
      <c r="I38" s="342">
        <v>16.394061473944575</v>
      </c>
    </row>
    <row r="39" spans="1:9" ht="13.5" customHeight="1" x14ac:dyDescent="0.35">
      <c r="A39" s="26"/>
      <c r="B39" s="220">
        <f t="shared" si="0"/>
        <v>2023</v>
      </c>
      <c r="C39" s="25"/>
      <c r="D39" s="341">
        <v>4.8466421921185425</v>
      </c>
      <c r="E39" s="342">
        <v>135.94599999999997</v>
      </c>
      <c r="F39" s="341">
        <v>3.7617382133386088</v>
      </c>
      <c r="G39" s="342">
        <v>0</v>
      </c>
      <c r="H39" s="341">
        <v>3.8925694442791685</v>
      </c>
      <c r="I39" s="342">
        <v>16.394061473944568</v>
      </c>
    </row>
    <row r="40" spans="1:9" ht="13.5" customHeight="1" x14ac:dyDescent="0.35">
      <c r="A40" s="26"/>
      <c r="B40" s="220">
        <f t="shared" si="0"/>
        <v>2024</v>
      </c>
      <c r="C40" s="25"/>
      <c r="D40" s="341">
        <v>4.8106630556428884</v>
      </c>
      <c r="E40" s="342">
        <v>135.946</v>
      </c>
      <c r="F40" s="341">
        <v>3.7363383976434039</v>
      </c>
      <c r="G40" s="342">
        <v>0</v>
      </c>
      <c r="H40" s="341">
        <v>3.8658938423509941</v>
      </c>
      <c r="I40" s="342">
        <v>16.394061473944575</v>
      </c>
    </row>
    <row r="41" spans="1:9" ht="13.5" customHeight="1" x14ac:dyDescent="0.35">
      <c r="A41" s="26"/>
      <c r="B41" s="220">
        <f t="shared" si="0"/>
        <v>2025</v>
      </c>
      <c r="C41" s="25"/>
      <c r="D41" s="341">
        <v>4.7647556695081192</v>
      </c>
      <c r="E41" s="342">
        <v>135.946</v>
      </c>
      <c r="F41" s="341">
        <v>3.7039296390935506</v>
      </c>
      <c r="G41" s="342">
        <v>0</v>
      </c>
      <c r="H41" s="341">
        <v>3.8318572512026017</v>
      </c>
      <c r="I41" s="342">
        <v>16.394061473944575</v>
      </c>
    </row>
    <row r="42" spans="1:9" ht="13.5" customHeight="1" x14ac:dyDescent="0.35">
      <c r="A42" s="26"/>
      <c r="B42" s="220">
        <f t="shared" si="0"/>
        <v>2026</v>
      </c>
      <c r="C42" s="25"/>
      <c r="D42" s="341">
        <v>4.7084072434548103</v>
      </c>
      <c r="E42" s="342">
        <v>135.94600000000003</v>
      </c>
      <c r="F42" s="341">
        <v>3.6641499284982899</v>
      </c>
      <c r="G42" s="342">
        <v>0</v>
      </c>
      <c r="H42" s="341">
        <v>3.7900794785844534</v>
      </c>
      <c r="I42" s="342">
        <v>16.394061473944575</v>
      </c>
    </row>
    <row r="43" spans="1:9" ht="13.5" customHeight="1" x14ac:dyDescent="0.35">
      <c r="A43" s="26"/>
      <c r="B43" s="220">
        <f t="shared" si="0"/>
        <v>2027</v>
      </c>
      <c r="C43" s="25"/>
      <c r="D43" s="341">
        <v>4.6434404804148057</v>
      </c>
      <c r="E43" s="342">
        <v>135.946</v>
      </c>
      <c r="F43" s="341">
        <v>3.6182860204346055</v>
      </c>
      <c r="G43" s="342">
        <v>0</v>
      </c>
      <c r="H43" s="341">
        <v>3.7419119103997671</v>
      </c>
      <c r="I43" s="342">
        <v>16.394061473944575</v>
      </c>
    </row>
    <row r="44" spans="1:9" ht="13.5" customHeight="1" x14ac:dyDescent="0.35">
      <c r="A44" s="26"/>
      <c r="B44" s="220">
        <f t="shared" si="0"/>
        <v>2028</v>
      </c>
      <c r="C44" s="25"/>
      <c r="D44" s="341">
        <v>4.574498445011943</v>
      </c>
      <c r="E44" s="342">
        <v>135.946</v>
      </c>
      <c r="F44" s="341">
        <v>3.5696157308052285</v>
      </c>
      <c r="G44" s="342">
        <v>0</v>
      </c>
      <c r="H44" s="341">
        <v>3.6907970012420872</v>
      </c>
      <c r="I44" s="342">
        <v>16.394061473944575</v>
      </c>
    </row>
    <row r="45" spans="1:9" ht="13.5" customHeight="1" x14ac:dyDescent="0.35">
      <c r="A45" s="26"/>
      <c r="B45" s="220">
        <f t="shared" si="0"/>
        <v>2029</v>
      </c>
      <c r="C45" s="25"/>
      <c r="D45" s="341">
        <v>4.5015533628012756</v>
      </c>
      <c r="E45" s="342">
        <v>135.946</v>
      </c>
      <c r="F45" s="341">
        <v>3.5181194519749619</v>
      </c>
      <c r="G45" s="342">
        <v>0</v>
      </c>
      <c r="H45" s="341">
        <v>3.6367141586206033</v>
      </c>
      <c r="I45" s="342">
        <v>16.394061473944575</v>
      </c>
    </row>
    <row r="46" spans="1:9" ht="13.5" customHeight="1" x14ac:dyDescent="0.35">
      <c r="A46" s="26"/>
      <c r="B46" s="220">
        <f t="shared" si="0"/>
        <v>2030</v>
      </c>
      <c r="C46" s="25"/>
      <c r="D46" s="341">
        <v>4.421521986431598</v>
      </c>
      <c r="E46" s="342">
        <v>135.946</v>
      </c>
      <c r="F46" s="341">
        <v>3.46162053597127</v>
      </c>
      <c r="G46" s="342">
        <v>0</v>
      </c>
      <c r="H46" s="341">
        <v>3.5773774055207617</v>
      </c>
      <c r="I46" s="342">
        <v>16.394061473944575</v>
      </c>
    </row>
    <row r="47" spans="1:9" ht="13.5" customHeight="1" x14ac:dyDescent="0.35">
      <c r="A47" s="26"/>
      <c r="B47" s="220">
        <f t="shared" si="0"/>
        <v>2031</v>
      </c>
      <c r="C47" s="25"/>
      <c r="D47" s="341">
        <v>4.3427459090371077</v>
      </c>
      <c r="E47" s="342">
        <v>135.94600000000003</v>
      </c>
      <c r="F47" s="341">
        <v>3.4060078102916211</v>
      </c>
      <c r="G47" s="342">
        <v>0</v>
      </c>
      <c r="H47" s="341">
        <v>3.5189713544622441</v>
      </c>
      <c r="I47" s="342">
        <v>16.394061473944575</v>
      </c>
    </row>
    <row r="48" spans="1:9" ht="13.5" customHeight="1" x14ac:dyDescent="0.35">
      <c r="A48" s="26"/>
      <c r="B48" s="220">
        <f t="shared" si="0"/>
        <v>2032</v>
      </c>
      <c r="C48" s="25"/>
      <c r="D48" s="341">
        <v>4.265396615277627</v>
      </c>
      <c r="E48" s="342">
        <v>135.94600000000003</v>
      </c>
      <c r="F48" s="341">
        <v>3.3514023361726282</v>
      </c>
      <c r="G48" s="342">
        <v>0</v>
      </c>
      <c r="H48" s="341">
        <v>3.4616231473659038</v>
      </c>
      <c r="I48" s="342">
        <v>16.394061473944575</v>
      </c>
    </row>
    <row r="49" spans="1:9" ht="13.5" customHeight="1" x14ac:dyDescent="0.35">
      <c r="A49" s="26"/>
      <c r="B49" s="220">
        <f t="shared" si="0"/>
        <v>2033</v>
      </c>
      <c r="C49" s="25"/>
      <c r="D49" s="341">
        <v>4.1896679723243926</v>
      </c>
      <c r="E49" s="342">
        <v>135.94599999999997</v>
      </c>
      <c r="F49" s="341">
        <v>3.2979409759990261</v>
      </c>
      <c r="G49" s="342">
        <v>0</v>
      </c>
      <c r="H49" s="341">
        <v>3.405476520963453</v>
      </c>
      <c r="I49" s="342">
        <v>16.394061473944568</v>
      </c>
    </row>
    <row r="50" spans="1:9" ht="13.5" customHeight="1" x14ac:dyDescent="0.35">
      <c r="A50" s="26"/>
      <c r="B50" s="220">
        <f t="shared" si="0"/>
        <v>2034</v>
      </c>
      <c r="C50" s="25"/>
      <c r="D50" s="341">
        <v>4.1149485279560913</v>
      </c>
      <c r="E50" s="342">
        <v>135.94599999999997</v>
      </c>
      <c r="F50" s="341">
        <v>3.2451920692239247</v>
      </c>
      <c r="G50" s="342">
        <v>0</v>
      </c>
      <c r="H50" s="341">
        <v>3.3500781331891427</v>
      </c>
      <c r="I50" s="342">
        <v>16.394061473944568</v>
      </c>
    </row>
    <row r="51" spans="1:9" ht="13.5" customHeight="1" x14ac:dyDescent="0.35">
      <c r="A51" s="26"/>
      <c r="B51" s="220">
        <f t="shared" si="0"/>
        <v>2035</v>
      </c>
      <c r="C51" s="25"/>
      <c r="D51" s="341">
        <v>4.0425633889616162</v>
      </c>
      <c r="E51" s="342">
        <v>135.94599999999997</v>
      </c>
      <c r="F51" s="341">
        <v>3.1940910876654733</v>
      </c>
      <c r="G51" s="342">
        <v>0</v>
      </c>
      <c r="H51" s="341">
        <v>3.2964104428976113</v>
      </c>
      <c r="I51" s="342">
        <v>16.394061473944568</v>
      </c>
    </row>
    <row r="52" spans="1:9" ht="13.5" customHeight="1" x14ac:dyDescent="0.35">
      <c r="A52" s="26"/>
      <c r="B52" s="220">
        <f t="shared" si="0"/>
        <v>2036</v>
      </c>
      <c r="C52" s="25"/>
      <c r="D52" s="341">
        <v>3.9725907868921388</v>
      </c>
      <c r="E52" s="342">
        <v>135.946</v>
      </c>
      <c r="F52" s="341">
        <v>3.1446932596358521</v>
      </c>
      <c r="G52" s="342">
        <v>0</v>
      </c>
      <c r="H52" s="341">
        <v>3.2445314524180326</v>
      </c>
      <c r="I52" s="342">
        <v>16.394061473944575</v>
      </c>
    </row>
    <row r="53" spans="1:9" ht="13.5" customHeight="1" x14ac:dyDescent="0.35">
      <c r="A53" s="26"/>
      <c r="B53" s="220">
        <f t="shared" si="0"/>
        <v>2037</v>
      </c>
      <c r="C53" s="25"/>
      <c r="D53" s="341">
        <v>3.9042887219091935</v>
      </c>
      <c r="E53" s="342">
        <v>135.946</v>
      </c>
      <c r="F53" s="341">
        <v>3.0964747632485747</v>
      </c>
      <c r="G53" s="342">
        <v>0</v>
      </c>
      <c r="H53" s="341">
        <v>3.1938910292497278</v>
      </c>
      <c r="I53" s="342">
        <v>16.394061473944575</v>
      </c>
    </row>
    <row r="54" spans="1:9" ht="13.5" customHeight="1" x14ac:dyDescent="0.35">
      <c r="A54" s="26"/>
      <c r="B54" s="220">
        <f t="shared" si="0"/>
        <v>2038</v>
      </c>
      <c r="C54" s="25"/>
      <c r="D54" s="341">
        <v>3.8389421148468941</v>
      </c>
      <c r="E54" s="342">
        <v>135.94600000000003</v>
      </c>
      <c r="F54" s="341">
        <v>3.0503427006624566</v>
      </c>
      <c r="G54" s="342">
        <v>0</v>
      </c>
      <c r="H54" s="341">
        <v>3.1454418376319619</v>
      </c>
      <c r="I54" s="342">
        <v>16.394061473944575</v>
      </c>
    </row>
    <row r="55" spans="1:9" ht="13.5" customHeight="1" x14ac:dyDescent="0.35">
      <c r="A55" s="26"/>
      <c r="B55" s="220">
        <f t="shared" si="0"/>
        <v>2039</v>
      </c>
      <c r="C55" s="25"/>
      <c r="D55" s="341">
        <v>3.7766841720777919</v>
      </c>
      <c r="E55" s="342">
        <v>135.946</v>
      </c>
      <c r="F55" s="341">
        <v>3.0063911101909118</v>
      </c>
      <c r="G55" s="342">
        <v>0</v>
      </c>
      <c r="H55" s="341">
        <v>3.0992826392504393</v>
      </c>
      <c r="I55" s="342">
        <v>16.394061473944575</v>
      </c>
    </row>
    <row r="56" spans="1:9" ht="13.5" customHeight="1" x14ac:dyDescent="0.35">
      <c r="A56" s="26"/>
      <c r="B56" s="220">
        <f t="shared" si="0"/>
        <v>2040</v>
      </c>
      <c r="C56" s="25"/>
      <c r="D56" s="341">
        <v>3.7168555721391567</v>
      </c>
      <c r="E56" s="342">
        <v>135.946</v>
      </c>
      <c r="F56" s="341">
        <v>2.9641545375379867</v>
      </c>
      <c r="G56" s="342">
        <v>0</v>
      </c>
      <c r="H56" s="341">
        <v>3.0549246008922104</v>
      </c>
      <c r="I56" s="342">
        <v>16.394061473944575</v>
      </c>
    </row>
    <row r="57" spans="1:9" ht="13.5" customHeight="1" x14ac:dyDescent="0.35">
      <c r="A57" s="26"/>
      <c r="B57" s="220">
        <f t="shared" si="0"/>
        <v>2041</v>
      </c>
      <c r="C57" s="25"/>
      <c r="D57" s="341">
        <v>3.6549138269221069</v>
      </c>
      <c r="E57" s="342">
        <v>135.94600000000003</v>
      </c>
      <c r="F57" s="341">
        <v>2.9204261697541471</v>
      </c>
      <c r="G57" s="342">
        <v>0</v>
      </c>
      <c r="H57" s="341">
        <v>3.0089998372652551</v>
      </c>
      <c r="I57" s="342">
        <v>16.394061473944575</v>
      </c>
    </row>
    <row r="58" spans="1:9" ht="13.5" customHeight="1" x14ac:dyDescent="0.35">
      <c r="A58" s="26"/>
      <c r="B58" s="220">
        <f>B57+1</f>
        <v>2042</v>
      </c>
      <c r="C58" s="25"/>
      <c r="D58" s="341">
        <v>3.5964210121156377</v>
      </c>
      <c r="E58" s="342">
        <v>135.94599999999997</v>
      </c>
      <c r="F58" s="341">
        <v>2.8791326073979913</v>
      </c>
      <c r="G58" s="342">
        <v>0</v>
      </c>
      <c r="H58" s="341">
        <v>2.9656321748842633</v>
      </c>
      <c r="I58" s="342">
        <v>16.394061473944568</v>
      </c>
    </row>
    <row r="59" spans="1:9" ht="13.5" customHeight="1" x14ac:dyDescent="0.35">
      <c r="A59" s="26"/>
      <c r="B59" s="220">
        <f>B58+1</f>
        <v>2043</v>
      </c>
      <c r="C59" s="25"/>
      <c r="D59" s="341">
        <v>3.541060262995003</v>
      </c>
      <c r="E59" s="342">
        <v>135.94600000000003</v>
      </c>
      <c r="F59" s="341">
        <v>2.8400501567848684</v>
      </c>
      <c r="G59" s="342">
        <v>0</v>
      </c>
      <c r="H59" s="341">
        <v>2.924586684340408</v>
      </c>
      <c r="I59" s="342">
        <v>16.394061473944575</v>
      </c>
    </row>
    <row r="60" spans="1:9" ht="13.5" customHeight="1" x14ac:dyDescent="0.35">
      <c r="A60" s="26"/>
      <c r="B60" s="220">
        <f>B59+1</f>
        <v>2044</v>
      </c>
      <c r="C60" s="25"/>
      <c r="D60" s="341">
        <v>3.4873137295802508</v>
      </c>
      <c r="E60" s="342">
        <v>135.946</v>
      </c>
      <c r="F60" s="341">
        <v>2.8021072771964541</v>
      </c>
      <c r="G60" s="342">
        <v>0</v>
      </c>
      <c r="H60" s="341">
        <v>2.8847380033871728</v>
      </c>
      <c r="I60" s="342">
        <v>16.394061473944575</v>
      </c>
    </row>
    <row r="61" spans="1:9" ht="13.5" customHeight="1" thickBot="1" x14ac:dyDescent="0.4">
      <c r="A61" s="42"/>
      <c r="B61" s="224">
        <f>B60+1</f>
        <v>2045</v>
      </c>
      <c r="C61" s="127"/>
      <c r="D61" s="343">
        <v>3.4377901254187853</v>
      </c>
      <c r="E61" s="344">
        <v>135.946</v>
      </c>
      <c r="F61" s="343">
        <v>2.7671456149254698</v>
      </c>
      <c r="G61" s="344">
        <v>0</v>
      </c>
      <c r="H61" s="343">
        <v>2.8480202808383392</v>
      </c>
      <c r="I61" s="344">
        <v>16.394061473944575</v>
      </c>
    </row>
    <row r="62" spans="1:9" ht="13.5" customHeight="1" thickTop="1" thickBot="1" x14ac:dyDescent="0.4">
      <c r="A62" s="1186"/>
      <c r="B62" s="1186"/>
      <c r="C62" s="1186"/>
      <c r="D62" s="1186"/>
      <c r="E62" s="1186"/>
      <c r="F62" s="1186"/>
      <c r="G62" s="1186"/>
      <c r="H62" s="1186"/>
      <c r="I62" s="1186"/>
    </row>
    <row r="63" spans="1:9" ht="13.5" customHeight="1" thickBot="1" x14ac:dyDescent="0.4">
      <c r="A63" s="1186"/>
      <c r="B63" s="1186"/>
      <c r="C63" s="1186"/>
      <c r="D63" s="227" t="s">
        <v>474</v>
      </c>
      <c r="E63" s="1186"/>
      <c r="F63" s="1186"/>
      <c r="G63" s="1186"/>
      <c r="H63" s="1186"/>
      <c r="I63" s="1186"/>
    </row>
  </sheetData>
  <mergeCells count="9">
    <mergeCell ref="A18:B18"/>
    <mergeCell ref="A19:B19"/>
    <mergeCell ref="A20:B20"/>
    <mergeCell ref="E6:S6"/>
    <mergeCell ref="A7:B7"/>
    <mergeCell ref="A8:B8"/>
    <mergeCell ref="A10:B10"/>
    <mergeCell ref="A11:B11"/>
    <mergeCell ref="A12:B12"/>
  </mergeCells>
  <hyperlinks>
    <hyperlink ref="A11" location="Contents!A1" display="Contents" xr:uid="{00000000-0004-0000-1B00-000000000000}"/>
    <hyperlink ref="A11:B11" r:id="rId1" display="WebTAG Unit 3.5.6" xr:uid="{00000000-0004-0000-1B00-000001000000}"/>
    <hyperlink ref="A10" location="Contents!A1" display="Contents" xr:uid="{00000000-0004-0000-1B00-000002000000}"/>
    <hyperlink ref="A10:B10" location="Contents!A1" tooltip="Contents page" display="Contents" xr:uid="{00000000-0004-0000-1B00-000003000000}"/>
    <hyperlink ref="A12:B12" r:id="rId2" tooltip="Unit A1.3 User &amp; Provider Impacts" display="WebTAG Unit A 1.3" xr:uid="{00000000-0004-0000-1B00-000004000000}"/>
    <hyperlink ref="D63" location="A1.3.15!D26" tooltip="Top of this page" display="Top" xr:uid="{00000000-0004-0000-1B00-000005000000}"/>
  </hyperlinks>
  <pageMargins left="0.7" right="0.7" top="0.75" bottom="0.75" header="0.3" footer="0.3"/>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sheetPr>
  <dimension ref="A1:U172"/>
  <sheetViews>
    <sheetView zoomScale="70" zoomScaleNormal="70" workbookViewId="0">
      <selection activeCell="D5" sqref="D5:H5"/>
    </sheetView>
  </sheetViews>
  <sheetFormatPr defaultColWidth="12.81640625" defaultRowHeight="13.5" customHeight="1" x14ac:dyDescent="0.25"/>
  <cols>
    <col min="1" max="16384" width="12.81640625" style="6"/>
  </cols>
  <sheetData>
    <row r="1" spans="1:21" s="1060" customFormat="1" ht="55" customHeight="1" x14ac:dyDescent="0.35">
      <c r="A1" s="4"/>
      <c r="B1" s="4"/>
      <c r="C1" s="1186"/>
      <c r="D1" s="1186"/>
      <c r="E1" s="1186"/>
      <c r="F1" s="1186"/>
      <c r="G1" s="1186"/>
      <c r="H1" s="1186"/>
      <c r="I1" s="1186"/>
      <c r="J1" s="1186"/>
      <c r="K1" s="1186"/>
      <c r="L1" s="1186"/>
      <c r="M1" s="1186"/>
      <c r="N1" s="1186"/>
      <c r="O1" s="1186"/>
      <c r="P1" s="1186"/>
      <c r="Q1" s="1186"/>
      <c r="R1" s="1186"/>
      <c r="S1" s="1186"/>
      <c r="T1" s="1186"/>
      <c r="U1" s="1186"/>
    </row>
    <row r="2" spans="1:21" s="7" customFormat="1" ht="5.15" customHeight="1" x14ac:dyDescent="0.35">
      <c r="O2" s="345"/>
    </row>
    <row r="3" spans="1:21" s="8" customFormat="1" ht="20.149999999999999" customHeight="1" x14ac:dyDescent="0.35">
      <c r="A3" s="7" t="s">
        <v>747</v>
      </c>
      <c r="B3" s="154"/>
      <c r="D3" s="11"/>
      <c r="H3" s="12"/>
      <c r="M3" s="10"/>
    </row>
    <row r="4" spans="1:21" s="1061" customFormat="1" ht="20.149999999999999" customHeight="1" thickBot="1" x14ac:dyDescent="0.4">
      <c r="A4" s="13" t="s">
        <v>748</v>
      </c>
      <c r="B4" s="14"/>
      <c r="C4" s="14"/>
      <c r="D4" s="15"/>
      <c r="E4" s="16"/>
      <c r="F4" s="16"/>
      <c r="G4" s="16"/>
      <c r="H4" s="16"/>
      <c r="I4" s="16"/>
      <c r="J4" s="229"/>
      <c r="K4" s="14"/>
      <c r="L4" s="283"/>
      <c r="M4" s="346"/>
      <c r="N4" s="16"/>
      <c r="O4" s="16"/>
      <c r="P4" s="16"/>
      <c r="Q4" s="16"/>
      <c r="R4" s="16"/>
      <c r="S4" s="16"/>
      <c r="T4" s="16"/>
      <c r="U4" s="16"/>
    </row>
    <row r="5" spans="1:21" s="1060" customFormat="1" ht="10" customHeight="1" thickTop="1" thickBot="1" x14ac:dyDescent="0.4">
      <c r="A5" s="48"/>
      <c r="B5" s="20"/>
      <c r="C5" s="20"/>
      <c r="D5" s="47"/>
      <c r="E5" s="1186"/>
      <c r="F5" s="1186"/>
      <c r="G5" s="1186"/>
      <c r="H5" s="1186"/>
      <c r="I5" s="1186"/>
      <c r="J5" s="1186"/>
      <c r="K5" s="1186"/>
      <c r="L5" s="1186"/>
      <c r="M5" s="1186"/>
      <c r="N5" s="1186"/>
      <c r="O5" s="1186"/>
      <c r="P5" s="1186"/>
      <c r="Q5" s="1186"/>
      <c r="R5" s="1186"/>
      <c r="S5" s="1186"/>
      <c r="T5" s="1186"/>
      <c r="U5" s="1186"/>
    </row>
    <row r="6" spans="1:21" s="1060" customFormat="1" ht="13.5" customHeight="1" thickTop="1" x14ac:dyDescent="0.35">
      <c r="A6" s="22" t="s">
        <v>425</v>
      </c>
      <c r="B6" s="22"/>
      <c r="C6" s="1186"/>
      <c r="D6" s="1186"/>
      <c r="E6" s="1248" t="s">
        <v>140</v>
      </c>
      <c r="F6" s="1291"/>
      <c r="G6" s="1291"/>
      <c r="H6" s="1249"/>
      <c r="I6" s="1249"/>
      <c r="J6" s="1249"/>
      <c r="K6" s="1249"/>
      <c r="L6" s="1249"/>
      <c r="M6" s="1249"/>
      <c r="N6" s="1249"/>
      <c r="O6" s="1249"/>
      <c r="P6" s="1249"/>
      <c r="Q6" s="1249"/>
      <c r="R6" s="1249"/>
      <c r="S6" s="1249"/>
      <c r="T6" s="1249"/>
      <c r="U6" s="1299"/>
    </row>
    <row r="7" spans="1:21" s="1060" customFormat="1" ht="13.5" customHeight="1" x14ac:dyDescent="0.25">
      <c r="A7" s="1264" t="s">
        <v>426</v>
      </c>
      <c r="B7" s="1265"/>
      <c r="C7" s="1186"/>
      <c r="D7" s="25"/>
      <c r="E7" s="19" t="s">
        <v>632</v>
      </c>
      <c r="F7" s="1088" t="s">
        <v>749</v>
      </c>
      <c r="G7" s="347" t="s">
        <v>750</v>
      </c>
      <c r="H7" s="1186"/>
      <c r="I7" s="1188"/>
      <c r="J7" s="1188"/>
      <c r="K7" s="1188"/>
      <c r="L7" s="1188"/>
      <c r="M7" s="1188"/>
      <c r="N7" s="1188"/>
      <c r="O7" s="1188"/>
      <c r="P7" s="1188"/>
      <c r="Q7" s="1188"/>
      <c r="R7" s="1188"/>
      <c r="S7" s="1188"/>
      <c r="T7" s="1188"/>
      <c r="U7" s="25"/>
    </row>
    <row r="8" spans="1:21" s="1060" customFormat="1" ht="13.5" customHeight="1" x14ac:dyDescent="0.35">
      <c r="A8" s="1252">
        <v>43983</v>
      </c>
      <c r="B8" s="1253"/>
      <c r="C8" s="20"/>
      <c r="D8" s="41"/>
      <c r="E8" s="1188"/>
      <c r="F8" s="348"/>
      <c r="G8" s="1188"/>
      <c r="H8" s="27"/>
      <c r="I8" s="1188"/>
      <c r="J8" s="1188"/>
      <c r="K8" s="1188"/>
      <c r="L8" s="1188"/>
      <c r="M8" s="1188"/>
      <c r="N8" s="1188"/>
      <c r="O8" s="1188"/>
      <c r="P8" s="1188"/>
      <c r="Q8" s="1188"/>
      <c r="R8" s="1188"/>
      <c r="S8" s="1188"/>
      <c r="T8" s="1188"/>
      <c r="U8" s="25"/>
    </row>
    <row r="9" spans="1:21" s="1060" customFormat="1" ht="13.5" customHeight="1" thickBot="1" x14ac:dyDescent="0.4">
      <c r="A9" s="28" t="s">
        <v>430</v>
      </c>
      <c r="B9" s="29"/>
      <c r="C9" s="1186"/>
      <c r="D9" s="20"/>
      <c r="E9" s="349" t="s">
        <v>611</v>
      </c>
      <c r="F9" s="350" t="s">
        <v>751</v>
      </c>
      <c r="G9" s="1188"/>
      <c r="H9" s="1188"/>
      <c r="I9" s="1188"/>
      <c r="J9" s="1188"/>
      <c r="K9" s="1188"/>
      <c r="L9" s="1188"/>
      <c r="M9" s="1188"/>
      <c r="N9" s="1188"/>
      <c r="O9" s="1188"/>
      <c r="P9" s="1188"/>
      <c r="Q9" s="1188"/>
      <c r="R9" s="1188"/>
      <c r="S9" s="1188"/>
      <c r="T9" s="1188"/>
      <c r="U9" s="25"/>
    </row>
    <row r="10" spans="1:21" s="1060" customFormat="1" ht="13.5" customHeight="1" thickBot="1" x14ac:dyDescent="0.4">
      <c r="A10" s="1257" t="s">
        <v>432</v>
      </c>
      <c r="B10" s="1266"/>
      <c r="C10" s="1186"/>
      <c r="D10" s="20"/>
      <c r="E10" s="26"/>
      <c r="F10" s="350" t="s">
        <v>752</v>
      </c>
      <c r="G10" s="1188"/>
      <c r="H10" s="1188"/>
      <c r="I10" s="1188"/>
      <c r="J10" s="1188"/>
      <c r="K10" s="1188"/>
      <c r="L10" s="1188"/>
      <c r="M10" s="1188"/>
      <c r="N10" s="1188"/>
      <c r="O10" s="1188"/>
      <c r="P10" s="1188"/>
      <c r="Q10" s="1188"/>
      <c r="R10" s="1188"/>
      <c r="S10" s="1188"/>
      <c r="T10" s="1188"/>
      <c r="U10" s="25"/>
    </row>
    <row r="11" spans="1:21" s="1060" customFormat="1" ht="13.5" customHeight="1" thickBot="1" x14ac:dyDescent="0.4">
      <c r="A11" s="1257" t="s">
        <v>753</v>
      </c>
      <c r="B11" s="1267"/>
      <c r="C11" s="1186"/>
      <c r="D11" s="20"/>
      <c r="E11" s="26"/>
      <c r="F11" s="351" t="s">
        <v>754</v>
      </c>
      <c r="G11" s="1186"/>
      <c r="H11" s="30"/>
      <c r="I11" s="30"/>
      <c r="J11" s="30"/>
      <c r="K11" s="30"/>
      <c r="L11" s="30"/>
      <c r="M11" s="30"/>
      <c r="N11" s="30"/>
      <c r="O11" s="30"/>
      <c r="P11" s="30"/>
      <c r="Q11" s="30"/>
      <c r="R11" s="30"/>
      <c r="S11" s="30"/>
      <c r="T11" s="30"/>
      <c r="U11" s="31"/>
    </row>
    <row r="12" spans="1:21" s="1060" customFormat="1" ht="13.5" customHeight="1" thickBot="1" x14ac:dyDescent="0.4">
      <c r="A12" s="1257" t="s">
        <v>755</v>
      </c>
      <c r="B12" s="1267"/>
      <c r="C12" s="1186"/>
      <c r="D12" s="20"/>
      <c r="E12" s="26"/>
      <c r="F12" s="351" t="s">
        <v>756</v>
      </c>
      <c r="G12" s="1188"/>
      <c r="H12" s="1188"/>
      <c r="I12" s="1188"/>
      <c r="J12" s="1188"/>
      <c r="K12" s="1188"/>
      <c r="L12" s="1188"/>
      <c r="M12" s="1188"/>
      <c r="N12" s="1188"/>
      <c r="O12" s="1188"/>
      <c r="P12" s="1188"/>
      <c r="Q12" s="1188"/>
      <c r="R12" s="1188"/>
      <c r="S12" s="1188"/>
      <c r="T12" s="1188"/>
      <c r="U12" s="25"/>
    </row>
    <row r="13" spans="1:21" s="1060" customFormat="1" ht="13.5" customHeight="1" x14ac:dyDescent="0.35">
      <c r="A13" s="28" t="s">
        <v>439</v>
      </c>
      <c r="B13" s="32"/>
      <c r="C13" s="20"/>
      <c r="D13" s="20"/>
      <c r="E13" s="73"/>
      <c r="F13" s="30"/>
      <c r="G13" s="30"/>
      <c r="H13" s="1188"/>
      <c r="I13" s="1188"/>
      <c r="J13" s="1188"/>
      <c r="K13" s="1188"/>
      <c r="L13" s="1188"/>
      <c r="M13" s="1188"/>
      <c r="N13" s="1188"/>
      <c r="O13" s="1188"/>
      <c r="P13" s="1188"/>
      <c r="Q13" s="1188"/>
      <c r="R13" s="1188"/>
      <c r="S13" s="1188"/>
      <c r="T13" s="1188"/>
      <c r="U13" s="25"/>
    </row>
    <row r="14" spans="1:21" s="1060" customFormat="1" ht="13.5" customHeight="1" x14ac:dyDescent="0.35">
      <c r="A14" s="33"/>
      <c r="B14" s="34"/>
      <c r="C14" s="20"/>
      <c r="D14" s="20"/>
      <c r="E14" s="26"/>
      <c r="F14" s="1188"/>
      <c r="G14" s="1188"/>
      <c r="H14" s="1188"/>
      <c r="I14" s="1188"/>
      <c r="J14" s="1188"/>
      <c r="K14" s="1188"/>
      <c r="L14" s="1188"/>
      <c r="M14" s="1188"/>
      <c r="N14" s="1188"/>
      <c r="O14" s="1188"/>
      <c r="P14" s="1188"/>
      <c r="Q14" s="1188"/>
      <c r="R14" s="1188"/>
      <c r="S14" s="1188"/>
      <c r="T14" s="1188"/>
      <c r="U14" s="25"/>
    </row>
    <row r="15" spans="1:21" s="1060" customFormat="1" ht="13.5" customHeight="1" x14ac:dyDescent="0.35">
      <c r="A15" s="35"/>
      <c r="B15" s="36"/>
      <c r="C15" s="20"/>
      <c r="D15" s="20"/>
      <c r="E15" s="26"/>
      <c r="F15" s="1188"/>
      <c r="G15" s="1188"/>
      <c r="H15" s="1188"/>
      <c r="I15" s="1188"/>
      <c r="J15" s="1188"/>
      <c r="K15" s="1188"/>
      <c r="L15" s="1188"/>
      <c r="M15" s="1188"/>
      <c r="N15" s="1188"/>
      <c r="O15" s="1188"/>
      <c r="P15" s="1188"/>
      <c r="Q15" s="1188"/>
      <c r="R15" s="1188"/>
      <c r="S15" s="1188"/>
      <c r="T15" s="1188"/>
      <c r="U15" s="25"/>
    </row>
    <row r="16" spans="1:21" s="1060" customFormat="1" ht="13.5" customHeight="1" x14ac:dyDescent="0.35">
      <c r="A16" s="33" t="s">
        <v>582</v>
      </c>
      <c r="B16" s="165">
        <v>2010</v>
      </c>
      <c r="C16" s="20"/>
      <c r="D16" s="20"/>
      <c r="E16" s="26"/>
      <c r="F16" s="1188"/>
      <c r="G16" s="1188"/>
      <c r="H16" s="1188"/>
      <c r="I16" s="1188"/>
      <c r="J16" s="1188"/>
      <c r="K16" s="1188"/>
      <c r="L16" s="1188"/>
      <c r="M16" s="1188"/>
      <c r="N16" s="1188"/>
      <c r="O16" s="1188"/>
      <c r="P16" s="1188"/>
      <c r="Q16" s="1188"/>
      <c r="R16" s="1188"/>
      <c r="S16" s="1188"/>
      <c r="T16" s="1188"/>
      <c r="U16" s="25"/>
    </row>
    <row r="17" spans="1:21" s="1060" customFormat="1" ht="13.5" customHeight="1" x14ac:dyDescent="0.35">
      <c r="A17" s="22" t="s">
        <v>446</v>
      </c>
      <c r="B17" s="39"/>
      <c r="C17" s="20"/>
      <c r="D17" s="20"/>
      <c r="E17" s="40"/>
      <c r="F17" s="19"/>
      <c r="G17" s="19"/>
      <c r="H17" s="1188"/>
      <c r="I17" s="1188"/>
      <c r="J17" s="1188"/>
      <c r="K17" s="1188"/>
      <c r="L17" s="1188"/>
      <c r="M17" s="1188"/>
      <c r="N17" s="1188"/>
      <c r="O17" s="1188"/>
      <c r="P17" s="1188"/>
      <c r="Q17" s="1188"/>
      <c r="R17" s="1188"/>
      <c r="S17" s="1188"/>
      <c r="T17" s="1188"/>
      <c r="U17" s="25"/>
    </row>
    <row r="18" spans="1:21" s="1060" customFormat="1" ht="13.5" customHeight="1" x14ac:dyDescent="0.35">
      <c r="A18" s="1259"/>
      <c r="B18" s="1259"/>
      <c r="C18" s="20"/>
      <c r="D18" s="20"/>
      <c r="E18" s="26"/>
      <c r="F18" s="1188"/>
      <c r="G18" s="1188"/>
      <c r="H18" s="1188"/>
      <c r="I18" s="1188"/>
      <c r="J18" s="1188"/>
      <c r="K18" s="1188"/>
      <c r="L18" s="1188"/>
      <c r="M18" s="1188"/>
      <c r="N18" s="1188"/>
      <c r="O18" s="1188"/>
      <c r="P18" s="1188"/>
      <c r="Q18" s="1188"/>
      <c r="R18" s="1188"/>
      <c r="S18" s="1188"/>
      <c r="T18" s="1188"/>
      <c r="U18" s="25"/>
    </row>
    <row r="19" spans="1:21" s="1060" customFormat="1" ht="13.5" customHeight="1" x14ac:dyDescent="0.35">
      <c r="A19" s="1259"/>
      <c r="B19" s="1259"/>
      <c r="C19" s="20"/>
      <c r="D19" s="20"/>
      <c r="E19" s="26" t="s">
        <v>757</v>
      </c>
      <c r="F19" s="1188"/>
      <c r="G19" s="1188"/>
      <c r="H19" s="1188"/>
      <c r="I19" s="1188"/>
      <c r="J19" s="1188"/>
      <c r="K19" s="1188"/>
      <c r="L19" s="1188"/>
      <c r="M19" s="1188"/>
      <c r="N19" s="1188"/>
      <c r="O19" s="1188"/>
      <c r="P19" s="1188"/>
      <c r="Q19" s="1188"/>
      <c r="R19" s="1188"/>
      <c r="S19" s="1188"/>
      <c r="T19" s="1188"/>
      <c r="U19" s="25"/>
    </row>
    <row r="20" spans="1:21" s="1060" customFormat="1" ht="13.5" customHeight="1" thickBot="1" x14ac:dyDescent="0.4">
      <c r="A20" s="1259"/>
      <c r="B20" s="1259"/>
      <c r="C20" s="20"/>
      <c r="D20" s="41"/>
      <c r="E20" s="42" t="s">
        <v>758</v>
      </c>
      <c r="F20" s="64"/>
      <c r="G20" s="64"/>
      <c r="H20" s="43"/>
      <c r="I20" s="43"/>
      <c r="J20" s="43"/>
      <c r="K20" s="43"/>
      <c r="L20" s="43"/>
      <c r="M20" s="43"/>
      <c r="N20" s="43"/>
      <c r="O20" s="43"/>
      <c r="P20" s="43"/>
      <c r="Q20" s="43"/>
      <c r="R20" s="43"/>
      <c r="S20" s="43"/>
      <c r="T20" s="43"/>
      <c r="U20" s="44"/>
    </row>
    <row r="21" spans="1:21" s="1060" customFormat="1" ht="13.5" customHeight="1" thickTop="1" x14ac:dyDescent="0.35">
      <c r="A21" s="45"/>
      <c r="B21" s="46"/>
      <c r="C21" s="20"/>
      <c r="D21" s="47"/>
      <c r="E21" s="57"/>
      <c r="F21" s="1188"/>
      <c r="G21" s="1188"/>
      <c r="H21" s="48"/>
      <c r="I21" s="352"/>
      <c r="J21" s="1186"/>
      <c r="K21" s="1186"/>
      <c r="L21" s="1186"/>
      <c r="M21" s="1186"/>
      <c r="N21" s="1186"/>
      <c r="O21" s="1186"/>
      <c r="P21" s="1186"/>
      <c r="Q21" s="1186"/>
      <c r="R21" s="1186"/>
      <c r="S21" s="1186"/>
      <c r="T21" s="1186"/>
      <c r="U21" s="1186"/>
    </row>
    <row r="22" spans="1:21" ht="13.5" customHeight="1" thickBot="1" x14ac:dyDescent="0.3">
      <c r="B22" s="353"/>
      <c r="C22" s="353"/>
      <c r="D22" s="64"/>
      <c r="E22" s="64"/>
      <c r="F22" s="64"/>
      <c r="G22" s="64"/>
      <c r="H22" s="353"/>
      <c r="I22" s="72"/>
      <c r="J22" s="72"/>
      <c r="K22" s="72"/>
      <c r="L22" s="72"/>
      <c r="M22" s="72"/>
      <c r="N22" s="72"/>
      <c r="O22" s="72"/>
    </row>
    <row r="23" spans="1:21" ht="13.5" customHeight="1" thickTop="1" thickBot="1" x14ac:dyDescent="0.4">
      <c r="A23" s="1303" t="s">
        <v>759</v>
      </c>
      <c r="B23" s="1304"/>
      <c r="C23" s="1304"/>
      <c r="D23" s="1304"/>
      <c r="E23" s="1304"/>
      <c r="F23" s="1304"/>
      <c r="G23" s="1304"/>
      <c r="H23" s="1305"/>
      <c r="I23" s="18"/>
      <c r="J23" s="18"/>
      <c r="K23" s="18"/>
      <c r="L23" s="18"/>
      <c r="M23" s="18"/>
      <c r="N23" s="18"/>
      <c r="O23" s="18"/>
    </row>
    <row r="24" spans="1:21" ht="13.5" customHeight="1" thickTop="1" x14ac:dyDescent="0.3">
      <c r="A24" s="354"/>
      <c r="B24" s="355"/>
      <c r="C24" s="356"/>
      <c r="D24" s="357" t="s">
        <v>623</v>
      </c>
      <c r="E24" s="357" t="s">
        <v>624</v>
      </c>
      <c r="F24" s="358" t="s">
        <v>604</v>
      </c>
      <c r="G24" s="358" t="s">
        <v>609</v>
      </c>
      <c r="H24" s="358" t="s">
        <v>609</v>
      </c>
      <c r="I24" s="18"/>
      <c r="J24" s="18"/>
      <c r="K24" s="18"/>
      <c r="L24" s="18"/>
      <c r="M24" s="18"/>
      <c r="N24" s="18"/>
      <c r="O24" s="18"/>
    </row>
    <row r="25" spans="1:21" ht="13.5" customHeight="1" x14ac:dyDescent="0.3">
      <c r="A25" s="359"/>
      <c r="B25" s="360"/>
      <c r="C25" s="361"/>
      <c r="D25" s="362"/>
      <c r="E25" s="362"/>
      <c r="F25" s="358" t="s">
        <v>625</v>
      </c>
      <c r="G25" s="358" t="s">
        <v>760</v>
      </c>
      <c r="H25" s="358" t="s">
        <v>627</v>
      </c>
      <c r="I25" s="18"/>
      <c r="J25" s="18"/>
      <c r="K25" s="18"/>
      <c r="L25" s="18"/>
      <c r="M25" s="18"/>
      <c r="N25" s="18"/>
      <c r="O25" s="18"/>
    </row>
    <row r="26" spans="1:21" ht="13.5" customHeight="1" thickBot="1" x14ac:dyDescent="0.35">
      <c r="A26" s="363"/>
      <c r="B26" s="364" t="s">
        <v>469</v>
      </c>
      <c r="C26" s="365"/>
      <c r="D26" s="366" t="s">
        <v>761</v>
      </c>
      <c r="E26" s="366" t="s">
        <v>761</v>
      </c>
      <c r="F26" s="366" t="s">
        <v>761</v>
      </c>
      <c r="G26" s="366" t="s">
        <v>762</v>
      </c>
      <c r="H26" s="367" t="s">
        <v>762</v>
      </c>
      <c r="I26" s="18"/>
      <c r="J26" s="18"/>
      <c r="K26" s="18"/>
      <c r="L26" s="18"/>
      <c r="M26" s="18"/>
      <c r="N26" s="18"/>
      <c r="O26" s="18"/>
    </row>
    <row r="27" spans="1:21" ht="13.5" customHeight="1" thickTop="1" x14ac:dyDescent="0.3">
      <c r="A27" s="61"/>
      <c r="B27" s="368">
        <f>B16</f>
        <v>2010</v>
      </c>
      <c r="D27" s="369">
        <v>2.2299199768831395</v>
      </c>
      <c r="E27" s="369">
        <v>2.5617129175583555</v>
      </c>
      <c r="F27" s="369">
        <v>2.9257703749999999</v>
      </c>
      <c r="G27" s="369">
        <v>0.38937841888483038</v>
      </c>
      <c r="H27" s="369">
        <v>0.36250442113580411</v>
      </c>
    </row>
    <row r="28" spans="1:21" ht="13.5" customHeight="1" x14ac:dyDescent="0.3">
      <c r="A28" s="61"/>
      <c r="B28" s="368">
        <f>B27+1</f>
        <v>2011</v>
      </c>
      <c r="D28" s="369">
        <v>2.2111007756537502</v>
      </c>
      <c r="E28" s="369">
        <v>2.5665344417062501</v>
      </c>
      <c r="F28" s="369">
        <v>2.9257703749999999</v>
      </c>
      <c r="G28" s="369">
        <v>0.38377758893819225</v>
      </c>
      <c r="H28" s="369">
        <v>0.35568372953447902</v>
      </c>
      <c r="I28" s="370"/>
    </row>
    <row r="29" spans="1:21" ht="13.5" customHeight="1" x14ac:dyDescent="0.3">
      <c r="A29" s="61"/>
      <c r="B29" s="368">
        <f t="shared" ref="B29:B92" si="0">B28+1</f>
        <v>2012</v>
      </c>
      <c r="D29" s="369">
        <v>2.210582655733675</v>
      </c>
      <c r="E29" s="369">
        <v>2.6087021457169537</v>
      </c>
      <c r="F29" s="369">
        <v>2.9257703749999999</v>
      </c>
      <c r="G29" s="369">
        <v>0.37657132794163034</v>
      </c>
      <c r="H29" s="369">
        <v>0.34847589599259055</v>
      </c>
      <c r="I29" s="370"/>
    </row>
    <row r="30" spans="1:21" ht="13.5" customHeight="1" x14ac:dyDescent="0.3">
      <c r="A30" s="61"/>
      <c r="B30" s="368">
        <f t="shared" si="0"/>
        <v>2013</v>
      </c>
      <c r="D30" s="369">
        <v>2.2009017860009048</v>
      </c>
      <c r="E30" s="369">
        <v>2.5973386501148656</v>
      </c>
      <c r="F30" s="369">
        <v>2.8518362828182298</v>
      </c>
      <c r="G30" s="369">
        <v>0.36739163602512309</v>
      </c>
      <c r="H30" s="369">
        <v>0.34085894636280811</v>
      </c>
      <c r="I30" s="370"/>
    </row>
    <row r="31" spans="1:21" ht="13.5" customHeight="1" x14ac:dyDescent="0.3">
      <c r="A31" s="61"/>
      <c r="B31" s="368">
        <f t="shared" si="0"/>
        <v>2014</v>
      </c>
      <c r="D31" s="369">
        <v>2.1890887342243337</v>
      </c>
      <c r="E31" s="369">
        <v>2.6013091383329261</v>
      </c>
      <c r="F31" s="369">
        <v>2.8559245042628429</v>
      </c>
      <c r="G31" s="369">
        <v>0.36044300365091569</v>
      </c>
      <c r="H31" s="369">
        <v>0.33280965924685701</v>
      </c>
      <c r="I31" s="370"/>
    </row>
    <row r="32" spans="1:21" ht="13.5" customHeight="1" x14ac:dyDescent="0.3">
      <c r="A32" s="61"/>
      <c r="B32" s="368">
        <f t="shared" si="0"/>
        <v>2015</v>
      </c>
      <c r="D32" s="369">
        <v>2.1890887342243337</v>
      </c>
      <c r="E32" s="369">
        <v>2.6014175797454899</v>
      </c>
      <c r="F32" s="369">
        <v>2.8560361611886367</v>
      </c>
      <c r="G32" s="369">
        <v>0.35022013638393001</v>
      </c>
      <c r="H32" s="369">
        <v>0.32430349520164908</v>
      </c>
      <c r="I32" s="370"/>
    </row>
    <row r="33" spans="1:9" ht="13.5" customHeight="1" x14ac:dyDescent="0.3">
      <c r="A33" s="61"/>
      <c r="B33" s="368">
        <f t="shared" si="0"/>
        <v>2016</v>
      </c>
      <c r="D33" s="369">
        <v>2.1890887342243337</v>
      </c>
      <c r="E33" s="369">
        <v>2.6015089173819628</v>
      </c>
      <c r="F33" s="369">
        <v>2.856130207175835</v>
      </c>
      <c r="G33" s="369">
        <v>0.33960660597723208</v>
      </c>
      <c r="H33" s="369">
        <v>0.31531452192715809</v>
      </c>
      <c r="I33" s="370"/>
    </row>
    <row r="34" spans="1:9" ht="13.5" customHeight="1" x14ac:dyDescent="0.3">
      <c r="A34" s="61"/>
      <c r="B34" s="368">
        <f t="shared" si="0"/>
        <v>2017</v>
      </c>
      <c r="D34" s="369">
        <v>2.1595005987432501</v>
      </c>
      <c r="E34" s="369">
        <v>2.5561288764705132</v>
      </c>
      <c r="F34" s="369">
        <v>2.809404553749201</v>
      </c>
      <c r="G34" s="369">
        <v>0.329934063912868</v>
      </c>
      <c r="H34" s="369">
        <v>0.30581533520796539</v>
      </c>
      <c r="I34" s="370"/>
    </row>
    <row r="35" spans="1:9" ht="13.5" customHeight="1" x14ac:dyDescent="0.3">
      <c r="A35" s="61"/>
      <c r="B35" s="368">
        <f t="shared" si="0"/>
        <v>2018</v>
      </c>
      <c r="D35" s="369">
        <v>2.1299124632621669</v>
      </c>
      <c r="E35" s="369">
        <v>2.5107488355590641</v>
      </c>
      <c r="F35" s="369">
        <v>2.7626789003225665</v>
      </c>
      <c r="G35" s="369">
        <v>0.31910400905329878</v>
      </c>
      <c r="H35" s="369">
        <v>0.29577697536745345</v>
      </c>
      <c r="I35" s="370"/>
    </row>
    <row r="36" spans="1:9" ht="13.5" customHeight="1" x14ac:dyDescent="0.3">
      <c r="A36" s="61"/>
      <c r="B36" s="368">
        <f t="shared" si="0"/>
        <v>2019</v>
      </c>
      <c r="D36" s="369">
        <v>2.1003243277810837</v>
      </c>
      <c r="E36" s="369">
        <v>2.4653687946476155</v>
      </c>
      <c r="F36" s="369">
        <v>2.7159532468959324</v>
      </c>
      <c r="G36" s="369">
        <v>0.30765924109719711</v>
      </c>
      <c r="H36" s="369">
        <v>0.28516883897994511</v>
      </c>
      <c r="I36" s="370"/>
    </row>
    <row r="37" spans="1:9" ht="13.5" customHeight="1" x14ac:dyDescent="0.3">
      <c r="A37" s="61"/>
      <c r="B37" s="368">
        <f t="shared" si="0"/>
        <v>2020</v>
      </c>
      <c r="D37" s="369">
        <v>2.0707361923000001</v>
      </c>
      <c r="E37" s="369">
        <v>2.4199887537361664</v>
      </c>
      <c r="F37" s="369">
        <v>2.6692275934692988</v>
      </c>
      <c r="G37" s="369">
        <v>0.29556486897559364</v>
      </c>
      <c r="H37" s="369">
        <v>0.27395858557163133</v>
      </c>
      <c r="I37" s="370"/>
    </row>
    <row r="38" spans="1:9" ht="13.5" customHeight="1" x14ac:dyDescent="0.3">
      <c r="A38" s="61"/>
      <c r="B38" s="368">
        <f t="shared" si="0"/>
        <v>2021</v>
      </c>
      <c r="D38" s="369">
        <v>2.0707361923000001</v>
      </c>
      <c r="E38" s="369">
        <v>2.4199887537361664</v>
      </c>
      <c r="F38" s="369">
        <v>2.6692275934692988</v>
      </c>
      <c r="G38" s="369">
        <v>0.28278402120507734</v>
      </c>
      <c r="H38" s="369">
        <v>0.26211203902585051</v>
      </c>
      <c r="I38" s="370"/>
    </row>
    <row r="39" spans="1:9" ht="13.5" customHeight="1" x14ac:dyDescent="0.3">
      <c r="A39" s="61"/>
      <c r="B39" s="368">
        <f t="shared" si="0"/>
        <v>2022</v>
      </c>
      <c r="D39" s="369">
        <v>2.0707361923000001</v>
      </c>
      <c r="E39" s="369">
        <v>2.4199887537361664</v>
      </c>
      <c r="F39" s="369">
        <v>2.6692275934692988</v>
      </c>
      <c r="G39" s="369">
        <v>0.2692777334796212</v>
      </c>
      <c r="H39" s="369">
        <v>0.24959308339213818</v>
      </c>
      <c r="I39" s="370"/>
    </row>
    <row r="40" spans="1:9" ht="13.5" customHeight="1" x14ac:dyDescent="0.3">
      <c r="A40" s="61"/>
      <c r="B40" s="368">
        <f t="shared" si="0"/>
        <v>2023</v>
      </c>
      <c r="D40" s="369">
        <v>2.0707361923000001</v>
      </c>
      <c r="E40" s="369">
        <v>2.4199887537361664</v>
      </c>
      <c r="F40" s="369">
        <v>2.6692275934692988</v>
      </c>
      <c r="G40" s="369">
        <v>0.25500482988212858</v>
      </c>
      <c r="H40" s="369">
        <v>0.23636355278140711</v>
      </c>
      <c r="I40" s="370"/>
    </row>
    <row r="41" spans="1:9" ht="13.5" customHeight="1" x14ac:dyDescent="0.3">
      <c r="A41" s="61"/>
      <c r="B41" s="368">
        <f t="shared" si="0"/>
        <v>2024</v>
      </c>
      <c r="D41" s="369">
        <v>2.0707361923000001</v>
      </c>
      <c r="E41" s="369">
        <v>2.4199887537361664</v>
      </c>
      <c r="F41" s="369">
        <v>2.6692275934692988</v>
      </c>
      <c r="G41" s="369">
        <v>0.23992179735355579</v>
      </c>
      <c r="H41" s="369">
        <v>0.22238311501158572</v>
      </c>
      <c r="I41" s="370"/>
    </row>
    <row r="42" spans="1:9" ht="13.5" customHeight="1" x14ac:dyDescent="0.3">
      <c r="A42" s="61"/>
      <c r="B42" s="368">
        <f t="shared" si="0"/>
        <v>2025</v>
      </c>
      <c r="D42" s="369">
        <v>2.0707361923000001</v>
      </c>
      <c r="E42" s="369">
        <v>2.4199887537361664</v>
      </c>
      <c r="F42" s="369">
        <v>2.6692275934692988</v>
      </c>
      <c r="G42" s="369">
        <v>0.22398265303691164</v>
      </c>
      <c r="H42" s="369">
        <v>0.20760914864899169</v>
      </c>
      <c r="I42" s="370"/>
    </row>
    <row r="43" spans="1:9" ht="13.5" customHeight="1" x14ac:dyDescent="0.3">
      <c r="A43" s="61"/>
      <c r="B43" s="368">
        <f t="shared" si="0"/>
        <v>2026</v>
      </c>
      <c r="D43" s="369">
        <v>2.0707361923000001</v>
      </c>
      <c r="E43" s="369">
        <v>2.4199887537361664</v>
      </c>
      <c r="F43" s="369">
        <v>2.6692275934692988</v>
      </c>
      <c r="G43" s="369">
        <v>0.20713880409171231</v>
      </c>
      <c r="H43" s="369">
        <v>0.19199661307058344</v>
      </c>
      <c r="I43" s="370"/>
    </row>
    <row r="44" spans="1:9" ht="13.5" customHeight="1" x14ac:dyDescent="0.3">
      <c r="A44" s="61"/>
      <c r="B44" s="368">
        <f t="shared" si="0"/>
        <v>2027</v>
      </c>
      <c r="D44" s="369">
        <v>2.0707361923000001</v>
      </c>
      <c r="E44" s="369">
        <v>2.4199887537361664</v>
      </c>
      <c r="F44" s="369">
        <v>2.6692275934692988</v>
      </c>
      <c r="G44" s="369">
        <v>0.18933889955151495</v>
      </c>
      <c r="H44" s="369">
        <v>0.17549791115095442</v>
      </c>
    </row>
    <row r="45" spans="1:9" ht="13.5" customHeight="1" x14ac:dyDescent="0.3">
      <c r="A45" s="61"/>
      <c r="B45" s="368">
        <f t="shared" si="0"/>
        <v>2028</v>
      </c>
      <c r="D45" s="369">
        <v>2.0707361923000001</v>
      </c>
      <c r="E45" s="369">
        <v>2.4199887537361664</v>
      </c>
      <c r="F45" s="369">
        <v>2.6692275934692988</v>
      </c>
      <c r="G45" s="369">
        <v>0.17052867377289696</v>
      </c>
      <c r="H45" s="369">
        <v>0.15806274415545216</v>
      </c>
    </row>
    <row r="46" spans="1:9" ht="13.5" customHeight="1" x14ac:dyDescent="0.3">
      <c r="A46" s="61"/>
      <c r="B46" s="368">
        <f t="shared" si="0"/>
        <v>2029</v>
      </c>
      <c r="D46" s="369">
        <v>2.0707361923000001</v>
      </c>
      <c r="E46" s="369">
        <v>2.4199887537361664</v>
      </c>
      <c r="F46" s="369">
        <v>2.6692275934692988</v>
      </c>
      <c r="G46" s="369">
        <v>0.1506507809986099</v>
      </c>
      <c r="H46" s="369">
        <v>0.1396379583970408</v>
      </c>
    </row>
    <row r="47" spans="1:9" ht="13.5" customHeight="1" x14ac:dyDescent="0.3">
      <c r="A47" s="61"/>
      <c r="B47" s="368">
        <f t="shared" si="0"/>
        <v>2030</v>
      </c>
      <c r="D47" s="369">
        <v>2.0707361923000001</v>
      </c>
      <c r="E47" s="369">
        <v>2.4199887537361664</v>
      </c>
      <c r="F47" s="369">
        <v>2.6692275934692988</v>
      </c>
      <c r="G47" s="369">
        <v>0.12964462053055192</v>
      </c>
      <c r="H47" s="369">
        <v>0.12016738318942002</v>
      </c>
    </row>
    <row r="48" spans="1:9" ht="13.5" customHeight="1" x14ac:dyDescent="0.3">
      <c r="A48" s="61"/>
      <c r="B48" s="368">
        <f t="shared" si="0"/>
        <v>2031</v>
      </c>
      <c r="D48" s="369">
        <v>2.0707361923000001</v>
      </c>
      <c r="E48" s="369">
        <v>2.4199887537361664</v>
      </c>
      <c r="F48" s="369">
        <v>2.6692275934692988</v>
      </c>
      <c r="G48" s="369">
        <v>0.11551638230192907</v>
      </c>
      <c r="H48" s="369">
        <v>0.10707194266853667</v>
      </c>
    </row>
    <row r="49" spans="1:8" ht="13.5" customHeight="1" x14ac:dyDescent="0.3">
      <c r="A49" s="61"/>
      <c r="B49" s="368">
        <f t="shared" si="0"/>
        <v>2032</v>
      </c>
      <c r="D49" s="369">
        <v>2.0707361923000001</v>
      </c>
      <c r="E49" s="369">
        <v>2.4199887537361664</v>
      </c>
      <c r="F49" s="369">
        <v>2.6692275934692988</v>
      </c>
      <c r="G49" s="369">
        <v>0.10292779234122398</v>
      </c>
      <c r="H49" s="369">
        <v>9.540359956697278E-2</v>
      </c>
    </row>
    <row r="50" spans="1:8" ht="13.5" customHeight="1" x14ac:dyDescent="0.3">
      <c r="A50" s="61"/>
      <c r="B50" s="368">
        <f t="shared" si="0"/>
        <v>2033</v>
      </c>
      <c r="D50" s="369">
        <v>2.0707361923000001</v>
      </c>
      <c r="E50" s="369">
        <v>2.4199887537361664</v>
      </c>
      <c r="F50" s="369">
        <v>2.6692275934692988</v>
      </c>
      <c r="G50" s="369">
        <v>9.1711064916730936E-2</v>
      </c>
      <c r="H50" s="369">
        <v>8.500683356901384E-2</v>
      </c>
    </row>
    <row r="51" spans="1:8" ht="13.5" customHeight="1" x14ac:dyDescent="0.3">
      <c r="A51" s="61"/>
      <c r="B51" s="368">
        <f t="shared" si="0"/>
        <v>2034</v>
      </c>
      <c r="D51" s="369">
        <v>2.0707361923000001</v>
      </c>
      <c r="E51" s="369">
        <v>2.4199887537361664</v>
      </c>
      <c r="F51" s="369">
        <v>2.6692275934692988</v>
      </c>
      <c r="G51" s="369">
        <v>8.1716699026023409E-2</v>
      </c>
      <c r="H51" s="369">
        <v>7.5743072444109341E-2</v>
      </c>
    </row>
    <row r="52" spans="1:8" ht="13.5" customHeight="1" x14ac:dyDescent="0.3">
      <c r="A52" s="61"/>
      <c r="B52" s="368">
        <f t="shared" si="0"/>
        <v>2035</v>
      </c>
      <c r="D52" s="369">
        <v>2.0707361923000001</v>
      </c>
      <c r="E52" s="369">
        <v>2.4199887537361664</v>
      </c>
      <c r="F52" s="369">
        <v>2.6692275934692988</v>
      </c>
      <c r="G52" s="369">
        <v>7.2811485787158153E-2</v>
      </c>
      <c r="H52" s="369">
        <v>6.7488845101093334E-2</v>
      </c>
    </row>
    <row r="53" spans="1:8" ht="13.5" customHeight="1" x14ac:dyDescent="0.3">
      <c r="A53" s="61"/>
      <c r="B53" s="368">
        <f t="shared" si="0"/>
        <v>2036</v>
      </c>
      <c r="D53" s="369">
        <v>2.0707361923000001</v>
      </c>
      <c r="E53" s="369">
        <v>2.4199887537361664</v>
      </c>
      <c r="F53" s="369">
        <v>2.6692275934692988</v>
      </c>
      <c r="G53" s="369">
        <v>6.4876732977738383E-2</v>
      </c>
      <c r="H53" s="369">
        <v>6.0134135916394285E-2</v>
      </c>
    </row>
    <row r="54" spans="1:8" ht="13.5" customHeight="1" x14ac:dyDescent="0.3">
      <c r="A54" s="61"/>
      <c r="B54" s="368">
        <f t="shared" si="0"/>
        <v>2037</v>
      </c>
      <c r="D54" s="369">
        <v>2.0707361923000001</v>
      </c>
      <c r="E54" s="369">
        <v>2.4199887537361664</v>
      </c>
      <c r="F54" s="369">
        <v>2.6692275934692988</v>
      </c>
      <c r="G54" s="369">
        <v>5.7806683057786343E-2</v>
      </c>
      <c r="H54" s="369">
        <v>5.3580918402066406E-2</v>
      </c>
    </row>
    <row r="55" spans="1:8" ht="13.5" customHeight="1" x14ac:dyDescent="0.3">
      <c r="A55" s="61"/>
      <c r="B55" s="368">
        <f t="shared" si="0"/>
        <v>2038</v>
      </c>
      <c r="D55" s="369">
        <v>2.0707361923000001</v>
      </c>
      <c r="E55" s="369">
        <v>2.4199887537361664</v>
      </c>
      <c r="F55" s="369">
        <v>2.6692275934692988</v>
      </c>
      <c r="G55" s="369">
        <v>5.1507103591205715E-2</v>
      </c>
      <c r="H55" s="369">
        <v>4.7741848669786993E-2</v>
      </c>
    </row>
    <row r="56" spans="1:8" ht="13.5" customHeight="1" x14ac:dyDescent="0.3">
      <c r="A56" s="61"/>
      <c r="B56" s="368">
        <f t="shared" si="0"/>
        <v>2039</v>
      </c>
      <c r="D56" s="369">
        <v>2.0707361923000001</v>
      </c>
      <c r="E56" s="369">
        <v>2.4199887537361664</v>
      </c>
      <c r="F56" s="369">
        <v>2.6692275934692988</v>
      </c>
      <c r="G56" s="369">
        <v>4.5894031278410297E-2</v>
      </c>
      <c r="H56" s="369">
        <v>4.253910127678847E-2</v>
      </c>
    </row>
    <row r="57" spans="1:8" ht="13.5" customHeight="1" x14ac:dyDescent="0.3">
      <c r="A57" s="61"/>
      <c r="B57" s="368">
        <f t="shared" si="0"/>
        <v>2040</v>
      </c>
      <c r="D57" s="369">
        <v>2.0707361923000001</v>
      </c>
      <c r="E57" s="369">
        <v>2.4199887537361664</v>
      </c>
      <c r="F57" s="369">
        <v>2.6692275934692988</v>
      </c>
      <c r="G57" s="369">
        <v>4.0892652860086767E-2</v>
      </c>
      <c r="H57" s="369">
        <v>3.7903331937417017E-2</v>
      </c>
    </row>
    <row r="58" spans="1:8" ht="13.5" customHeight="1" x14ac:dyDescent="0.3">
      <c r="A58" s="61"/>
      <c r="B58" s="368">
        <f t="shared" si="0"/>
        <v>2041</v>
      </c>
      <c r="D58" s="369">
        <v>2.0707361923000001</v>
      </c>
      <c r="E58" s="369">
        <v>2.4199887537361664</v>
      </c>
      <c r="F58" s="369">
        <v>2.6692275934692988</v>
      </c>
      <c r="G58" s="369">
        <v>3.9563233790948664E-2</v>
      </c>
      <c r="H58" s="369">
        <v>3.667109561286553E-2</v>
      </c>
    </row>
    <row r="59" spans="1:8" ht="13.5" customHeight="1" x14ac:dyDescent="0.3">
      <c r="A59" s="61"/>
      <c r="B59" s="368">
        <f t="shared" si="0"/>
        <v>2042</v>
      </c>
      <c r="D59" s="369">
        <v>2.0707361923000001</v>
      </c>
      <c r="E59" s="369">
        <v>2.4199887537361664</v>
      </c>
      <c r="F59" s="369">
        <v>2.6692275934692988</v>
      </c>
      <c r="G59" s="369">
        <v>3.8233814721810568E-2</v>
      </c>
      <c r="H59" s="369">
        <v>3.5438859288314035E-2</v>
      </c>
    </row>
    <row r="60" spans="1:8" ht="13.5" customHeight="1" x14ac:dyDescent="0.3">
      <c r="A60" s="61"/>
      <c r="B60" s="368">
        <f t="shared" si="0"/>
        <v>2043</v>
      </c>
      <c r="D60" s="369">
        <v>2.0707361923000001</v>
      </c>
      <c r="E60" s="369">
        <v>2.4199887537361664</v>
      </c>
      <c r="F60" s="369">
        <v>2.6692275934692988</v>
      </c>
      <c r="G60" s="369">
        <v>3.6904395652672464E-2</v>
      </c>
      <c r="H60" s="369">
        <v>3.4206622963762541E-2</v>
      </c>
    </row>
    <row r="61" spans="1:8" ht="13.5" customHeight="1" x14ac:dyDescent="0.3">
      <c r="A61" s="61"/>
      <c r="B61" s="368">
        <f t="shared" si="0"/>
        <v>2044</v>
      </c>
      <c r="D61" s="369">
        <v>2.0707361923000001</v>
      </c>
      <c r="E61" s="369">
        <v>2.4199887537361664</v>
      </c>
      <c r="F61" s="369">
        <v>2.6692275934692988</v>
      </c>
      <c r="G61" s="369">
        <v>3.5574976583534361E-2</v>
      </c>
      <c r="H61" s="369">
        <v>3.2974386639211054E-2</v>
      </c>
    </row>
    <row r="62" spans="1:8" ht="13.5" customHeight="1" x14ac:dyDescent="0.3">
      <c r="A62" s="61"/>
      <c r="B62" s="368">
        <f t="shared" si="0"/>
        <v>2045</v>
      </c>
      <c r="D62" s="369">
        <v>2.0707361923000001</v>
      </c>
      <c r="E62" s="369">
        <v>2.4199887537361664</v>
      </c>
      <c r="F62" s="369">
        <v>2.6692275934692988</v>
      </c>
      <c r="G62" s="369">
        <v>3.4245557514396265E-2</v>
      </c>
      <c r="H62" s="369">
        <v>3.1742150314659559E-2</v>
      </c>
    </row>
    <row r="63" spans="1:8" ht="13.5" customHeight="1" x14ac:dyDescent="0.3">
      <c r="A63" s="61"/>
      <c r="B63" s="368">
        <f t="shared" si="0"/>
        <v>2046</v>
      </c>
      <c r="D63" s="369">
        <v>2.0707361923000001</v>
      </c>
      <c r="E63" s="369">
        <v>2.4199887537361664</v>
      </c>
      <c r="F63" s="369">
        <v>2.6692275934692988</v>
      </c>
      <c r="G63" s="369">
        <v>3.2916138445258161E-2</v>
      </c>
      <c r="H63" s="369">
        <v>3.0509913990108065E-2</v>
      </c>
    </row>
    <row r="64" spans="1:8" ht="13.5" customHeight="1" x14ac:dyDescent="0.3">
      <c r="A64" s="61"/>
      <c r="B64" s="368">
        <f t="shared" si="0"/>
        <v>2047</v>
      </c>
      <c r="D64" s="369">
        <v>2.0707361923000001</v>
      </c>
      <c r="E64" s="369">
        <v>2.4199887537361664</v>
      </c>
      <c r="F64" s="369">
        <v>2.6692275934692988</v>
      </c>
      <c r="G64" s="369">
        <v>3.1586719376120058E-2</v>
      </c>
      <c r="H64" s="369">
        <v>2.9277677665556574E-2</v>
      </c>
    </row>
    <row r="65" spans="1:8" ht="13.5" customHeight="1" x14ac:dyDescent="0.3">
      <c r="A65" s="61"/>
      <c r="B65" s="368">
        <f t="shared" si="0"/>
        <v>2048</v>
      </c>
      <c r="D65" s="369">
        <v>2.0707361923000001</v>
      </c>
      <c r="E65" s="369">
        <v>2.4199887537361664</v>
      </c>
      <c r="F65" s="369">
        <v>2.6692275934692988</v>
      </c>
      <c r="G65" s="369">
        <v>3.0257300306981962E-2</v>
      </c>
      <c r="H65" s="369">
        <v>2.8045441341005083E-2</v>
      </c>
    </row>
    <row r="66" spans="1:8" ht="13.5" customHeight="1" x14ac:dyDescent="0.3">
      <c r="A66" s="61"/>
      <c r="B66" s="368">
        <f t="shared" si="0"/>
        <v>2049</v>
      </c>
      <c r="D66" s="369">
        <v>2.0707361923000001</v>
      </c>
      <c r="E66" s="369">
        <v>2.4199887537361664</v>
      </c>
      <c r="F66" s="369">
        <v>2.6692275934692988</v>
      </c>
      <c r="G66" s="369">
        <v>2.8927881237843858E-2</v>
      </c>
      <c r="H66" s="369">
        <v>2.6813205016453588E-2</v>
      </c>
    </row>
    <row r="67" spans="1:8" ht="13.5" customHeight="1" x14ac:dyDescent="0.3">
      <c r="A67" s="61"/>
      <c r="B67" s="368">
        <f t="shared" si="0"/>
        <v>2050</v>
      </c>
      <c r="D67" s="369">
        <v>2.0707361923000001</v>
      </c>
      <c r="E67" s="369">
        <v>2.4199887537361664</v>
      </c>
      <c r="F67" s="369">
        <v>2.6692275934692988</v>
      </c>
      <c r="G67" s="369">
        <v>2.7598462168705772E-2</v>
      </c>
      <c r="H67" s="369">
        <v>2.5580968691902111E-2</v>
      </c>
    </row>
    <row r="68" spans="1:8" ht="13.5" customHeight="1" x14ac:dyDescent="0.3">
      <c r="A68" s="61"/>
      <c r="B68" s="368">
        <f t="shared" si="0"/>
        <v>2051</v>
      </c>
      <c r="D68" s="369">
        <v>2.0707361923000001</v>
      </c>
      <c r="E68" s="369">
        <v>2.4199887537361664</v>
      </c>
      <c r="F68" s="369">
        <v>2.6692275934692988</v>
      </c>
      <c r="G68" s="369">
        <v>2.7598462168705772E-2</v>
      </c>
      <c r="H68" s="369">
        <v>2.5580968691902111E-2</v>
      </c>
    </row>
    <row r="69" spans="1:8" ht="13.5" customHeight="1" x14ac:dyDescent="0.3">
      <c r="A69" s="61"/>
      <c r="B69" s="368">
        <f t="shared" si="0"/>
        <v>2052</v>
      </c>
      <c r="D69" s="369">
        <v>2.0707361923000001</v>
      </c>
      <c r="E69" s="369">
        <v>2.4199887537361664</v>
      </c>
      <c r="F69" s="369">
        <v>2.6692275934692988</v>
      </c>
      <c r="G69" s="369">
        <v>2.7598462168705772E-2</v>
      </c>
      <c r="H69" s="369">
        <v>2.5580968691902111E-2</v>
      </c>
    </row>
    <row r="70" spans="1:8" ht="13.5" customHeight="1" x14ac:dyDescent="0.3">
      <c r="A70" s="61"/>
      <c r="B70" s="368">
        <f t="shared" si="0"/>
        <v>2053</v>
      </c>
      <c r="D70" s="369">
        <v>2.0707361923000001</v>
      </c>
      <c r="E70" s="369">
        <v>2.4199887537361664</v>
      </c>
      <c r="F70" s="369">
        <v>2.6692275934692988</v>
      </c>
      <c r="G70" s="369">
        <v>2.7598462168705772E-2</v>
      </c>
      <c r="H70" s="369">
        <v>2.5580968691902111E-2</v>
      </c>
    </row>
    <row r="71" spans="1:8" ht="13.5" customHeight="1" x14ac:dyDescent="0.3">
      <c r="A71" s="61"/>
      <c r="B71" s="368">
        <f t="shared" si="0"/>
        <v>2054</v>
      </c>
      <c r="D71" s="369">
        <v>2.0707361923000001</v>
      </c>
      <c r="E71" s="369">
        <v>2.4199887537361664</v>
      </c>
      <c r="F71" s="369">
        <v>2.6692275934692988</v>
      </c>
      <c r="G71" s="369">
        <v>2.7598462168705772E-2</v>
      </c>
      <c r="H71" s="369">
        <v>2.5580968691902111E-2</v>
      </c>
    </row>
    <row r="72" spans="1:8" ht="13.5" customHeight="1" x14ac:dyDescent="0.3">
      <c r="A72" s="61"/>
      <c r="B72" s="368">
        <f t="shared" si="0"/>
        <v>2055</v>
      </c>
      <c r="D72" s="369">
        <v>2.0707361923000001</v>
      </c>
      <c r="E72" s="369">
        <v>2.4199887537361664</v>
      </c>
      <c r="F72" s="369">
        <v>2.6692275934692988</v>
      </c>
      <c r="G72" s="369">
        <v>2.7598462168705772E-2</v>
      </c>
      <c r="H72" s="369">
        <v>2.5580968691902111E-2</v>
      </c>
    </row>
    <row r="73" spans="1:8" ht="13.5" customHeight="1" x14ac:dyDescent="0.3">
      <c r="A73" s="61"/>
      <c r="B73" s="368">
        <f t="shared" si="0"/>
        <v>2056</v>
      </c>
      <c r="D73" s="369">
        <v>2.0707361923000001</v>
      </c>
      <c r="E73" s="369">
        <v>2.4199887537361664</v>
      </c>
      <c r="F73" s="369">
        <v>2.6692275934692988</v>
      </c>
      <c r="G73" s="369">
        <v>2.7598462168705772E-2</v>
      </c>
      <c r="H73" s="369">
        <v>2.5580968691902111E-2</v>
      </c>
    </row>
    <row r="74" spans="1:8" ht="13.5" customHeight="1" x14ac:dyDescent="0.3">
      <c r="A74" s="61"/>
      <c r="B74" s="368">
        <f t="shared" si="0"/>
        <v>2057</v>
      </c>
      <c r="D74" s="369">
        <v>2.0707361923000001</v>
      </c>
      <c r="E74" s="369">
        <v>2.4199887537361664</v>
      </c>
      <c r="F74" s="369">
        <v>2.6692275934692988</v>
      </c>
      <c r="G74" s="369">
        <v>2.7598462168705772E-2</v>
      </c>
      <c r="H74" s="369">
        <v>2.5580968691902111E-2</v>
      </c>
    </row>
    <row r="75" spans="1:8" ht="13.5" customHeight="1" x14ac:dyDescent="0.3">
      <c r="A75" s="61"/>
      <c r="B75" s="368">
        <f t="shared" si="0"/>
        <v>2058</v>
      </c>
      <c r="D75" s="369">
        <v>2.0707361923000001</v>
      </c>
      <c r="E75" s="369">
        <v>2.4199887537361664</v>
      </c>
      <c r="F75" s="369">
        <v>2.6692275934692988</v>
      </c>
      <c r="G75" s="369">
        <v>2.7598462168705772E-2</v>
      </c>
      <c r="H75" s="369">
        <v>2.5580968691902111E-2</v>
      </c>
    </row>
    <row r="76" spans="1:8" ht="13.5" customHeight="1" x14ac:dyDescent="0.3">
      <c r="A76" s="61"/>
      <c r="B76" s="368">
        <f t="shared" si="0"/>
        <v>2059</v>
      </c>
      <c r="D76" s="369">
        <v>2.0707361923000001</v>
      </c>
      <c r="E76" s="369">
        <v>2.4199887537361664</v>
      </c>
      <c r="F76" s="369">
        <v>2.6692275934692988</v>
      </c>
      <c r="G76" s="369">
        <v>2.7598462168705772E-2</v>
      </c>
      <c r="H76" s="369">
        <v>2.5580968691902111E-2</v>
      </c>
    </row>
    <row r="77" spans="1:8" ht="13.5" customHeight="1" x14ac:dyDescent="0.3">
      <c r="A77" s="61"/>
      <c r="B77" s="368">
        <f t="shared" si="0"/>
        <v>2060</v>
      </c>
      <c r="D77" s="369">
        <v>2.0707361923000001</v>
      </c>
      <c r="E77" s="369">
        <v>2.4199887537361664</v>
      </c>
      <c r="F77" s="369">
        <v>2.6692275934692988</v>
      </c>
      <c r="G77" s="369">
        <v>2.7598462168705772E-2</v>
      </c>
      <c r="H77" s="369">
        <v>2.5580968691902111E-2</v>
      </c>
    </row>
    <row r="78" spans="1:8" ht="13.5" customHeight="1" x14ac:dyDescent="0.3">
      <c r="A78" s="61"/>
      <c r="B78" s="368">
        <f t="shared" si="0"/>
        <v>2061</v>
      </c>
      <c r="D78" s="369">
        <v>2.0707361923000001</v>
      </c>
      <c r="E78" s="369">
        <v>2.4199887537361664</v>
      </c>
      <c r="F78" s="369">
        <v>2.6692275934692988</v>
      </c>
      <c r="G78" s="369">
        <v>2.7598462168705772E-2</v>
      </c>
      <c r="H78" s="369">
        <v>2.5580968691902111E-2</v>
      </c>
    </row>
    <row r="79" spans="1:8" ht="13.5" customHeight="1" x14ac:dyDescent="0.3">
      <c r="A79" s="61"/>
      <c r="B79" s="368">
        <f t="shared" si="0"/>
        <v>2062</v>
      </c>
      <c r="D79" s="369">
        <v>2.0707361923000001</v>
      </c>
      <c r="E79" s="369">
        <v>2.4199887537361664</v>
      </c>
      <c r="F79" s="369">
        <v>2.6692275934692988</v>
      </c>
      <c r="G79" s="369">
        <v>2.7598462168705772E-2</v>
      </c>
      <c r="H79" s="369">
        <v>2.5580968691902111E-2</v>
      </c>
    </row>
    <row r="80" spans="1:8" ht="13.5" customHeight="1" x14ac:dyDescent="0.3">
      <c r="A80" s="61"/>
      <c r="B80" s="368">
        <f t="shared" si="0"/>
        <v>2063</v>
      </c>
      <c r="D80" s="369">
        <v>2.0707361923000001</v>
      </c>
      <c r="E80" s="369">
        <v>2.4199887537361664</v>
      </c>
      <c r="F80" s="369">
        <v>2.6692275934692988</v>
      </c>
      <c r="G80" s="369">
        <v>2.7598462168705772E-2</v>
      </c>
      <c r="H80" s="369">
        <v>2.5580968691902111E-2</v>
      </c>
    </row>
    <row r="81" spans="1:8" ht="13.5" customHeight="1" x14ac:dyDescent="0.3">
      <c r="A81" s="61"/>
      <c r="B81" s="368">
        <f t="shared" si="0"/>
        <v>2064</v>
      </c>
      <c r="D81" s="369">
        <v>2.0707361923000001</v>
      </c>
      <c r="E81" s="369">
        <v>2.4199887537361664</v>
      </c>
      <c r="F81" s="369">
        <v>2.6692275934692988</v>
      </c>
      <c r="G81" s="369">
        <v>2.7598462168705772E-2</v>
      </c>
      <c r="H81" s="369">
        <v>2.5580968691902111E-2</v>
      </c>
    </row>
    <row r="82" spans="1:8" ht="13.5" customHeight="1" x14ac:dyDescent="0.3">
      <c r="A82" s="61"/>
      <c r="B82" s="368">
        <f t="shared" si="0"/>
        <v>2065</v>
      </c>
      <c r="D82" s="369">
        <v>2.0707361923000001</v>
      </c>
      <c r="E82" s="369">
        <v>2.4199887537361664</v>
      </c>
      <c r="F82" s="369">
        <v>2.6692275934692988</v>
      </c>
      <c r="G82" s="369">
        <v>2.7598462168705772E-2</v>
      </c>
      <c r="H82" s="369">
        <v>2.5580968691902111E-2</v>
      </c>
    </row>
    <row r="83" spans="1:8" ht="13.5" customHeight="1" x14ac:dyDescent="0.3">
      <c r="A83" s="61"/>
      <c r="B83" s="368">
        <f t="shared" si="0"/>
        <v>2066</v>
      </c>
      <c r="D83" s="369">
        <v>2.0707361923000001</v>
      </c>
      <c r="E83" s="369">
        <v>2.4199887537361664</v>
      </c>
      <c r="F83" s="369">
        <v>2.6692275934692988</v>
      </c>
      <c r="G83" s="369">
        <v>2.7598462168705772E-2</v>
      </c>
      <c r="H83" s="369">
        <v>2.5580968691902111E-2</v>
      </c>
    </row>
    <row r="84" spans="1:8" ht="13.5" customHeight="1" x14ac:dyDescent="0.3">
      <c r="A84" s="61"/>
      <c r="B84" s="368">
        <f t="shared" si="0"/>
        <v>2067</v>
      </c>
      <c r="D84" s="369">
        <v>2.0707361923000001</v>
      </c>
      <c r="E84" s="369">
        <v>2.4199887537361664</v>
      </c>
      <c r="F84" s="369">
        <v>2.6692275934692988</v>
      </c>
      <c r="G84" s="369">
        <v>2.7598462168705772E-2</v>
      </c>
      <c r="H84" s="369">
        <v>2.5580968691902111E-2</v>
      </c>
    </row>
    <row r="85" spans="1:8" ht="13.5" customHeight="1" x14ac:dyDescent="0.3">
      <c r="A85" s="61"/>
      <c r="B85" s="368">
        <f t="shared" si="0"/>
        <v>2068</v>
      </c>
      <c r="D85" s="369">
        <v>2.0707361923000001</v>
      </c>
      <c r="E85" s="369">
        <v>2.4199887537361664</v>
      </c>
      <c r="F85" s="369">
        <v>2.6692275934692988</v>
      </c>
      <c r="G85" s="369">
        <v>2.7598462168705772E-2</v>
      </c>
      <c r="H85" s="369">
        <v>2.5580968691902111E-2</v>
      </c>
    </row>
    <row r="86" spans="1:8" ht="13.5" customHeight="1" x14ac:dyDescent="0.3">
      <c r="A86" s="61"/>
      <c r="B86" s="368">
        <f t="shared" si="0"/>
        <v>2069</v>
      </c>
      <c r="D86" s="369">
        <v>2.0707361923000001</v>
      </c>
      <c r="E86" s="369">
        <v>2.4199887537361664</v>
      </c>
      <c r="F86" s="369">
        <v>2.6692275934692988</v>
      </c>
      <c r="G86" s="369">
        <v>2.7598462168705772E-2</v>
      </c>
      <c r="H86" s="369">
        <v>2.5580968691902111E-2</v>
      </c>
    </row>
    <row r="87" spans="1:8" ht="13.5" customHeight="1" x14ac:dyDescent="0.3">
      <c r="A87" s="61"/>
      <c r="B87" s="368">
        <f t="shared" si="0"/>
        <v>2070</v>
      </c>
      <c r="D87" s="369">
        <v>2.0707361923000001</v>
      </c>
      <c r="E87" s="369">
        <v>2.4199887537361664</v>
      </c>
      <c r="F87" s="369">
        <v>2.6692275934692988</v>
      </c>
      <c r="G87" s="369">
        <v>2.7598462168705772E-2</v>
      </c>
      <c r="H87" s="369">
        <v>2.5580968691902111E-2</v>
      </c>
    </row>
    <row r="88" spans="1:8" ht="13.5" customHeight="1" x14ac:dyDescent="0.3">
      <c r="A88" s="61"/>
      <c r="B88" s="368">
        <f t="shared" si="0"/>
        <v>2071</v>
      </c>
      <c r="D88" s="369">
        <v>2.0707361923000001</v>
      </c>
      <c r="E88" s="369">
        <v>2.4199887537361664</v>
      </c>
      <c r="F88" s="369">
        <v>2.6692275934692988</v>
      </c>
      <c r="G88" s="369">
        <v>2.7598462168705772E-2</v>
      </c>
      <c r="H88" s="369">
        <v>2.5580968691902111E-2</v>
      </c>
    </row>
    <row r="89" spans="1:8" ht="13.5" customHeight="1" x14ac:dyDescent="0.3">
      <c r="A89" s="61"/>
      <c r="B89" s="368">
        <f t="shared" si="0"/>
        <v>2072</v>
      </c>
      <c r="D89" s="369">
        <v>2.0707361923000001</v>
      </c>
      <c r="E89" s="369">
        <v>2.4199887537361664</v>
      </c>
      <c r="F89" s="369">
        <v>2.6692275934692988</v>
      </c>
      <c r="G89" s="369">
        <v>2.7598462168705772E-2</v>
      </c>
      <c r="H89" s="369">
        <v>2.5580968691902111E-2</v>
      </c>
    </row>
    <row r="90" spans="1:8" ht="13.5" customHeight="1" x14ac:dyDescent="0.3">
      <c r="A90" s="61"/>
      <c r="B90" s="368">
        <f t="shared" si="0"/>
        <v>2073</v>
      </c>
      <c r="D90" s="369">
        <v>2.0707361923000001</v>
      </c>
      <c r="E90" s="369">
        <v>2.4199887537361664</v>
      </c>
      <c r="F90" s="369">
        <v>2.6692275934692988</v>
      </c>
      <c r="G90" s="369">
        <v>2.7598462168705772E-2</v>
      </c>
      <c r="H90" s="369">
        <v>2.5580968691902111E-2</v>
      </c>
    </row>
    <row r="91" spans="1:8" ht="13.5" customHeight="1" x14ac:dyDescent="0.3">
      <c r="A91" s="61"/>
      <c r="B91" s="368">
        <f t="shared" si="0"/>
        <v>2074</v>
      </c>
      <c r="D91" s="369">
        <v>2.0707361923000001</v>
      </c>
      <c r="E91" s="369">
        <v>2.4199887537361664</v>
      </c>
      <c r="F91" s="369">
        <v>2.6692275934692988</v>
      </c>
      <c r="G91" s="369">
        <v>2.7598462168705772E-2</v>
      </c>
      <c r="H91" s="369">
        <v>2.5580968691902111E-2</v>
      </c>
    </row>
    <row r="92" spans="1:8" ht="13.5" customHeight="1" x14ac:dyDescent="0.3">
      <c r="A92" s="61"/>
      <c r="B92" s="368">
        <f t="shared" si="0"/>
        <v>2075</v>
      </c>
      <c r="D92" s="369">
        <v>2.0707361923000001</v>
      </c>
      <c r="E92" s="369">
        <v>2.4199887537361664</v>
      </c>
      <c r="F92" s="369">
        <v>2.6692275934692988</v>
      </c>
      <c r="G92" s="369">
        <v>2.7598462168705772E-2</v>
      </c>
      <c r="H92" s="369">
        <v>2.5580968691902111E-2</v>
      </c>
    </row>
    <row r="93" spans="1:8" ht="13.5" customHeight="1" x14ac:dyDescent="0.3">
      <c r="A93" s="61"/>
      <c r="B93" s="368">
        <f t="shared" ref="B93:B117" si="1">B92+1</f>
        <v>2076</v>
      </c>
      <c r="D93" s="369">
        <v>2.0707361923000001</v>
      </c>
      <c r="E93" s="369">
        <v>2.4199887537361664</v>
      </c>
      <c r="F93" s="369">
        <v>2.6692275934692988</v>
      </c>
      <c r="G93" s="369">
        <v>2.7598462168705772E-2</v>
      </c>
      <c r="H93" s="369">
        <v>2.5580968691902111E-2</v>
      </c>
    </row>
    <row r="94" spans="1:8" ht="13.5" customHeight="1" x14ac:dyDescent="0.3">
      <c r="A94" s="61"/>
      <c r="B94" s="368">
        <f t="shared" si="1"/>
        <v>2077</v>
      </c>
      <c r="D94" s="369">
        <v>2.0707361923000001</v>
      </c>
      <c r="E94" s="369">
        <v>2.4199887537361664</v>
      </c>
      <c r="F94" s="369">
        <v>2.6692275934692988</v>
      </c>
      <c r="G94" s="369">
        <v>2.7598462168705772E-2</v>
      </c>
      <c r="H94" s="369">
        <v>2.5580968691902111E-2</v>
      </c>
    </row>
    <row r="95" spans="1:8" ht="13.5" customHeight="1" x14ac:dyDescent="0.3">
      <c r="A95" s="61"/>
      <c r="B95" s="368">
        <f t="shared" si="1"/>
        <v>2078</v>
      </c>
      <c r="D95" s="369">
        <v>2.0707361923000001</v>
      </c>
      <c r="E95" s="369">
        <v>2.4199887537361664</v>
      </c>
      <c r="F95" s="369">
        <v>2.6692275934692988</v>
      </c>
      <c r="G95" s="369">
        <v>2.7598462168705772E-2</v>
      </c>
      <c r="H95" s="369">
        <v>2.5580968691902111E-2</v>
      </c>
    </row>
    <row r="96" spans="1:8" ht="13.5" customHeight="1" x14ac:dyDescent="0.3">
      <c r="A96" s="61"/>
      <c r="B96" s="368">
        <f t="shared" si="1"/>
        <v>2079</v>
      </c>
      <c r="D96" s="369">
        <v>2.0707361923000001</v>
      </c>
      <c r="E96" s="369">
        <v>2.4199887537361664</v>
      </c>
      <c r="F96" s="369">
        <v>2.6692275934692988</v>
      </c>
      <c r="G96" s="369">
        <v>2.7598462168705772E-2</v>
      </c>
      <c r="H96" s="369">
        <v>2.5580968691902111E-2</v>
      </c>
    </row>
    <row r="97" spans="1:8" ht="13.5" customHeight="1" x14ac:dyDescent="0.3">
      <c r="A97" s="61"/>
      <c r="B97" s="368">
        <f t="shared" si="1"/>
        <v>2080</v>
      </c>
      <c r="D97" s="369">
        <v>2.0707361923000001</v>
      </c>
      <c r="E97" s="369">
        <v>2.4199887537361664</v>
      </c>
      <c r="F97" s="369">
        <v>2.6692275934692988</v>
      </c>
      <c r="G97" s="369">
        <v>2.7598462168705772E-2</v>
      </c>
      <c r="H97" s="369">
        <v>2.5580968691902111E-2</v>
      </c>
    </row>
    <row r="98" spans="1:8" ht="13.5" customHeight="1" x14ac:dyDescent="0.3">
      <c r="A98" s="61"/>
      <c r="B98" s="368">
        <f t="shared" si="1"/>
        <v>2081</v>
      </c>
      <c r="D98" s="369">
        <v>2.0707361923000001</v>
      </c>
      <c r="E98" s="369">
        <v>2.4199887537361664</v>
      </c>
      <c r="F98" s="369">
        <v>2.6692275934692988</v>
      </c>
      <c r="G98" s="369">
        <v>2.7598462168705772E-2</v>
      </c>
      <c r="H98" s="369">
        <v>2.5580968691902111E-2</v>
      </c>
    </row>
    <row r="99" spans="1:8" ht="13.5" customHeight="1" x14ac:dyDescent="0.3">
      <c r="A99" s="61"/>
      <c r="B99" s="368">
        <f t="shared" si="1"/>
        <v>2082</v>
      </c>
      <c r="D99" s="369">
        <v>2.0707361923000001</v>
      </c>
      <c r="E99" s="369">
        <v>2.4199887537361664</v>
      </c>
      <c r="F99" s="369">
        <v>2.6692275934692988</v>
      </c>
      <c r="G99" s="369">
        <v>2.7598462168705772E-2</v>
      </c>
      <c r="H99" s="369">
        <v>2.5580968691902111E-2</v>
      </c>
    </row>
    <row r="100" spans="1:8" ht="13.5" customHeight="1" x14ac:dyDescent="0.3">
      <c r="A100" s="61"/>
      <c r="B100" s="368">
        <f t="shared" si="1"/>
        <v>2083</v>
      </c>
      <c r="D100" s="369">
        <v>2.0707361923000001</v>
      </c>
      <c r="E100" s="369">
        <v>2.4199887537361664</v>
      </c>
      <c r="F100" s="369">
        <v>2.6692275934692988</v>
      </c>
      <c r="G100" s="369">
        <v>2.7598462168705772E-2</v>
      </c>
      <c r="H100" s="369">
        <v>2.5580968691902111E-2</v>
      </c>
    </row>
    <row r="101" spans="1:8" ht="13.5" customHeight="1" x14ac:dyDescent="0.3">
      <c r="A101" s="61"/>
      <c r="B101" s="368">
        <f t="shared" si="1"/>
        <v>2084</v>
      </c>
      <c r="D101" s="369">
        <v>2.0707361923000001</v>
      </c>
      <c r="E101" s="369">
        <v>2.4199887537361664</v>
      </c>
      <c r="F101" s="369">
        <v>2.6692275934692988</v>
      </c>
      <c r="G101" s="369">
        <v>2.7598462168705772E-2</v>
      </c>
      <c r="H101" s="369">
        <v>2.5580968691902111E-2</v>
      </c>
    </row>
    <row r="102" spans="1:8" ht="13.5" customHeight="1" x14ac:dyDescent="0.3">
      <c r="A102" s="61"/>
      <c r="B102" s="368">
        <f t="shared" si="1"/>
        <v>2085</v>
      </c>
      <c r="D102" s="369">
        <v>2.0707361923000001</v>
      </c>
      <c r="E102" s="369">
        <v>2.4199887537361664</v>
      </c>
      <c r="F102" s="369">
        <v>2.6692275934692988</v>
      </c>
      <c r="G102" s="369">
        <v>2.7598462168705772E-2</v>
      </c>
      <c r="H102" s="369">
        <v>2.5580968691902111E-2</v>
      </c>
    </row>
    <row r="103" spans="1:8" ht="13.5" customHeight="1" x14ac:dyDescent="0.3">
      <c r="A103" s="61"/>
      <c r="B103" s="368">
        <f t="shared" si="1"/>
        <v>2086</v>
      </c>
      <c r="D103" s="369">
        <v>2.0707361923000001</v>
      </c>
      <c r="E103" s="369">
        <v>2.4199887537361664</v>
      </c>
      <c r="F103" s="369">
        <v>2.6692275934692988</v>
      </c>
      <c r="G103" s="369">
        <v>2.7598462168705772E-2</v>
      </c>
      <c r="H103" s="369">
        <v>2.5580968691902111E-2</v>
      </c>
    </row>
    <row r="104" spans="1:8" ht="13.5" customHeight="1" x14ac:dyDescent="0.3">
      <c r="A104" s="61"/>
      <c r="B104" s="368">
        <f t="shared" si="1"/>
        <v>2087</v>
      </c>
      <c r="D104" s="369">
        <v>2.0707361923000001</v>
      </c>
      <c r="E104" s="369">
        <v>2.4199887537361664</v>
      </c>
      <c r="F104" s="369">
        <v>2.6692275934692988</v>
      </c>
      <c r="G104" s="369">
        <v>2.7598462168705772E-2</v>
      </c>
      <c r="H104" s="369">
        <v>2.5580968691902111E-2</v>
      </c>
    </row>
    <row r="105" spans="1:8" ht="13.5" customHeight="1" x14ac:dyDescent="0.3">
      <c r="A105" s="61"/>
      <c r="B105" s="368">
        <f t="shared" si="1"/>
        <v>2088</v>
      </c>
      <c r="D105" s="369">
        <v>2.0707361923000001</v>
      </c>
      <c r="E105" s="369">
        <v>2.4199887537361664</v>
      </c>
      <c r="F105" s="369">
        <v>2.6692275934692988</v>
      </c>
      <c r="G105" s="369">
        <v>2.7598462168705772E-2</v>
      </c>
      <c r="H105" s="369">
        <v>2.5580968691902111E-2</v>
      </c>
    </row>
    <row r="106" spans="1:8" ht="13.5" customHeight="1" x14ac:dyDescent="0.3">
      <c r="A106" s="61"/>
      <c r="B106" s="368">
        <f t="shared" si="1"/>
        <v>2089</v>
      </c>
      <c r="C106" s="18"/>
      <c r="D106" s="369">
        <v>2.0707361923000001</v>
      </c>
      <c r="E106" s="369">
        <v>2.4199887537361664</v>
      </c>
      <c r="F106" s="369">
        <v>2.6692275934692988</v>
      </c>
      <c r="G106" s="369">
        <v>2.7598462168705772E-2</v>
      </c>
      <c r="H106" s="369">
        <v>2.5580968691902111E-2</v>
      </c>
    </row>
    <row r="107" spans="1:8" ht="13.5" customHeight="1" x14ac:dyDescent="0.3">
      <c r="A107" s="61"/>
      <c r="B107" s="368">
        <f t="shared" si="1"/>
        <v>2090</v>
      </c>
      <c r="C107" s="18"/>
      <c r="D107" s="369">
        <v>2.0707361923000001</v>
      </c>
      <c r="E107" s="369">
        <v>2.4199887537361664</v>
      </c>
      <c r="F107" s="369">
        <v>2.6692275934692988</v>
      </c>
      <c r="G107" s="369">
        <v>2.7598462168705772E-2</v>
      </c>
      <c r="H107" s="369">
        <v>2.5580968691902111E-2</v>
      </c>
    </row>
    <row r="108" spans="1:8" ht="13.5" customHeight="1" x14ac:dyDescent="0.3">
      <c r="A108" s="61"/>
      <c r="B108" s="368">
        <f t="shared" si="1"/>
        <v>2091</v>
      </c>
      <c r="C108" s="18"/>
      <c r="D108" s="369">
        <v>2.0707361923000001</v>
      </c>
      <c r="E108" s="369">
        <v>2.4199887537361664</v>
      </c>
      <c r="F108" s="369">
        <v>2.6692275934692988</v>
      </c>
      <c r="G108" s="369">
        <v>2.7598462168705772E-2</v>
      </c>
      <c r="H108" s="369">
        <v>2.5580968691902111E-2</v>
      </c>
    </row>
    <row r="109" spans="1:8" ht="13.5" customHeight="1" x14ac:dyDescent="0.3">
      <c r="A109" s="61"/>
      <c r="B109" s="368">
        <f t="shared" si="1"/>
        <v>2092</v>
      </c>
      <c r="C109" s="18"/>
      <c r="D109" s="369">
        <v>2.0707361923000001</v>
      </c>
      <c r="E109" s="369">
        <v>2.4199887537361664</v>
      </c>
      <c r="F109" s="369">
        <v>2.6692275934692988</v>
      </c>
      <c r="G109" s="369">
        <v>2.7598462168705772E-2</v>
      </c>
      <c r="H109" s="369">
        <v>2.5580968691902111E-2</v>
      </c>
    </row>
    <row r="110" spans="1:8" ht="13.5" customHeight="1" x14ac:dyDescent="0.3">
      <c r="A110" s="61"/>
      <c r="B110" s="368">
        <f t="shared" si="1"/>
        <v>2093</v>
      </c>
      <c r="C110" s="18"/>
      <c r="D110" s="369">
        <v>2.0707361923000001</v>
      </c>
      <c r="E110" s="369">
        <v>2.4199887537361664</v>
      </c>
      <c r="F110" s="369">
        <v>2.6692275934692988</v>
      </c>
      <c r="G110" s="369">
        <v>2.7598462168705772E-2</v>
      </c>
      <c r="H110" s="369">
        <v>2.5580968691902111E-2</v>
      </c>
    </row>
    <row r="111" spans="1:8" ht="13.5" customHeight="1" x14ac:dyDescent="0.3">
      <c r="A111" s="61"/>
      <c r="B111" s="368">
        <f t="shared" si="1"/>
        <v>2094</v>
      </c>
      <c r="C111" s="18"/>
      <c r="D111" s="369">
        <v>2.0707361923000001</v>
      </c>
      <c r="E111" s="369">
        <v>2.4199887537361664</v>
      </c>
      <c r="F111" s="369">
        <v>2.6692275934692988</v>
      </c>
      <c r="G111" s="369">
        <v>2.7598462168705772E-2</v>
      </c>
      <c r="H111" s="369">
        <v>2.5580968691902111E-2</v>
      </c>
    </row>
    <row r="112" spans="1:8" ht="13.5" customHeight="1" x14ac:dyDescent="0.3">
      <c r="A112" s="61"/>
      <c r="B112" s="368">
        <f t="shared" si="1"/>
        <v>2095</v>
      </c>
      <c r="C112" s="18"/>
      <c r="D112" s="369">
        <v>2.0707361923000001</v>
      </c>
      <c r="E112" s="369">
        <v>2.4199887537361664</v>
      </c>
      <c r="F112" s="369">
        <v>2.6692275934692988</v>
      </c>
      <c r="G112" s="369">
        <v>2.7598462168705772E-2</v>
      </c>
      <c r="H112" s="369">
        <v>2.5580968691902111E-2</v>
      </c>
    </row>
    <row r="113" spans="1:8" ht="13.5" customHeight="1" x14ac:dyDescent="0.3">
      <c r="A113" s="61"/>
      <c r="B113" s="368">
        <f t="shared" si="1"/>
        <v>2096</v>
      </c>
      <c r="C113" s="18"/>
      <c r="D113" s="369">
        <v>2.0707361923000001</v>
      </c>
      <c r="E113" s="369">
        <v>2.4199887537361664</v>
      </c>
      <c r="F113" s="369">
        <v>2.6692275934692988</v>
      </c>
      <c r="G113" s="369">
        <v>2.7598462168705772E-2</v>
      </c>
      <c r="H113" s="369">
        <v>2.5580968691902111E-2</v>
      </c>
    </row>
    <row r="114" spans="1:8" ht="13.5" customHeight="1" x14ac:dyDescent="0.3">
      <c r="A114" s="61"/>
      <c r="B114" s="368">
        <f t="shared" si="1"/>
        <v>2097</v>
      </c>
      <c r="C114" s="18"/>
      <c r="D114" s="369">
        <v>2.0707361923000001</v>
      </c>
      <c r="E114" s="369">
        <v>2.4199887537361664</v>
      </c>
      <c r="F114" s="369">
        <v>2.6692275934692988</v>
      </c>
      <c r="G114" s="369">
        <v>2.7598462168705772E-2</v>
      </c>
      <c r="H114" s="369">
        <v>2.5580968691902111E-2</v>
      </c>
    </row>
    <row r="115" spans="1:8" ht="13.5" customHeight="1" x14ac:dyDescent="0.3">
      <c r="A115" s="61"/>
      <c r="B115" s="368">
        <f t="shared" si="1"/>
        <v>2098</v>
      </c>
      <c r="C115" s="18"/>
      <c r="D115" s="369">
        <v>2.0707361923000001</v>
      </c>
      <c r="E115" s="369">
        <v>2.4199887537361664</v>
      </c>
      <c r="F115" s="369">
        <v>2.6692275934692988</v>
      </c>
      <c r="G115" s="369">
        <v>2.7598462168705772E-2</v>
      </c>
      <c r="H115" s="369">
        <v>2.5580968691902111E-2</v>
      </c>
    </row>
    <row r="116" spans="1:8" ht="13.5" customHeight="1" x14ac:dyDescent="0.3">
      <c r="A116" s="61"/>
      <c r="B116" s="368">
        <f t="shared" si="1"/>
        <v>2099</v>
      </c>
      <c r="C116" s="18"/>
      <c r="D116" s="369">
        <v>2.0707361923000001</v>
      </c>
      <c r="E116" s="369">
        <v>2.4199887537361664</v>
      </c>
      <c r="F116" s="369">
        <v>2.6692275934692988</v>
      </c>
      <c r="G116" s="369">
        <v>2.7598462168705772E-2</v>
      </c>
      <c r="H116" s="369">
        <v>2.5580968691902111E-2</v>
      </c>
    </row>
    <row r="117" spans="1:8" ht="13.5" customHeight="1" thickBot="1" x14ac:dyDescent="0.35">
      <c r="A117" s="1089"/>
      <c r="B117" s="1090">
        <f t="shared" si="1"/>
        <v>2100</v>
      </c>
      <c r="C117" s="1091"/>
      <c r="D117" s="1092">
        <v>2.0707361923000001</v>
      </c>
      <c r="E117" s="1092">
        <v>2.4199887537361664</v>
      </c>
      <c r="F117" s="1092">
        <v>2.6692275934692988</v>
      </c>
      <c r="G117" s="1092">
        <v>2.7598462168705772E-2</v>
      </c>
      <c r="H117" s="1092">
        <v>2.5580968691902111E-2</v>
      </c>
    </row>
    <row r="118" spans="1:8" ht="13.5" customHeight="1" thickTop="1" thickBot="1" x14ac:dyDescent="0.3"/>
    <row r="119" spans="1:8" ht="13.5" customHeight="1" thickBot="1" x14ac:dyDescent="0.3">
      <c r="D119" s="227" t="s">
        <v>474</v>
      </c>
    </row>
    <row r="167" spans="9:9" ht="13.5" customHeight="1" x14ac:dyDescent="0.3">
      <c r="I167" s="371"/>
    </row>
    <row r="168" spans="9:9" ht="13.5" customHeight="1" x14ac:dyDescent="0.3">
      <c r="I168" s="371"/>
    </row>
    <row r="169" spans="9:9" ht="13.5" customHeight="1" x14ac:dyDescent="0.3">
      <c r="I169" s="371"/>
    </row>
    <row r="170" spans="9:9" ht="13.5" customHeight="1" x14ac:dyDescent="0.3">
      <c r="I170" s="371"/>
    </row>
    <row r="171" spans="9:9" ht="13.5" customHeight="1" x14ac:dyDescent="0.3">
      <c r="I171" s="371"/>
    </row>
    <row r="172" spans="9:9" ht="13.5" customHeight="1" x14ac:dyDescent="0.3">
      <c r="I172" s="371"/>
    </row>
  </sheetData>
  <mergeCells count="10">
    <mergeCell ref="A18:B18"/>
    <mergeCell ref="A19:B19"/>
    <mergeCell ref="A20:B20"/>
    <mergeCell ref="A23:H23"/>
    <mergeCell ref="E6:U6"/>
    <mergeCell ref="A7:B7"/>
    <mergeCell ref="A8:B8"/>
    <mergeCell ref="A10:B10"/>
    <mergeCell ref="A11:B11"/>
    <mergeCell ref="A12:B12"/>
  </mergeCells>
  <hyperlinks>
    <hyperlink ref="M4" r:id="rId1" location="basket" display="DECC " xr:uid="{00000000-0004-0000-1C00-000000000000}"/>
    <hyperlink ref="D119" location="A3.3!D27" tooltip="Top of this page" display="Top" xr:uid="{00000000-0004-0000-1C00-000001000000}"/>
    <hyperlink ref="A11" location="Contents!A1" display="Contents" xr:uid="{00000000-0004-0000-1C00-000002000000}"/>
    <hyperlink ref="A11:B11" r:id="rId2" display="WebTAG Unit 3.3.5" xr:uid="{00000000-0004-0000-1C00-000003000000}"/>
    <hyperlink ref="A10" location="Contents!A1" display="Contents" xr:uid="{00000000-0004-0000-1C00-000004000000}"/>
    <hyperlink ref="A10:B10" location="Contents!A1" tooltip="Contents page" display="Contents" xr:uid="{00000000-0004-0000-1C00-000005000000}"/>
    <hyperlink ref="A12:B12" r:id="rId3" tooltip="Unit A3  Environmental Impact Appraisal" display="WebTAG Unit A 3" xr:uid="{00000000-0004-0000-1C00-000006000000}"/>
    <hyperlink ref="F7" r:id="rId4" display="BEIS, 2018" xr:uid="{00000000-0004-0000-1C00-000007000000}"/>
  </hyperlinks>
  <pageMargins left="0.7" right="0.7" top="0.75" bottom="0.75"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A1:L109"/>
  <sheetViews>
    <sheetView tabSelected="1" zoomScaleNormal="100" workbookViewId="0"/>
  </sheetViews>
  <sheetFormatPr defaultColWidth="9.1796875" defaultRowHeight="15.5" x14ac:dyDescent="0.35"/>
  <cols>
    <col min="1" max="1" width="4.26953125" style="803" customWidth="1"/>
    <col min="2" max="2" width="4.81640625" style="803" customWidth="1"/>
    <col min="3" max="3" width="30.26953125" style="803" customWidth="1"/>
    <col min="4" max="4" width="14.7265625" style="1132" customWidth="1"/>
    <col min="5" max="5" width="14.7265625" style="803" customWidth="1"/>
    <col min="6" max="6" width="14.7265625" style="1131" customWidth="1"/>
    <col min="7" max="11" width="9.1796875" style="803"/>
    <col min="12" max="12" width="26.26953125" style="803" customWidth="1"/>
    <col min="13" max="16384" width="9.1796875" style="803"/>
  </cols>
  <sheetData>
    <row r="1" spans="1:9" x14ac:dyDescent="0.35">
      <c r="A1" s="802" t="s">
        <v>60</v>
      </c>
      <c r="D1" s="1166"/>
      <c r="F1" s="1167"/>
    </row>
    <row r="3" spans="1:9" x14ac:dyDescent="0.35">
      <c r="C3" s="803" t="s">
        <v>61</v>
      </c>
      <c r="D3" s="1215"/>
      <c r="E3" s="1216"/>
      <c r="F3" s="1216"/>
      <c r="G3" s="1216"/>
      <c r="H3" s="1217"/>
    </row>
    <row r="4" spans="1:9" x14ac:dyDescent="0.35">
      <c r="D4" s="1218"/>
      <c r="E4" s="1218"/>
      <c r="F4" s="1218"/>
      <c r="G4" s="1218"/>
      <c r="H4" s="1218"/>
    </row>
    <row r="5" spans="1:9" x14ac:dyDescent="0.35">
      <c r="C5" s="803" t="s">
        <v>62</v>
      </c>
      <c r="D5" s="1215"/>
      <c r="E5" s="1216"/>
      <c r="F5" s="1216"/>
      <c r="G5" s="1216"/>
      <c r="H5" s="1217"/>
    </row>
    <row r="7" spans="1:9" x14ac:dyDescent="0.35">
      <c r="A7" s="802" t="s">
        <v>63</v>
      </c>
      <c r="D7" s="1166"/>
      <c r="F7" s="1167"/>
    </row>
    <row r="8" spans="1:9" x14ac:dyDescent="0.35">
      <c r="C8" s="803" t="s">
        <v>64</v>
      </c>
      <c r="D8" s="798"/>
      <c r="F8" s="803" t="s">
        <v>65</v>
      </c>
    </row>
    <row r="9" spans="1:9" x14ac:dyDescent="0.35">
      <c r="D9" s="1166"/>
      <c r="F9" s="1167"/>
    </row>
    <row r="10" spans="1:9" ht="30" customHeight="1" x14ac:dyDescent="0.35">
      <c r="C10" s="803" t="s">
        <v>66</v>
      </c>
      <c r="D10" s="1215"/>
      <c r="E10" s="1216"/>
      <c r="F10" s="1216"/>
      <c r="G10" s="1216"/>
      <c r="H10" s="1217"/>
    </row>
    <row r="11" spans="1:9" x14ac:dyDescent="0.35">
      <c r="D11" s="1166"/>
      <c r="F11" s="1167"/>
    </row>
    <row r="12" spans="1:9" x14ac:dyDescent="0.35">
      <c r="C12" s="803" t="s">
        <v>67</v>
      </c>
      <c r="D12" s="1166"/>
      <c r="F12" s="804"/>
      <c r="G12" s="805"/>
    </row>
    <row r="13" spans="1:9" x14ac:dyDescent="0.35">
      <c r="D13" s="1166"/>
      <c r="F13" s="804"/>
      <c r="G13" s="805"/>
    </row>
    <row r="14" spans="1:9" x14ac:dyDescent="0.35">
      <c r="A14" s="802" t="s">
        <v>68</v>
      </c>
      <c r="D14" s="1166"/>
      <c r="F14" s="804"/>
      <c r="G14" s="805"/>
    </row>
    <row r="15" spans="1:9" x14ac:dyDescent="0.35">
      <c r="D15" s="1166"/>
      <c r="F15" s="804"/>
      <c r="G15" s="805"/>
    </row>
    <row r="16" spans="1:9" x14ac:dyDescent="0.35">
      <c r="C16" s="1133" t="s">
        <v>69</v>
      </c>
      <c r="D16" s="1169">
        <v>2021</v>
      </c>
      <c r="E16" s="1169">
        <v>2022</v>
      </c>
      <c r="F16" s="1169">
        <v>2023</v>
      </c>
      <c r="G16" s="1134">
        <v>2024</v>
      </c>
      <c r="H16" s="417">
        <v>2025</v>
      </c>
      <c r="I16" s="1135" t="s">
        <v>70</v>
      </c>
    </row>
    <row r="17" spans="1:12" x14ac:dyDescent="0.35">
      <c r="C17" s="1136" t="s">
        <v>71</v>
      </c>
      <c r="D17" s="1148">
        <v>0</v>
      </c>
      <c r="E17" s="1148">
        <v>0</v>
      </c>
      <c r="F17" s="1149">
        <v>0</v>
      </c>
      <c r="G17" s="1150">
        <v>0</v>
      </c>
      <c r="H17" s="1151">
        <v>0</v>
      </c>
      <c r="I17" s="1137">
        <f>SUM(D17:H17)</f>
        <v>0</v>
      </c>
    </row>
    <row r="18" spans="1:12" x14ac:dyDescent="0.35">
      <c r="C18" s="1136" t="s">
        <v>72</v>
      </c>
      <c r="D18" s="1148">
        <v>0</v>
      </c>
      <c r="E18" s="1148">
        <v>0</v>
      </c>
      <c r="F18" s="1149">
        <v>0</v>
      </c>
      <c r="G18" s="1150">
        <v>0</v>
      </c>
      <c r="H18" s="1151">
        <v>0</v>
      </c>
      <c r="I18" s="1138">
        <f>SUM(D18:H18)</f>
        <v>0</v>
      </c>
    </row>
    <row r="19" spans="1:12" x14ac:dyDescent="0.35">
      <c r="C19" s="1139" t="s">
        <v>73</v>
      </c>
      <c r="D19" s="1149">
        <v>0</v>
      </c>
      <c r="E19" s="1148">
        <v>0</v>
      </c>
      <c r="F19" s="1149">
        <v>0</v>
      </c>
      <c r="G19" s="1150">
        <v>0</v>
      </c>
      <c r="H19" s="1151">
        <v>0</v>
      </c>
      <c r="I19" s="1140">
        <f>SUM(D19:H19)</f>
        <v>0</v>
      </c>
    </row>
    <row r="20" spans="1:12" x14ac:dyDescent="0.35">
      <c r="C20" s="1141" t="s">
        <v>74</v>
      </c>
      <c r="D20" s="1142">
        <f>SUM(D17:D19)</f>
        <v>0</v>
      </c>
      <c r="E20" s="1142">
        <f>SUM(E17:E19)</f>
        <v>0</v>
      </c>
      <c r="F20" s="1142">
        <f>SUM(F17:F19)</f>
        <v>0</v>
      </c>
      <c r="G20" s="1143">
        <f>SUM(G17:G19)</f>
        <v>0</v>
      </c>
      <c r="H20" s="1142">
        <f>SUM(H17:H19)</f>
        <v>0</v>
      </c>
      <c r="I20" s="1138">
        <f>SUM(D20:H20)</f>
        <v>0</v>
      </c>
    </row>
    <row r="21" spans="1:12" x14ac:dyDescent="0.35">
      <c r="D21" s="1166"/>
      <c r="F21" s="804"/>
      <c r="G21" s="805"/>
    </row>
    <row r="22" spans="1:12" x14ac:dyDescent="0.35">
      <c r="D22" s="803"/>
      <c r="F22" s="803"/>
      <c r="G22" s="805"/>
    </row>
    <row r="23" spans="1:12" x14ac:dyDescent="0.35">
      <c r="A23" s="802" t="s">
        <v>75</v>
      </c>
      <c r="C23" s="806"/>
      <c r="D23" s="799"/>
      <c r="E23" s="807"/>
      <c r="F23" s="804"/>
      <c r="G23" s="805"/>
    </row>
    <row r="24" spans="1:12" s="1131" customFormat="1" ht="47.25" customHeight="1" x14ac:dyDescent="0.35">
      <c r="A24" s="1167"/>
      <c r="B24" s="801"/>
      <c r="C24" s="812" t="s">
        <v>76</v>
      </c>
      <c r="D24" s="1164" t="s">
        <v>77</v>
      </c>
      <c r="E24" s="812" t="s">
        <v>78</v>
      </c>
      <c r="F24" s="1203" t="s">
        <v>79</v>
      </c>
      <c r="G24" s="1203"/>
      <c r="H24" s="1203"/>
      <c r="I24" s="1203"/>
      <c r="J24" s="1203"/>
      <c r="K24" s="1167"/>
      <c r="L24" s="1167"/>
    </row>
    <row r="25" spans="1:12" x14ac:dyDescent="0.35">
      <c r="C25" s="1168" t="s">
        <v>80</v>
      </c>
      <c r="D25" s="1173"/>
      <c r="E25" s="808" t="s">
        <v>81</v>
      </c>
      <c r="F25" s="1220"/>
      <c r="G25" s="1220"/>
      <c r="H25" s="1220"/>
      <c r="I25" s="1220"/>
      <c r="J25" s="1220"/>
    </row>
    <row r="26" spans="1:12" ht="46.5" x14ac:dyDescent="0.35">
      <c r="C26" s="809" t="s">
        <v>82</v>
      </c>
      <c r="D26" s="1173"/>
      <c r="E26" s="1165" t="s">
        <v>83</v>
      </c>
      <c r="F26" s="1220"/>
      <c r="G26" s="1220"/>
      <c r="H26" s="1220"/>
      <c r="I26" s="1220"/>
      <c r="J26" s="1220"/>
    </row>
    <row r="27" spans="1:12" x14ac:dyDescent="0.35">
      <c r="C27" s="809" t="s">
        <v>84</v>
      </c>
      <c r="D27" s="1173"/>
      <c r="E27" s="808" t="s">
        <v>85</v>
      </c>
      <c r="F27" s="1219"/>
      <c r="G27" s="1219"/>
      <c r="H27" s="1219"/>
      <c r="I27" s="1219"/>
      <c r="J27" s="1219"/>
    </row>
    <row r="28" spans="1:12" x14ac:dyDescent="0.35">
      <c r="C28" s="809" t="s">
        <v>86</v>
      </c>
      <c r="D28" s="1173"/>
      <c r="E28" s="808" t="s">
        <v>87</v>
      </c>
      <c r="F28" s="1219"/>
      <c r="G28" s="1219"/>
      <c r="H28" s="1219"/>
      <c r="I28" s="1219"/>
      <c r="J28" s="1219"/>
    </row>
    <row r="29" spans="1:12" x14ac:dyDescent="0.35">
      <c r="C29" s="808" t="s">
        <v>88</v>
      </c>
      <c r="D29" s="1173"/>
      <c r="E29" s="808" t="s">
        <v>89</v>
      </c>
      <c r="F29" s="1219"/>
      <c r="G29" s="1219"/>
      <c r="H29" s="1219"/>
      <c r="I29" s="1219"/>
      <c r="J29" s="1219"/>
    </row>
    <row r="30" spans="1:12" x14ac:dyDescent="0.35">
      <c r="C30" s="808" t="s">
        <v>90</v>
      </c>
      <c r="D30" s="1173"/>
      <c r="E30" s="808" t="s">
        <v>91</v>
      </c>
      <c r="F30" s="1219"/>
      <c r="G30" s="1219"/>
      <c r="H30" s="1219"/>
      <c r="I30" s="1219"/>
      <c r="J30" s="1219"/>
    </row>
    <row r="31" spans="1:12" x14ac:dyDescent="0.35">
      <c r="C31" s="808" t="s">
        <v>10</v>
      </c>
      <c r="D31" s="1173"/>
      <c r="E31" s="808" t="s">
        <v>92</v>
      </c>
      <c r="F31" s="1219"/>
      <c r="G31" s="1219"/>
      <c r="H31" s="1219"/>
      <c r="I31" s="1219"/>
      <c r="J31" s="1219"/>
    </row>
    <row r="32" spans="1:12" ht="62" x14ac:dyDescent="0.35">
      <c r="C32" s="808" t="s">
        <v>93</v>
      </c>
      <c r="D32" s="1173"/>
      <c r="E32" s="1165" t="s">
        <v>94</v>
      </c>
      <c r="F32" s="1219"/>
      <c r="G32" s="1219"/>
      <c r="H32" s="1219"/>
      <c r="I32" s="1219"/>
      <c r="J32" s="1219"/>
    </row>
    <row r="33" spans="1:10" s="814" customFormat="1" x14ac:dyDescent="0.35">
      <c r="D33" s="815"/>
      <c r="E33" s="804"/>
      <c r="F33" s="804"/>
      <c r="G33" s="804"/>
    </row>
    <row r="34" spans="1:10" ht="112.5" customHeight="1" x14ac:dyDescent="0.35">
      <c r="C34" s="1053" t="s">
        <v>12</v>
      </c>
      <c r="D34" s="1221"/>
      <c r="E34" s="1221"/>
      <c r="F34" s="1221"/>
      <c r="G34" s="1221"/>
      <c r="H34" s="1221"/>
      <c r="I34" s="1221"/>
      <c r="J34" s="1221"/>
    </row>
    <row r="35" spans="1:10" x14ac:dyDescent="0.35">
      <c r="D35" s="1166"/>
      <c r="F35" s="1167"/>
      <c r="G35" s="805"/>
    </row>
    <row r="36" spans="1:10" x14ac:dyDescent="0.35">
      <c r="A36" s="802" t="s">
        <v>13</v>
      </c>
      <c r="D36" s="1166"/>
      <c r="F36" s="1167"/>
      <c r="G36" s="805"/>
    </row>
    <row r="37" spans="1:10" x14ac:dyDescent="0.35">
      <c r="A37" s="802"/>
      <c r="D37" s="1166"/>
      <c r="F37" s="1167"/>
      <c r="G37" s="805"/>
    </row>
    <row r="38" spans="1:10" ht="47.25" customHeight="1" x14ac:dyDescent="0.35">
      <c r="A38" s="802"/>
      <c r="C38" s="1164" t="s">
        <v>95</v>
      </c>
      <c r="D38" s="1164" t="s">
        <v>96</v>
      </c>
      <c r="E38" s="1164" t="s">
        <v>97</v>
      </c>
      <c r="F38" s="1203" t="s">
        <v>79</v>
      </c>
      <c r="G38" s="1203"/>
      <c r="H38" s="1203"/>
      <c r="I38" s="1203"/>
      <c r="J38" s="1203"/>
    </row>
    <row r="39" spans="1:10" x14ac:dyDescent="0.35">
      <c r="C39" s="878" t="s">
        <v>98</v>
      </c>
      <c r="D39" s="1034"/>
      <c r="E39" s="1035"/>
      <c r="F39" s="1212"/>
      <c r="G39" s="1212"/>
      <c r="H39" s="1212"/>
      <c r="I39" s="1212"/>
      <c r="J39" s="1212"/>
    </row>
    <row r="40" spans="1:10" x14ac:dyDescent="0.35">
      <c r="C40" s="879" t="s">
        <v>99</v>
      </c>
      <c r="D40" s="1034"/>
      <c r="E40" s="1035"/>
      <c r="F40" s="1212"/>
      <c r="G40" s="1212"/>
      <c r="H40" s="1212"/>
      <c r="I40" s="1212"/>
      <c r="J40" s="1212"/>
    </row>
    <row r="41" spans="1:10" x14ac:dyDescent="0.35">
      <c r="C41" s="880" t="s">
        <v>100</v>
      </c>
      <c r="D41" s="1034"/>
      <c r="E41" s="1035"/>
      <c r="F41" s="1212"/>
      <c r="G41" s="1212"/>
      <c r="H41" s="1212"/>
      <c r="I41" s="1212"/>
      <c r="J41" s="1212"/>
    </row>
    <row r="42" spans="1:10" x14ac:dyDescent="0.35">
      <c r="D42" s="1166"/>
      <c r="F42" s="1213"/>
      <c r="G42" s="1213"/>
      <c r="H42" s="1213"/>
      <c r="I42" s="1213"/>
      <c r="J42" s="1213"/>
    </row>
    <row r="43" spans="1:10" x14ac:dyDescent="0.35">
      <c r="A43" s="802" t="s">
        <v>16</v>
      </c>
      <c r="D43" s="1166"/>
      <c r="F43" s="1213"/>
      <c r="G43" s="1213"/>
      <c r="H43" s="1213"/>
      <c r="I43" s="1213"/>
      <c r="J43" s="1213"/>
    </row>
    <row r="44" spans="1:10" x14ac:dyDescent="0.35">
      <c r="A44" s="802"/>
      <c r="D44" s="1166"/>
      <c r="F44" s="1213"/>
      <c r="G44" s="1213"/>
      <c r="H44" s="1213"/>
      <c r="I44" s="1213"/>
      <c r="J44" s="1213"/>
    </row>
    <row r="45" spans="1:10" ht="47.25" customHeight="1" x14ac:dyDescent="0.35">
      <c r="A45" s="802"/>
      <c r="C45" s="812" t="s">
        <v>76</v>
      </c>
      <c r="D45" s="1164" t="s">
        <v>77</v>
      </c>
      <c r="E45" s="812" t="s">
        <v>78</v>
      </c>
      <c r="F45" s="1203" t="s">
        <v>79</v>
      </c>
      <c r="G45" s="1203"/>
      <c r="H45" s="1203"/>
      <c r="I45" s="1203"/>
      <c r="J45" s="1203"/>
    </row>
    <row r="46" spans="1:10" x14ac:dyDescent="0.35">
      <c r="C46" s="808" t="s">
        <v>17</v>
      </c>
      <c r="D46" s="1173"/>
      <c r="E46" s="808" t="s">
        <v>101</v>
      </c>
      <c r="F46" s="1212"/>
      <c r="G46" s="1212"/>
      <c r="H46" s="1212"/>
      <c r="I46" s="1212"/>
      <c r="J46" s="1212"/>
    </row>
    <row r="47" spans="1:10" x14ac:dyDescent="0.35">
      <c r="D47" s="1166"/>
      <c r="F47" s="1213"/>
      <c r="G47" s="1213"/>
      <c r="H47" s="1213"/>
      <c r="I47" s="1213"/>
      <c r="J47" s="1213"/>
    </row>
    <row r="48" spans="1:10" ht="49.5" customHeight="1" x14ac:dyDescent="0.35">
      <c r="A48" s="802" t="s">
        <v>102</v>
      </c>
      <c r="C48" s="1167"/>
      <c r="D48" s="1166"/>
      <c r="F48" s="972"/>
      <c r="G48" s="972"/>
      <c r="H48" s="972"/>
      <c r="I48" s="972"/>
      <c r="J48" s="972"/>
    </row>
    <row r="49" spans="1:12" ht="47.25" customHeight="1" x14ac:dyDescent="0.35">
      <c r="A49" s="802"/>
      <c r="C49" s="812" t="s">
        <v>76</v>
      </c>
      <c r="D49" s="1164" t="s">
        <v>103</v>
      </c>
      <c r="E49" s="812" t="s">
        <v>78</v>
      </c>
      <c r="F49" s="1203" t="s">
        <v>79</v>
      </c>
      <c r="G49" s="1203"/>
      <c r="H49" s="1203"/>
      <c r="I49" s="1203"/>
      <c r="J49" s="1203"/>
    </row>
    <row r="50" spans="1:12" ht="49.5" customHeight="1" x14ac:dyDescent="0.35">
      <c r="C50" s="1165" t="s">
        <v>104</v>
      </c>
      <c r="D50" s="1210"/>
      <c r="E50" s="1210"/>
      <c r="F50" s="1210"/>
      <c r="G50" s="1210"/>
      <c r="H50" s="1210"/>
      <c r="I50" s="1210"/>
      <c r="J50" s="1210"/>
      <c r="L50" s="1202" t="s">
        <v>105</v>
      </c>
    </row>
    <row r="51" spans="1:12" ht="62" x14ac:dyDescent="0.35">
      <c r="C51" s="809" t="s">
        <v>20</v>
      </c>
      <c r="D51" s="798"/>
      <c r="E51" s="808" t="s">
        <v>106</v>
      </c>
      <c r="F51" s="1212"/>
      <c r="G51" s="1212"/>
      <c r="H51" s="1212"/>
      <c r="I51" s="1212"/>
      <c r="J51" s="1212"/>
      <c r="L51" s="1202"/>
    </row>
    <row r="52" spans="1:12" ht="62" x14ac:dyDescent="0.35">
      <c r="C52" s="809" t="s">
        <v>21</v>
      </c>
      <c r="D52" s="798"/>
      <c r="E52" s="808" t="s">
        <v>107</v>
      </c>
      <c r="F52" s="1212"/>
      <c r="G52" s="1212"/>
      <c r="H52" s="1212"/>
      <c r="I52" s="1212"/>
      <c r="J52" s="1212"/>
      <c r="L52" s="1202"/>
    </row>
    <row r="53" spans="1:12" x14ac:dyDescent="0.35">
      <c r="D53" s="800"/>
      <c r="F53" s="1213"/>
      <c r="G53" s="1213"/>
      <c r="H53" s="1213"/>
      <c r="I53" s="1213"/>
      <c r="J53" s="1213"/>
    </row>
    <row r="54" spans="1:12" x14ac:dyDescent="0.35">
      <c r="C54" s="810"/>
      <c r="D54" s="803"/>
      <c r="E54" s="811"/>
      <c r="F54" s="1167"/>
    </row>
    <row r="55" spans="1:12" x14ac:dyDescent="0.35">
      <c r="A55" s="802" t="s">
        <v>22</v>
      </c>
      <c r="D55" s="1166"/>
      <c r="F55" s="1213"/>
      <c r="G55" s="1213"/>
      <c r="H55" s="1213"/>
      <c r="I55" s="1213"/>
      <c r="J55" s="1213"/>
    </row>
    <row r="56" spans="1:12" x14ac:dyDescent="0.35">
      <c r="A56" s="802"/>
      <c r="D56" s="1166"/>
      <c r="F56" s="1213"/>
      <c r="G56" s="1213"/>
      <c r="H56" s="1213"/>
      <c r="I56" s="1213"/>
      <c r="J56" s="1213"/>
    </row>
    <row r="57" spans="1:12" ht="47.25" customHeight="1" x14ac:dyDescent="0.35">
      <c r="A57" s="802"/>
      <c r="C57" s="812" t="s">
        <v>76</v>
      </c>
      <c r="D57" s="1164" t="s">
        <v>77</v>
      </c>
      <c r="E57" s="812" t="s">
        <v>78</v>
      </c>
      <c r="F57" s="1203" t="s">
        <v>79</v>
      </c>
      <c r="G57" s="1203"/>
      <c r="H57" s="1203"/>
      <c r="I57" s="1203"/>
      <c r="J57" s="1203"/>
    </row>
    <row r="58" spans="1:12" ht="49.5" customHeight="1" x14ac:dyDescent="0.35">
      <c r="C58" s="1165" t="s">
        <v>23</v>
      </c>
      <c r="D58" s="1207"/>
      <c r="E58" s="1208"/>
      <c r="F58" s="1208"/>
      <c r="G58" s="1208"/>
      <c r="H58" s="1208"/>
      <c r="I58" s="1208"/>
      <c r="J58" s="1209"/>
    </row>
    <row r="59" spans="1:12" ht="49.5" customHeight="1" x14ac:dyDescent="0.35">
      <c r="C59" s="1165" t="s">
        <v>24</v>
      </c>
      <c r="D59" s="798"/>
      <c r="E59" s="808"/>
      <c r="F59" s="1204"/>
      <c r="G59" s="1205"/>
      <c r="H59" s="1205"/>
      <c r="I59" s="1205"/>
      <c r="J59" s="1206"/>
    </row>
    <row r="60" spans="1:12" ht="49.5" customHeight="1" x14ac:dyDescent="0.35">
      <c r="C60" s="1165" t="s">
        <v>25</v>
      </c>
      <c r="D60" s="798"/>
      <c r="E60" s="808"/>
      <c r="F60" s="1211"/>
      <c r="G60" s="1211"/>
      <c r="H60" s="1211"/>
      <c r="I60" s="1211"/>
      <c r="J60" s="1211"/>
    </row>
    <row r="61" spans="1:12" ht="15.65" customHeight="1" x14ac:dyDescent="0.35">
      <c r="C61" s="1165"/>
      <c r="D61" s="808"/>
      <c r="E61" s="808"/>
      <c r="F61" s="1170"/>
      <c r="G61" s="1171"/>
      <c r="H61" s="1171"/>
      <c r="I61" s="1171"/>
      <c r="J61" s="1172"/>
    </row>
    <row r="62" spans="1:12" x14ac:dyDescent="0.35">
      <c r="C62" s="1199" t="s">
        <v>108</v>
      </c>
      <c r="D62" s="1200"/>
      <c r="E62" s="1200"/>
      <c r="F62" s="1200"/>
      <c r="G62" s="1200"/>
      <c r="H62" s="1200"/>
      <c r="I62" s="1200"/>
      <c r="J62" s="1201"/>
    </row>
    <row r="63" spans="1:12" x14ac:dyDescent="0.35">
      <c r="C63" s="417" t="s">
        <v>84</v>
      </c>
      <c r="D63" s="1144"/>
      <c r="E63" s="808"/>
      <c r="F63" s="1198"/>
      <c r="G63" s="1198"/>
      <c r="H63" s="1198"/>
      <c r="I63" s="1198"/>
      <c r="J63" s="1198"/>
    </row>
    <row r="64" spans="1:12" x14ac:dyDescent="0.35">
      <c r="C64" s="397" t="s">
        <v>86</v>
      </c>
      <c r="D64" s="1056"/>
      <c r="E64" s="808"/>
      <c r="F64" s="1198"/>
      <c r="G64" s="1198"/>
      <c r="H64" s="1198"/>
      <c r="I64" s="1198"/>
      <c r="J64" s="1198"/>
    </row>
    <row r="65" spans="1:10" x14ac:dyDescent="0.35">
      <c r="C65" s="397" t="s">
        <v>88</v>
      </c>
      <c r="D65" s="1056"/>
      <c r="E65" s="808"/>
      <c r="F65" s="1198"/>
      <c r="G65" s="1198"/>
      <c r="H65" s="1198"/>
      <c r="I65" s="1198"/>
      <c r="J65" s="1198"/>
    </row>
    <row r="66" spans="1:10" x14ac:dyDescent="0.35">
      <c r="C66" s="397" t="s">
        <v>90</v>
      </c>
      <c r="D66" s="1050"/>
      <c r="E66" s="808"/>
      <c r="F66" s="1198"/>
      <c r="G66" s="1198"/>
      <c r="H66" s="1198"/>
      <c r="I66" s="1198"/>
      <c r="J66" s="1198"/>
    </row>
    <row r="67" spans="1:10" x14ac:dyDescent="0.35">
      <c r="D67" s="803"/>
      <c r="F67" s="803"/>
    </row>
    <row r="68" spans="1:10" x14ac:dyDescent="0.35">
      <c r="A68" s="802" t="s">
        <v>109</v>
      </c>
      <c r="D68" s="1166"/>
      <c r="F68" s="1213"/>
      <c r="G68" s="1213"/>
      <c r="H68" s="1213"/>
      <c r="I68" s="1213"/>
      <c r="J68" s="1213"/>
    </row>
    <row r="69" spans="1:10" x14ac:dyDescent="0.35">
      <c r="A69" s="802"/>
      <c r="D69" s="1166"/>
      <c r="F69" s="1213"/>
      <c r="G69" s="1213"/>
      <c r="H69" s="1213"/>
      <c r="I69" s="1213"/>
      <c r="J69" s="1213"/>
    </row>
    <row r="70" spans="1:10" ht="47.25" customHeight="1" x14ac:dyDescent="0.35">
      <c r="A70" s="802"/>
      <c r="C70" s="812" t="s">
        <v>76</v>
      </c>
      <c r="D70" s="1164" t="s">
        <v>77</v>
      </c>
      <c r="E70" s="812" t="s">
        <v>78</v>
      </c>
      <c r="F70" s="1203" t="s">
        <v>79</v>
      </c>
      <c r="G70" s="1203"/>
      <c r="H70" s="1203"/>
      <c r="I70" s="1203"/>
      <c r="J70" s="1203"/>
    </row>
    <row r="71" spans="1:10" ht="46.5" x14ac:dyDescent="0.35">
      <c r="C71" s="813" t="s">
        <v>28</v>
      </c>
      <c r="D71" s="1036"/>
      <c r="E71" s="813" t="s">
        <v>110</v>
      </c>
      <c r="F71" s="1214"/>
      <c r="G71" s="1214"/>
      <c r="H71" s="1214"/>
      <c r="I71" s="1214"/>
      <c r="J71" s="1214"/>
    </row>
    <row r="72" spans="1:10" ht="31" x14ac:dyDescent="0.35">
      <c r="C72" s="813" t="s">
        <v>29</v>
      </c>
      <c r="D72" s="1036"/>
      <c r="E72" s="813" t="s">
        <v>111</v>
      </c>
      <c r="F72" s="1214"/>
      <c r="G72" s="1214"/>
      <c r="H72" s="1214"/>
      <c r="I72" s="1214"/>
      <c r="J72" s="1214"/>
    </row>
    <row r="73" spans="1:10" x14ac:dyDescent="0.35">
      <c r="D73" s="803"/>
      <c r="F73" s="803"/>
    </row>
    <row r="74" spans="1:10" x14ac:dyDescent="0.35">
      <c r="D74" s="803"/>
      <c r="F74" s="803"/>
    </row>
    <row r="75" spans="1:10" x14ac:dyDescent="0.35">
      <c r="D75" s="803"/>
      <c r="F75" s="803"/>
    </row>
    <row r="76" spans="1:10" ht="60" customHeight="1" x14ac:dyDescent="0.35">
      <c r="D76" s="803"/>
      <c r="F76" s="803"/>
    </row>
    <row r="77" spans="1:10" x14ac:dyDescent="0.35">
      <c r="D77" s="803"/>
      <c r="F77" s="803"/>
    </row>
    <row r="78" spans="1:10" x14ac:dyDescent="0.35">
      <c r="D78" s="803"/>
      <c r="F78" s="803"/>
    </row>
    <row r="79" spans="1:10" x14ac:dyDescent="0.35">
      <c r="D79" s="803"/>
      <c r="F79" s="803"/>
    </row>
    <row r="80" spans="1:10" ht="60" customHeight="1" x14ac:dyDescent="0.35">
      <c r="D80" s="803"/>
      <c r="F80" s="803"/>
    </row>
    <row r="81" s="803" customFormat="1" x14ac:dyDescent="0.35"/>
    <row r="82" s="803" customFormat="1" x14ac:dyDescent="0.35"/>
    <row r="83" s="803" customFormat="1" x14ac:dyDescent="0.35"/>
    <row r="84" s="803" customFormat="1" x14ac:dyDescent="0.35"/>
    <row r="85" s="803" customFormat="1" x14ac:dyDescent="0.35"/>
    <row r="86" s="803" customFormat="1" x14ac:dyDescent="0.35"/>
    <row r="87" s="803" customFormat="1" x14ac:dyDescent="0.35"/>
    <row r="88" s="803" customFormat="1" x14ac:dyDescent="0.35"/>
    <row r="89" s="803" customFormat="1" x14ac:dyDescent="0.35"/>
    <row r="90" s="803" customFormat="1" ht="45" customHeight="1" x14ac:dyDescent="0.35"/>
    <row r="91" s="803" customFormat="1" x14ac:dyDescent="0.35"/>
    <row r="92" s="803" customFormat="1" x14ac:dyDescent="0.35"/>
    <row r="93" s="803" customFormat="1" x14ac:dyDescent="0.35"/>
    <row r="94" s="803" customFormat="1" x14ac:dyDescent="0.35"/>
    <row r="95" s="803" customFormat="1" ht="102.75" customHeight="1" x14ac:dyDescent="0.35"/>
    <row r="96" s="803" customFormat="1" x14ac:dyDescent="0.35"/>
    <row r="97" s="803" customFormat="1" x14ac:dyDescent="0.35"/>
    <row r="98" s="803" customFormat="1" x14ac:dyDescent="0.35"/>
    <row r="99" s="803" customFormat="1" x14ac:dyDescent="0.35"/>
    <row r="100" s="803" customFormat="1" x14ac:dyDescent="0.35"/>
    <row r="101" s="803" customFormat="1" x14ac:dyDescent="0.35"/>
    <row r="102" s="803" customFormat="1" x14ac:dyDescent="0.35"/>
    <row r="103" s="803" customFormat="1" x14ac:dyDescent="0.35"/>
    <row r="104" s="803" customFormat="1" x14ac:dyDescent="0.35"/>
    <row r="105" s="803" customFormat="1" x14ac:dyDescent="0.35"/>
    <row r="106" s="803" customFormat="1" x14ac:dyDescent="0.35"/>
    <row r="107" s="803" customFormat="1" x14ac:dyDescent="0.35"/>
    <row r="108" s="803" customFormat="1" x14ac:dyDescent="0.35"/>
    <row r="109" s="803" customFormat="1" x14ac:dyDescent="0.35"/>
  </sheetData>
  <mergeCells count="46">
    <mergeCell ref="F38:J38"/>
    <mergeCell ref="F39:J39"/>
    <mergeCell ref="F31:J31"/>
    <mergeCell ref="F32:J32"/>
    <mergeCell ref="D34:J34"/>
    <mergeCell ref="D3:H3"/>
    <mergeCell ref="D4:H4"/>
    <mergeCell ref="D5:H5"/>
    <mergeCell ref="F29:J29"/>
    <mergeCell ref="F30:J30"/>
    <mergeCell ref="F24:J24"/>
    <mergeCell ref="F25:J25"/>
    <mergeCell ref="F26:J26"/>
    <mergeCell ref="F27:J27"/>
    <mergeCell ref="F28:J28"/>
    <mergeCell ref="D10:H10"/>
    <mergeCell ref="F40:J40"/>
    <mergeCell ref="F41:J41"/>
    <mergeCell ref="F42:J42"/>
    <mergeCell ref="F43:J43"/>
    <mergeCell ref="F44:J44"/>
    <mergeCell ref="F45:J45"/>
    <mergeCell ref="F46:J46"/>
    <mergeCell ref="F47:J47"/>
    <mergeCell ref="F55:J55"/>
    <mergeCell ref="F56:J56"/>
    <mergeCell ref="F49:J49"/>
    <mergeCell ref="F68:J68"/>
    <mergeCell ref="F69:J69"/>
    <mergeCell ref="F70:J70"/>
    <mergeCell ref="F71:J71"/>
    <mergeCell ref="F72:J72"/>
    <mergeCell ref="F66:J66"/>
    <mergeCell ref="C62:J62"/>
    <mergeCell ref="L50:L52"/>
    <mergeCell ref="F63:J63"/>
    <mergeCell ref="F64:J64"/>
    <mergeCell ref="F65:J65"/>
    <mergeCell ref="F57:J57"/>
    <mergeCell ref="F59:J59"/>
    <mergeCell ref="D58:J58"/>
    <mergeCell ref="D50:J50"/>
    <mergeCell ref="F60:J60"/>
    <mergeCell ref="F51:J51"/>
    <mergeCell ref="F52:J52"/>
    <mergeCell ref="F53:J53"/>
  </mergeCells>
  <dataValidations count="1">
    <dataValidation type="list" allowBlank="1" showInputMessage="1" showErrorMessage="1" sqref="D63:D66" xr:uid="{00000000-0002-0000-0200-000000000000}">
      <formula1>Yes_no</formula1>
    </dataValidation>
  </dataValidations>
  <pageMargins left="0.7" right="0.7" top="0.75" bottom="0.75" header="0.3" footer="0.3"/>
  <pageSetup paperSize="9" orientation="portrait" r:id="rId1"/>
  <ignoredErrors>
    <ignoredError sqref="D20 E20:I20"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'Look Up Values'!$C$26:$C$29</xm:f>
          </x14:formula1>
          <xm:sqref>D32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sheetPr>
  <dimension ref="A1:S116"/>
  <sheetViews>
    <sheetView topLeftCell="A22" zoomScale="70" zoomScaleNormal="70" workbookViewId="0">
      <selection activeCell="D5" sqref="D5:H5"/>
    </sheetView>
  </sheetViews>
  <sheetFormatPr defaultColWidth="12.81640625" defaultRowHeight="13.5" customHeight="1" x14ac:dyDescent="0.25"/>
  <cols>
    <col min="1" max="16384" width="12.81640625" style="6"/>
  </cols>
  <sheetData>
    <row r="1" spans="1:19" s="1060" customFormat="1" ht="55" customHeight="1" x14ac:dyDescent="0.35">
      <c r="A1" s="4"/>
      <c r="B1" s="4"/>
      <c r="C1" s="1186"/>
      <c r="D1" s="1186"/>
      <c r="E1" s="1186"/>
      <c r="F1" s="1186"/>
      <c r="G1" s="1186"/>
      <c r="H1" s="1186"/>
      <c r="I1" s="1186"/>
      <c r="J1" s="1186"/>
      <c r="K1" s="1186"/>
      <c r="L1" s="1186"/>
      <c r="M1" s="1186"/>
      <c r="N1" s="1186"/>
      <c r="O1" s="1186"/>
      <c r="P1" s="1186"/>
      <c r="Q1" s="1186"/>
      <c r="R1" s="1186"/>
      <c r="S1" s="1186"/>
    </row>
    <row r="2" spans="1:19" s="7" customFormat="1" ht="5.15" customHeight="1" x14ac:dyDescent="0.35"/>
    <row r="3" spans="1:19" s="7" customFormat="1" ht="20.149999999999999" customHeight="1" x14ac:dyDescent="0.35">
      <c r="A3" s="7" t="s">
        <v>763</v>
      </c>
      <c r="B3" s="154"/>
      <c r="C3" s="8"/>
      <c r="D3" s="11"/>
      <c r="E3" s="8"/>
      <c r="F3" s="12"/>
      <c r="G3" s="8"/>
      <c r="H3" s="155"/>
    </row>
    <row r="4" spans="1:19" s="1061" customFormat="1" ht="20.149999999999999" customHeight="1" thickBot="1" x14ac:dyDescent="0.4">
      <c r="A4" s="13" t="s">
        <v>358</v>
      </c>
      <c r="B4" s="14"/>
      <c r="C4" s="14"/>
      <c r="D4" s="16"/>
      <c r="E4" s="16"/>
      <c r="F4" s="16"/>
      <c r="G4" s="16"/>
      <c r="H4" s="229"/>
      <c r="I4" s="14"/>
      <c r="J4" s="283"/>
      <c r="K4" s="346"/>
      <c r="L4" s="16"/>
      <c r="M4" s="16"/>
      <c r="N4" s="16"/>
      <c r="O4" s="16"/>
      <c r="P4" s="16"/>
      <c r="Q4" s="16"/>
      <c r="R4" s="16"/>
      <c r="S4" s="16"/>
    </row>
    <row r="5" spans="1:19" s="1060" customFormat="1" ht="10" customHeight="1" thickTop="1" thickBot="1" x14ac:dyDescent="0.4">
      <c r="A5" s="48"/>
      <c r="B5" s="20"/>
      <c r="C5" s="20"/>
      <c r="D5" s="47"/>
      <c r="E5" s="1186"/>
      <c r="F5" s="160"/>
      <c r="G5" s="1186"/>
      <c r="H5" s="1186"/>
      <c r="I5" s="21"/>
      <c r="J5" s="1186"/>
      <c r="K5" s="1186"/>
      <c r="L5" s="1186"/>
      <c r="M5" s="1186"/>
      <c r="N5" s="1186"/>
      <c r="O5" s="1186"/>
      <c r="P5" s="1186"/>
      <c r="Q5" s="1186"/>
      <c r="R5" s="1186"/>
      <c r="S5" s="1186"/>
    </row>
    <row r="6" spans="1:19" s="1060" customFormat="1" ht="13.5" customHeight="1" thickTop="1" x14ac:dyDescent="0.35">
      <c r="A6" s="22" t="s">
        <v>425</v>
      </c>
      <c r="B6" s="22"/>
      <c r="C6" s="1186"/>
      <c r="D6" s="25"/>
      <c r="E6" s="1291" t="s">
        <v>140</v>
      </c>
      <c r="F6" s="1298"/>
      <c r="G6" s="1249"/>
      <c r="H6" s="1249"/>
      <c r="I6" s="1249"/>
      <c r="J6" s="1249"/>
      <c r="K6" s="1249"/>
      <c r="L6" s="1249"/>
      <c r="M6" s="1249"/>
      <c r="N6" s="1249"/>
      <c r="O6" s="1249"/>
      <c r="P6" s="1249"/>
      <c r="Q6" s="1249"/>
      <c r="R6" s="1249"/>
      <c r="S6" s="1299"/>
    </row>
    <row r="7" spans="1:19" s="1060" customFormat="1" ht="13.5" customHeight="1" x14ac:dyDescent="0.25">
      <c r="A7" s="1264" t="s">
        <v>426</v>
      </c>
      <c r="B7" s="1265"/>
      <c r="C7" s="1186"/>
      <c r="D7" s="25"/>
      <c r="E7" s="19" t="s">
        <v>632</v>
      </c>
      <c r="F7" s="1088" t="s">
        <v>749</v>
      </c>
      <c r="G7" s="372" t="s">
        <v>764</v>
      </c>
      <c r="H7" s="1188"/>
      <c r="I7" s="1188"/>
      <c r="J7" s="1188"/>
      <c r="K7" s="1188"/>
      <c r="L7" s="1188"/>
      <c r="M7" s="1188"/>
      <c r="N7" s="1188"/>
      <c r="O7" s="1188"/>
      <c r="P7" s="1188"/>
      <c r="Q7" s="1188"/>
      <c r="R7" s="1188"/>
      <c r="S7" s="25"/>
    </row>
    <row r="8" spans="1:19" s="1060" customFormat="1" ht="13.5" customHeight="1" x14ac:dyDescent="0.35">
      <c r="A8" s="1252">
        <v>43983</v>
      </c>
      <c r="B8" s="1253"/>
      <c r="C8" s="20"/>
      <c r="D8" s="41"/>
      <c r="E8" s="1186"/>
      <c r="F8" s="1155"/>
      <c r="G8" s="1186"/>
      <c r="H8" s="1188"/>
      <c r="I8" s="1188"/>
      <c r="J8" s="1188"/>
      <c r="K8" s="1188"/>
      <c r="L8" s="1188"/>
      <c r="M8" s="1188"/>
      <c r="N8" s="1188"/>
      <c r="O8" s="1188"/>
      <c r="P8" s="1188"/>
      <c r="Q8" s="1188"/>
      <c r="R8" s="1188"/>
      <c r="S8" s="25"/>
    </row>
    <row r="9" spans="1:19" s="1060" customFormat="1" ht="13.5" customHeight="1" thickBot="1" x14ac:dyDescent="0.4">
      <c r="A9" s="28" t="s">
        <v>430</v>
      </c>
      <c r="B9" s="29"/>
      <c r="C9" s="1186"/>
      <c r="D9" s="20"/>
      <c r="E9" s="26"/>
      <c r="F9" s="1188"/>
      <c r="G9" s="1188"/>
      <c r="H9" s="1188"/>
      <c r="I9" s="1188"/>
      <c r="J9" s="1188"/>
      <c r="K9" s="1188"/>
      <c r="L9" s="1188"/>
      <c r="M9" s="1188"/>
      <c r="N9" s="1188"/>
      <c r="O9" s="1188"/>
      <c r="P9" s="1188"/>
      <c r="Q9" s="1188"/>
      <c r="R9" s="1188"/>
      <c r="S9" s="25"/>
    </row>
    <row r="10" spans="1:19" s="1060" customFormat="1" ht="13.5" customHeight="1" thickBot="1" x14ac:dyDescent="0.4">
      <c r="A10" s="1257" t="s">
        <v>432</v>
      </c>
      <c r="B10" s="1266"/>
      <c r="C10" s="1186"/>
      <c r="D10" s="20"/>
      <c r="E10" s="26"/>
      <c r="F10" s="1188"/>
      <c r="G10" s="1188"/>
      <c r="H10" s="1188"/>
      <c r="I10" s="1188"/>
      <c r="J10" s="1188"/>
      <c r="K10" s="1188"/>
      <c r="L10" s="1188"/>
      <c r="M10" s="1188"/>
      <c r="N10" s="1188"/>
      <c r="O10" s="1188"/>
      <c r="P10" s="1188"/>
      <c r="Q10" s="1188"/>
      <c r="R10" s="1188"/>
      <c r="S10" s="25"/>
    </row>
    <row r="11" spans="1:19" s="1060" customFormat="1" ht="13.5" customHeight="1" thickBot="1" x14ac:dyDescent="0.4">
      <c r="A11" s="1257" t="s">
        <v>753</v>
      </c>
      <c r="B11" s="1267"/>
      <c r="C11" s="1186"/>
      <c r="D11" s="20"/>
      <c r="E11" s="26"/>
      <c r="F11" s="30"/>
      <c r="G11" s="30"/>
      <c r="H11" s="30"/>
      <c r="I11" s="30"/>
      <c r="J11" s="30"/>
      <c r="K11" s="30"/>
      <c r="L11" s="30"/>
      <c r="M11" s="30"/>
      <c r="N11" s="30"/>
      <c r="O11" s="30"/>
      <c r="P11" s="30"/>
      <c r="Q11" s="30"/>
      <c r="R11" s="30"/>
      <c r="S11" s="31"/>
    </row>
    <row r="12" spans="1:19" s="1060" customFormat="1" ht="13.5" customHeight="1" thickBot="1" x14ac:dyDescent="0.4">
      <c r="A12" s="1257" t="s">
        <v>755</v>
      </c>
      <c r="B12" s="1267"/>
      <c r="C12" s="1186"/>
      <c r="D12" s="20"/>
      <c r="E12" s="26"/>
      <c r="F12" s="1188"/>
      <c r="G12" s="1188"/>
      <c r="H12" s="1188"/>
      <c r="I12" s="1188"/>
      <c r="J12" s="1188"/>
      <c r="K12" s="1188"/>
      <c r="L12" s="1188"/>
      <c r="M12" s="1188"/>
      <c r="N12" s="1188"/>
      <c r="O12" s="1188"/>
      <c r="P12" s="1188"/>
      <c r="Q12" s="1188"/>
      <c r="R12" s="1188"/>
      <c r="S12" s="25"/>
    </row>
    <row r="13" spans="1:19" s="1060" customFormat="1" ht="13.5" customHeight="1" x14ac:dyDescent="0.35">
      <c r="A13" s="28" t="s">
        <v>439</v>
      </c>
      <c r="B13" s="32"/>
      <c r="C13" s="20"/>
      <c r="D13" s="20"/>
      <c r="E13" s="73"/>
      <c r="F13" s="1188"/>
      <c r="G13" s="1188"/>
      <c r="H13" s="1188"/>
      <c r="I13" s="1188"/>
      <c r="J13" s="1188"/>
      <c r="K13" s="1188"/>
      <c r="L13" s="1188"/>
      <c r="M13" s="1188"/>
      <c r="N13" s="1188"/>
      <c r="O13" s="1188"/>
      <c r="P13" s="1188"/>
      <c r="Q13" s="1188"/>
      <c r="R13" s="1188"/>
      <c r="S13" s="25"/>
    </row>
    <row r="14" spans="1:19" s="1060" customFormat="1" ht="13.5" customHeight="1" x14ac:dyDescent="0.35">
      <c r="A14" s="35" t="s">
        <v>440</v>
      </c>
      <c r="B14" s="165">
        <v>2010</v>
      </c>
      <c r="C14" s="20"/>
      <c r="D14" s="20"/>
      <c r="E14" s="26"/>
      <c r="F14" s="1188"/>
      <c r="G14" s="1188"/>
      <c r="H14" s="1188"/>
      <c r="I14" s="1188"/>
      <c r="J14" s="1188"/>
      <c r="K14" s="1188"/>
      <c r="L14" s="1188"/>
      <c r="M14" s="1188"/>
      <c r="N14" s="1188"/>
      <c r="O14" s="1188"/>
      <c r="P14" s="1188"/>
      <c r="Q14" s="1188"/>
      <c r="R14" s="1188"/>
      <c r="S14" s="25"/>
    </row>
    <row r="15" spans="1:19" s="1060" customFormat="1" ht="13.5" customHeight="1" x14ac:dyDescent="0.35">
      <c r="A15" s="33"/>
      <c r="B15" s="373"/>
      <c r="C15" s="20"/>
      <c r="D15" s="20"/>
      <c r="E15" s="26"/>
      <c r="F15" s="1188"/>
      <c r="G15" s="1188"/>
      <c r="H15" s="1188"/>
      <c r="I15" s="1188"/>
      <c r="J15" s="1188"/>
      <c r="K15" s="1188"/>
      <c r="L15" s="1188"/>
      <c r="M15" s="1188"/>
      <c r="N15" s="1188"/>
      <c r="O15" s="1188"/>
      <c r="P15" s="1188"/>
      <c r="Q15" s="1188"/>
      <c r="R15" s="1188"/>
      <c r="S15" s="25"/>
    </row>
    <row r="16" spans="1:19" s="1060" customFormat="1" ht="13.5" customHeight="1" x14ac:dyDescent="0.35">
      <c r="A16" s="33" t="s">
        <v>582</v>
      </c>
      <c r="B16" s="165">
        <v>2010</v>
      </c>
      <c r="C16" s="20"/>
      <c r="D16" s="20"/>
      <c r="E16" s="26"/>
      <c r="F16" s="1188"/>
      <c r="G16" s="1188"/>
      <c r="H16" s="1188"/>
      <c r="I16" s="1188"/>
      <c r="J16" s="1188"/>
      <c r="K16" s="1188"/>
      <c r="L16" s="1188"/>
      <c r="M16" s="1188"/>
      <c r="N16" s="1188"/>
      <c r="O16" s="1188"/>
      <c r="P16" s="1188"/>
      <c r="Q16" s="1188"/>
      <c r="R16" s="1188"/>
      <c r="S16" s="25"/>
    </row>
    <row r="17" spans="1:19" s="1060" customFormat="1" ht="13.5" customHeight="1" x14ac:dyDescent="0.35">
      <c r="A17" s="22" t="s">
        <v>446</v>
      </c>
      <c r="B17" s="374"/>
      <c r="C17" s="20"/>
      <c r="D17" s="20"/>
      <c r="E17" s="40"/>
      <c r="F17" s="1188"/>
      <c r="G17" s="1188"/>
      <c r="H17" s="1188"/>
      <c r="I17" s="1188"/>
      <c r="J17" s="1188"/>
      <c r="K17" s="1188"/>
      <c r="L17" s="1188"/>
      <c r="M17" s="1188"/>
      <c r="N17" s="1188"/>
      <c r="O17" s="1188"/>
      <c r="P17" s="1188"/>
      <c r="Q17" s="1188"/>
      <c r="R17" s="1188"/>
      <c r="S17" s="25"/>
    </row>
    <row r="18" spans="1:19" s="1060" customFormat="1" ht="13.5" customHeight="1" x14ac:dyDescent="0.35">
      <c r="A18" s="1259"/>
      <c r="B18" s="1259"/>
      <c r="C18" s="20"/>
      <c r="D18" s="20"/>
      <c r="E18" s="26"/>
      <c r="F18" s="1188"/>
      <c r="G18" s="1188"/>
      <c r="H18" s="1188"/>
      <c r="I18" s="1188"/>
      <c r="J18" s="1188"/>
      <c r="K18" s="1188"/>
      <c r="L18" s="1188"/>
      <c r="M18" s="1188"/>
      <c r="N18" s="1188"/>
      <c r="O18" s="1188"/>
      <c r="P18" s="1188"/>
      <c r="Q18" s="1188"/>
      <c r="R18" s="1188"/>
      <c r="S18" s="25"/>
    </row>
    <row r="19" spans="1:19" s="1060" customFormat="1" ht="13.5" customHeight="1" x14ac:dyDescent="0.25">
      <c r="A19" s="1259"/>
      <c r="B19" s="1259"/>
      <c r="C19" s="20"/>
      <c r="D19" s="41"/>
      <c r="E19" s="6" t="s">
        <v>765</v>
      </c>
      <c r="F19" s="6"/>
      <c r="G19" s="375"/>
      <c r="H19" s="1188"/>
      <c r="I19" s="1188"/>
      <c r="J19" s="1188"/>
      <c r="K19" s="1188"/>
      <c r="L19" s="1188"/>
      <c r="M19" s="1188"/>
      <c r="N19" s="1188"/>
      <c r="O19" s="1188"/>
      <c r="P19" s="1188"/>
      <c r="Q19" s="1188"/>
      <c r="R19" s="1188"/>
      <c r="S19" s="25"/>
    </row>
    <row r="20" spans="1:19" s="1060" customFormat="1" ht="13.5" customHeight="1" thickBot="1" x14ac:dyDescent="0.4">
      <c r="A20" s="1259"/>
      <c r="B20" s="1259"/>
      <c r="C20" s="20"/>
      <c r="D20" s="41"/>
      <c r="E20" s="42" t="s">
        <v>766</v>
      </c>
      <c r="F20" s="43"/>
      <c r="G20" s="43"/>
      <c r="H20" s="43"/>
      <c r="I20" s="43"/>
      <c r="J20" s="43"/>
      <c r="K20" s="43"/>
      <c r="L20" s="43"/>
      <c r="M20" s="43"/>
      <c r="N20" s="43"/>
      <c r="O20" s="43"/>
      <c r="P20" s="43"/>
      <c r="Q20" s="43"/>
      <c r="R20" s="43"/>
      <c r="S20" s="44"/>
    </row>
    <row r="21" spans="1:19" s="1060" customFormat="1" ht="13.5" customHeight="1" thickTop="1" x14ac:dyDescent="0.35">
      <c r="A21" s="45"/>
      <c r="B21" s="46"/>
      <c r="C21" s="20"/>
      <c r="D21" s="47"/>
      <c r="E21" s="1186"/>
      <c r="F21" s="1066"/>
      <c r="G21" s="1186"/>
      <c r="H21" s="1186"/>
      <c r="I21" s="21"/>
      <c r="J21" s="1186"/>
      <c r="K21" s="1186"/>
      <c r="L21" s="1186"/>
      <c r="M21" s="1186"/>
      <c r="N21" s="1186"/>
      <c r="O21" s="1186"/>
      <c r="P21" s="1186"/>
      <c r="Q21" s="1186"/>
      <c r="R21" s="1186"/>
      <c r="S21" s="1186"/>
    </row>
    <row r="22" spans="1:19" s="1060" customFormat="1" ht="13.5" customHeight="1" thickBot="1" x14ac:dyDescent="0.4">
      <c r="A22" s="1186"/>
      <c r="B22" s="1186"/>
      <c r="C22" s="1186"/>
      <c r="D22" s="1186"/>
      <c r="E22" s="1186"/>
      <c r="F22" s="1186"/>
      <c r="G22" s="1186"/>
      <c r="H22" s="1186"/>
      <c r="I22" s="21"/>
      <c r="J22" s="1186"/>
      <c r="K22" s="1186"/>
      <c r="L22" s="1186"/>
      <c r="M22" s="1186"/>
      <c r="N22" s="1186"/>
      <c r="O22" s="1186"/>
      <c r="P22" s="1186"/>
      <c r="Q22" s="1186"/>
      <c r="R22" s="1186"/>
      <c r="S22" s="1186"/>
    </row>
    <row r="23" spans="1:19" s="1060" customFormat="1" ht="13.5" customHeight="1" thickTop="1" thickBot="1" x14ac:dyDescent="0.4">
      <c r="A23" s="1193" t="str">
        <f>CONCATENATE("Table A 3.4: Non Traded Values, £ per Tonne of CO2e (",B14," prices)")</f>
        <v>Table A 3.4: Non Traded Values, £ per Tonne of CO2e (2010 prices)</v>
      </c>
      <c r="B23" s="51"/>
      <c r="C23" s="376"/>
      <c r="D23" s="376"/>
      <c r="E23" s="376"/>
      <c r="F23" s="377"/>
      <c r="G23" s="378"/>
      <c r="H23" s="378"/>
      <c r="I23" s="379"/>
      <c r="J23" s="1186"/>
      <c r="K23" s="1186"/>
      <c r="L23" s="1186"/>
      <c r="M23" s="1186"/>
      <c r="N23" s="1186"/>
      <c r="O23" s="1186"/>
      <c r="P23" s="1186"/>
      <c r="Q23" s="1186"/>
      <c r="R23" s="1186"/>
      <c r="S23" s="1186"/>
    </row>
    <row r="24" spans="1:19" ht="13.5" customHeight="1" thickTop="1" thickBot="1" x14ac:dyDescent="0.35">
      <c r="A24" s="363"/>
      <c r="B24" s="364" t="s">
        <v>469</v>
      </c>
      <c r="C24" s="365"/>
      <c r="D24" s="380" t="s">
        <v>417</v>
      </c>
      <c r="E24" s="381" t="s">
        <v>767</v>
      </c>
      <c r="F24" s="382" t="s">
        <v>768</v>
      </c>
    </row>
    <row r="25" spans="1:19" ht="13.5" customHeight="1" thickTop="1" x14ac:dyDescent="0.25">
      <c r="A25" s="56"/>
      <c r="B25" s="383">
        <f>B16</f>
        <v>2010</v>
      </c>
      <c r="C25" s="58"/>
      <c r="D25" s="384">
        <v>26.070879263033309</v>
      </c>
      <c r="E25" s="384">
        <v>52.141758526066617</v>
      </c>
      <c r="F25" s="385">
        <v>78.212637789099929</v>
      </c>
      <c r="H25" s="386"/>
    </row>
    <row r="26" spans="1:19" ht="13.5" customHeight="1" x14ac:dyDescent="0.25">
      <c r="A26" s="61"/>
      <c r="B26" s="387">
        <f>B25+1</f>
        <v>2011</v>
      </c>
      <c r="C26" s="62"/>
      <c r="D26" s="384">
        <v>26.070879263033309</v>
      </c>
      <c r="E26" s="384">
        <v>53.010787834834396</v>
      </c>
      <c r="F26" s="385">
        <v>79.081667097867708</v>
      </c>
      <c r="H26" s="386"/>
    </row>
    <row r="27" spans="1:19" ht="13.5" customHeight="1" x14ac:dyDescent="0.25">
      <c r="A27" s="61"/>
      <c r="B27" s="387">
        <f t="shared" ref="B27:B90" si="0">B26+1</f>
        <v>2012</v>
      </c>
      <c r="C27" s="62"/>
      <c r="D27" s="384">
        <v>26.939908571801087</v>
      </c>
      <c r="E27" s="384">
        <v>53.010787834834396</v>
      </c>
      <c r="F27" s="385">
        <v>79.950696406635487</v>
      </c>
      <c r="H27" s="386"/>
    </row>
    <row r="28" spans="1:19" ht="13.5" customHeight="1" x14ac:dyDescent="0.25">
      <c r="A28" s="61"/>
      <c r="B28" s="387">
        <f t="shared" si="0"/>
        <v>2013</v>
      </c>
      <c r="C28" s="62"/>
      <c r="D28" s="384">
        <v>26.939908571801087</v>
      </c>
      <c r="E28" s="384">
        <v>53.879817143602175</v>
      </c>
      <c r="F28" s="385">
        <v>81.68875502417103</v>
      </c>
      <c r="H28" s="386"/>
    </row>
    <row r="29" spans="1:19" ht="13.5" customHeight="1" x14ac:dyDescent="0.25">
      <c r="A29" s="61"/>
      <c r="B29" s="387">
        <f t="shared" si="0"/>
        <v>2014</v>
      </c>
      <c r="C29" s="62"/>
      <c r="D29" s="384">
        <v>27.808937880568863</v>
      </c>
      <c r="E29" s="384">
        <v>54.748846452369946</v>
      </c>
      <c r="F29" s="385">
        <v>82.557784332938809</v>
      </c>
      <c r="H29" s="386"/>
    </row>
    <row r="30" spans="1:19" ht="13.5" customHeight="1" x14ac:dyDescent="0.25">
      <c r="A30" s="61"/>
      <c r="B30" s="387">
        <f t="shared" si="0"/>
        <v>2015</v>
      </c>
      <c r="C30" s="62"/>
      <c r="D30" s="384">
        <v>27.808937880568863</v>
      </c>
      <c r="E30" s="384">
        <v>55.617875761137725</v>
      </c>
      <c r="F30" s="385">
        <v>83.426813641706588</v>
      </c>
      <c r="H30" s="386"/>
    </row>
    <row r="31" spans="1:19" ht="13.5" customHeight="1" x14ac:dyDescent="0.25">
      <c r="A31" s="61"/>
      <c r="B31" s="387">
        <f t="shared" si="0"/>
        <v>2016</v>
      </c>
      <c r="C31" s="62"/>
      <c r="D31" s="384">
        <v>28.677967189336641</v>
      </c>
      <c r="E31" s="384">
        <v>56.486905069905504</v>
      </c>
      <c r="F31" s="385">
        <v>85.164872259242145</v>
      </c>
      <c r="H31" s="386"/>
    </row>
    <row r="32" spans="1:19" ht="13.5" customHeight="1" x14ac:dyDescent="0.25">
      <c r="A32" s="61"/>
      <c r="B32" s="387">
        <f t="shared" si="0"/>
        <v>2017</v>
      </c>
      <c r="C32" s="62"/>
      <c r="D32" s="384">
        <v>28.677967189336641</v>
      </c>
      <c r="E32" s="384">
        <v>57.355934378673282</v>
      </c>
      <c r="F32" s="385">
        <v>86.033901568009924</v>
      </c>
      <c r="H32" s="386"/>
    </row>
    <row r="33" spans="1:8" ht="13.5" customHeight="1" x14ac:dyDescent="0.25">
      <c r="A33" s="61"/>
      <c r="B33" s="387">
        <f t="shared" si="0"/>
        <v>2018</v>
      </c>
      <c r="C33" s="62"/>
      <c r="D33" s="384">
        <v>29.546996498104416</v>
      </c>
      <c r="E33" s="384">
        <v>58.224963687441054</v>
      </c>
      <c r="F33" s="385">
        <v>87.771960185545467</v>
      </c>
      <c r="H33" s="386"/>
    </row>
    <row r="34" spans="1:8" ht="13.5" customHeight="1" x14ac:dyDescent="0.25">
      <c r="A34" s="61"/>
      <c r="B34" s="387">
        <f t="shared" si="0"/>
        <v>2019</v>
      </c>
      <c r="C34" s="62"/>
      <c r="D34" s="384">
        <v>29.546996498104416</v>
      </c>
      <c r="E34" s="384">
        <v>59.093992996208833</v>
      </c>
      <c r="F34" s="385">
        <v>88.640989494313246</v>
      </c>
      <c r="H34" s="386"/>
    </row>
    <row r="35" spans="1:8" ht="13.5" customHeight="1" x14ac:dyDescent="0.25">
      <c r="A35" s="61"/>
      <c r="B35" s="387">
        <f t="shared" si="0"/>
        <v>2020</v>
      </c>
      <c r="C35" s="62"/>
      <c r="D35" s="384">
        <v>30.416025806872195</v>
      </c>
      <c r="E35" s="384">
        <v>59.963022304976612</v>
      </c>
      <c r="F35" s="385">
        <v>90.379048111848803</v>
      </c>
      <c r="H35" s="386"/>
    </row>
    <row r="36" spans="1:8" ht="13.5" customHeight="1" x14ac:dyDescent="0.25">
      <c r="A36" s="61"/>
      <c r="B36" s="387">
        <f t="shared" si="0"/>
        <v>2021</v>
      </c>
      <c r="C36" s="62"/>
      <c r="D36" s="384">
        <v>30.416025806872195</v>
      </c>
      <c r="E36" s="384">
        <v>60.83205161374439</v>
      </c>
      <c r="F36" s="385">
        <v>92.117106729384361</v>
      </c>
      <c r="H36" s="386"/>
    </row>
    <row r="37" spans="1:8" ht="13.5" customHeight="1" x14ac:dyDescent="0.25">
      <c r="A37" s="61"/>
      <c r="B37" s="387">
        <f t="shared" si="0"/>
        <v>2022</v>
      </c>
      <c r="C37" s="62"/>
      <c r="D37" s="384">
        <v>31.28505511563997</v>
      </c>
      <c r="E37" s="384">
        <v>62.570110231279941</v>
      </c>
      <c r="F37" s="385">
        <v>92.986136038152139</v>
      </c>
      <c r="H37" s="386"/>
    </row>
    <row r="38" spans="1:8" ht="13.5" customHeight="1" x14ac:dyDescent="0.25">
      <c r="A38" s="61"/>
      <c r="B38" s="387">
        <f t="shared" si="0"/>
        <v>2023</v>
      </c>
      <c r="C38" s="62"/>
      <c r="D38" s="384">
        <v>31.28505511563997</v>
      </c>
      <c r="E38" s="384">
        <v>63.439139540047719</v>
      </c>
      <c r="F38" s="385">
        <v>94.724194655687683</v>
      </c>
      <c r="H38" s="386"/>
    </row>
    <row r="39" spans="1:8" ht="13.5" customHeight="1" x14ac:dyDescent="0.25">
      <c r="A39" s="61"/>
      <c r="B39" s="387">
        <f t="shared" si="0"/>
        <v>2024</v>
      </c>
      <c r="C39" s="62"/>
      <c r="D39" s="384">
        <v>32.154084424407749</v>
      </c>
      <c r="E39" s="384">
        <v>64.308168848815498</v>
      </c>
      <c r="F39" s="385">
        <v>96.46225327322324</v>
      </c>
      <c r="H39" s="386"/>
    </row>
    <row r="40" spans="1:8" ht="13.5" customHeight="1" x14ac:dyDescent="0.25">
      <c r="A40" s="61"/>
      <c r="B40" s="387">
        <f t="shared" si="0"/>
        <v>2025</v>
      </c>
      <c r="C40" s="62"/>
      <c r="D40" s="384">
        <v>33.023113733175528</v>
      </c>
      <c r="E40" s="384">
        <v>65.177198157583277</v>
      </c>
      <c r="F40" s="385">
        <v>98.200311890758798</v>
      </c>
      <c r="H40" s="386"/>
    </row>
    <row r="41" spans="1:8" ht="13.5" customHeight="1" x14ac:dyDescent="0.25">
      <c r="A41" s="61"/>
      <c r="B41" s="387">
        <f t="shared" si="0"/>
        <v>2026</v>
      </c>
      <c r="C41" s="62"/>
      <c r="D41" s="384">
        <v>33.023113733175528</v>
      </c>
      <c r="E41" s="384">
        <v>66.046227466351056</v>
      </c>
      <c r="F41" s="385">
        <v>99.069341199526576</v>
      </c>
      <c r="H41" s="386"/>
    </row>
    <row r="42" spans="1:8" ht="13.5" customHeight="1" x14ac:dyDescent="0.25">
      <c r="A42" s="61"/>
      <c r="B42" s="387">
        <f t="shared" si="0"/>
        <v>2027</v>
      </c>
      <c r="C42" s="62"/>
      <c r="D42" s="384">
        <v>33.892143041943299</v>
      </c>
      <c r="E42" s="384">
        <v>66.91525677511882</v>
      </c>
      <c r="F42" s="385">
        <v>100.80739981706213</v>
      </c>
      <c r="H42" s="386"/>
    </row>
    <row r="43" spans="1:8" ht="13.5" customHeight="1" x14ac:dyDescent="0.25">
      <c r="A43" s="61"/>
      <c r="B43" s="387">
        <f t="shared" si="0"/>
        <v>2028</v>
      </c>
      <c r="C43" s="62"/>
      <c r="D43" s="384">
        <v>33.892143041943299</v>
      </c>
      <c r="E43" s="384">
        <v>68.653315392654378</v>
      </c>
      <c r="F43" s="385">
        <v>102.54545843459768</v>
      </c>
      <c r="H43" s="386"/>
    </row>
    <row r="44" spans="1:8" ht="13.5" customHeight="1" x14ac:dyDescent="0.25">
      <c r="A44" s="61"/>
      <c r="B44" s="387">
        <f t="shared" si="0"/>
        <v>2029</v>
      </c>
      <c r="C44" s="62"/>
      <c r="D44" s="384">
        <v>34.761172350711078</v>
      </c>
      <c r="E44" s="384">
        <v>69.522344701422156</v>
      </c>
      <c r="F44" s="385">
        <v>104.28351705213323</v>
      </c>
      <c r="H44" s="386"/>
    </row>
    <row r="45" spans="1:8" ht="13.5" customHeight="1" x14ac:dyDescent="0.25">
      <c r="A45" s="61"/>
      <c r="B45" s="387">
        <f t="shared" si="0"/>
        <v>2030</v>
      </c>
      <c r="C45" s="62"/>
      <c r="D45" s="384">
        <v>34.761172350711078</v>
      </c>
      <c r="E45" s="384">
        <v>70.391374010189935</v>
      </c>
      <c r="F45" s="385">
        <v>105.15254636090101</v>
      </c>
      <c r="H45" s="386"/>
    </row>
    <row r="46" spans="1:8" ht="13.5" customHeight="1" x14ac:dyDescent="0.25">
      <c r="A46" s="61"/>
      <c r="B46" s="387">
        <f t="shared" si="0"/>
        <v>2031</v>
      </c>
      <c r="C46" s="62"/>
      <c r="D46" s="384">
        <v>38.237289585782186</v>
      </c>
      <c r="E46" s="384">
        <v>76.474579171564372</v>
      </c>
      <c r="F46" s="385">
        <v>114.71186875734656</v>
      </c>
      <c r="H46" s="386"/>
    </row>
    <row r="47" spans="1:8" ht="13.5" customHeight="1" x14ac:dyDescent="0.25">
      <c r="A47" s="61"/>
      <c r="B47" s="387">
        <f t="shared" si="0"/>
        <v>2032</v>
      </c>
      <c r="C47" s="62"/>
      <c r="D47" s="384">
        <v>41.713406820853294</v>
      </c>
      <c r="E47" s="384">
        <v>83.426813641706588</v>
      </c>
      <c r="F47" s="385">
        <v>125.14022046255988</v>
      </c>
      <c r="H47" s="386"/>
    </row>
    <row r="48" spans="1:8" ht="13.5" customHeight="1" x14ac:dyDescent="0.25">
      <c r="A48" s="61"/>
      <c r="B48" s="387">
        <f t="shared" si="0"/>
        <v>2033</v>
      </c>
      <c r="C48" s="62"/>
      <c r="D48" s="384">
        <v>45.189524055924402</v>
      </c>
      <c r="E48" s="384">
        <v>89.510018803081024</v>
      </c>
      <c r="F48" s="385">
        <v>134.69954285900542</v>
      </c>
      <c r="H48" s="386"/>
    </row>
    <row r="49" spans="1:8" ht="13.5" customHeight="1" x14ac:dyDescent="0.25">
      <c r="A49" s="61"/>
      <c r="B49" s="387">
        <f t="shared" si="0"/>
        <v>2034</v>
      </c>
      <c r="C49" s="62"/>
      <c r="D49" s="384">
        <v>47.796611982227731</v>
      </c>
      <c r="E49" s="384">
        <v>96.46225327322324</v>
      </c>
      <c r="F49" s="385">
        <v>144.25886525545098</v>
      </c>
      <c r="H49" s="386"/>
    </row>
    <row r="50" spans="1:8" ht="13.5" customHeight="1" x14ac:dyDescent="0.25">
      <c r="A50" s="61"/>
      <c r="B50" s="387">
        <f t="shared" si="0"/>
        <v>2035</v>
      </c>
      <c r="C50" s="62"/>
      <c r="D50" s="384">
        <v>51.272729217298838</v>
      </c>
      <c r="E50" s="384">
        <v>102.54545843459768</v>
      </c>
      <c r="F50" s="385">
        <v>154.6872169606643</v>
      </c>
    </row>
    <row r="51" spans="1:8" ht="13.5" customHeight="1" x14ac:dyDescent="0.25">
      <c r="A51" s="61"/>
      <c r="B51" s="387">
        <f t="shared" si="0"/>
        <v>2036</v>
      </c>
      <c r="C51" s="62"/>
      <c r="D51" s="384">
        <v>54.748846452369946</v>
      </c>
      <c r="E51" s="384">
        <v>109.49769290473989</v>
      </c>
      <c r="F51" s="385">
        <v>164.24653935710984</v>
      </c>
    </row>
    <row r="52" spans="1:8" ht="13.5" customHeight="1" x14ac:dyDescent="0.25">
      <c r="A52" s="61"/>
      <c r="B52" s="387">
        <f t="shared" si="0"/>
        <v>2037</v>
      </c>
      <c r="C52" s="62"/>
      <c r="D52" s="384">
        <v>58.224963687441054</v>
      </c>
      <c r="E52" s="384">
        <v>115.58089806611433</v>
      </c>
      <c r="F52" s="385">
        <v>173.8058617535554</v>
      </c>
    </row>
    <row r="53" spans="1:8" ht="13.5" customHeight="1" x14ac:dyDescent="0.25">
      <c r="A53" s="61"/>
      <c r="B53" s="387">
        <f t="shared" si="0"/>
        <v>2038</v>
      </c>
      <c r="C53" s="62"/>
      <c r="D53" s="384">
        <v>60.83205161374439</v>
      </c>
      <c r="E53" s="384">
        <v>122.53313253625655</v>
      </c>
      <c r="F53" s="385">
        <v>183.36518415000094</v>
      </c>
    </row>
    <row r="54" spans="1:8" ht="13.5" customHeight="1" x14ac:dyDescent="0.25">
      <c r="A54" s="61"/>
      <c r="B54" s="387">
        <f t="shared" si="0"/>
        <v>2039</v>
      </c>
      <c r="C54" s="62"/>
      <c r="D54" s="384">
        <v>64.308168848815498</v>
      </c>
      <c r="E54" s="384">
        <v>128.616337697631</v>
      </c>
      <c r="F54" s="385">
        <v>193.79353585521426</v>
      </c>
    </row>
    <row r="55" spans="1:8" ht="13.5" customHeight="1" x14ac:dyDescent="0.25">
      <c r="A55" s="61"/>
      <c r="B55" s="387">
        <f t="shared" si="0"/>
        <v>2040</v>
      </c>
      <c r="C55" s="62"/>
      <c r="D55" s="384">
        <v>67.784286083886599</v>
      </c>
      <c r="E55" s="384">
        <v>135.5685721677732</v>
      </c>
      <c r="F55" s="385">
        <v>203.3528582516598</v>
      </c>
    </row>
    <row r="56" spans="1:8" ht="13.5" customHeight="1" x14ac:dyDescent="0.25">
      <c r="A56" s="61"/>
      <c r="B56" s="387">
        <f t="shared" si="0"/>
        <v>2041</v>
      </c>
      <c r="C56" s="62"/>
      <c r="D56" s="384">
        <v>71.260403318957714</v>
      </c>
      <c r="E56" s="384">
        <v>141.65177732914765</v>
      </c>
      <c r="F56" s="385">
        <v>212.91218064810536</v>
      </c>
    </row>
    <row r="57" spans="1:8" ht="13.5" customHeight="1" x14ac:dyDescent="0.25">
      <c r="A57" s="61"/>
      <c r="B57" s="387">
        <f t="shared" si="0"/>
        <v>2042</v>
      </c>
      <c r="C57" s="62"/>
      <c r="D57" s="384">
        <v>73.867491245261036</v>
      </c>
      <c r="E57" s="384">
        <v>148.60401179928985</v>
      </c>
      <c r="F57" s="385">
        <v>222.4715030445509</v>
      </c>
    </row>
    <row r="58" spans="1:8" ht="13.5" customHeight="1" x14ac:dyDescent="0.25">
      <c r="A58" s="61"/>
      <c r="B58" s="387">
        <f t="shared" si="0"/>
        <v>2043</v>
      </c>
      <c r="C58" s="62"/>
      <c r="D58" s="384">
        <v>77.343608480332151</v>
      </c>
      <c r="E58" s="384">
        <v>154.6872169606643</v>
      </c>
      <c r="F58" s="385">
        <v>232.89985474976422</v>
      </c>
    </row>
    <row r="59" spans="1:8" ht="13.5" customHeight="1" x14ac:dyDescent="0.25">
      <c r="A59" s="61"/>
      <c r="B59" s="387">
        <f t="shared" si="0"/>
        <v>2044</v>
      </c>
      <c r="C59" s="62"/>
      <c r="D59" s="384">
        <v>80.819725715403251</v>
      </c>
      <c r="E59" s="384">
        <v>161.6394514308065</v>
      </c>
      <c r="F59" s="385">
        <v>242.45917714620978</v>
      </c>
    </row>
    <row r="60" spans="1:8" ht="13.5" customHeight="1" x14ac:dyDescent="0.25">
      <c r="A60" s="61"/>
      <c r="B60" s="387">
        <f t="shared" si="0"/>
        <v>2045</v>
      </c>
      <c r="C60" s="62"/>
      <c r="D60" s="384">
        <v>84.295842950474366</v>
      </c>
      <c r="E60" s="384">
        <v>167.72265659218095</v>
      </c>
      <c r="F60" s="385">
        <v>252.01849954265532</v>
      </c>
    </row>
    <row r="61" spans="1:8" ht="13.5" customHeight="1" x14ac:dyDescent="0.25">
      <c r="A61" s="61"/>
      <c r="B61" s="387">
        <f t="shared" si="0"/>
        <v>2046</v>
      </c>
      <c r="C61" s="62"/>
      <c r="D61" s="384">
        <v>86.902930876777702</v>
      </c>
      <c r="E61" s="384">
        <v>174.67489106232316</v>
      </c>
      <c r="F61" s="385">
        <v>261.57782193910089</v>
      </c>
    </row>
    <row r="62" spans="1:8" ht="13.5" customHeight="1" x14ac:dyDescent="0.25">
      <c r="A62" s="61"/>
      <c r="B62" s="387">
        <f t="shared" si="0"/>
        <v>2047</v>
      </c>
      <c r="C62" s="62"/>
      <c r="D62" s="384">
        <v>90.379048111848803</v>
      </c>
      <c r="E62" s="384">
        <v>180.75809622369761</v>
      </c>
      <c r="F62" s="385">
        <v>272.00617364431417</v>
      </c>
    </row>
    <row r="63" spans="1:8" ht="13.5" customHeight="1" x14ac:dyDescent="0.25">
      <c r="A63" s="61"/>
      <c r="B63" s="387">
        <f t="shared" si="0"/>
        <v>2048</v>
      </c>
      <c r="C63" s="62"/>
      <c r="D63" s="384">
        <v>93.855165346919918</v>
      </c>
      <c r="E63" s="384">
        <v>187.71033069383984</v>
      </c>
      <c r="F63" s="385">
        <v>281.56549604075974</v>
      </c>
    </row>
    <row r="64" spans="1:8" ht="13.5" customHeight="1" x14ac:dyDescent="0.25">
      <c r="A64" s="61"/>
      <c r="B64" s="387">
        <f t="shared" si="0"/>
        <v>2049</v>
      </c>
      <c r="C64" s="62"/>
      <c r="D64" s="384">
        <v>97.331282581991019</v>
      </c>
      <c r="E64" s="384">
        <v>193.79353585521426</v>
      </c>
      <c r="F64" s="385">
        <v>291.12481843720531</v>
      </c>
    </row>
    <row r="65" spans="1:6" ht="13.5" customHeight="1" x14ac:dyDescent="0.25">
      <c r="A65" s="61"/>
      <c r="B65" s="387">
        <f t="shared" si="0"/>
        <v>2050</v>
      </c>
      <c r="C65" s="62"/>
      <c r="D65" s="384">
        <v>99.938370508294355</v>
      </c>
      <c r="E65" s="384">
        <v>200.74577032535649</v>
      </c>
      <c r="F65" s="385">
        <v>300.68414083365082</v>
      </c>
    </row>
    <row r="66" spans="1:6" ht="13.5" customHeight="1" x14ac:dyDescent="0.25">
      <c r="A66" s="61"/>
      <c r="B66" s="387">
        <f t="shared" si="0"/>
        <v>2051</v>
      </c>
      <c r="C66" s="62"/>
      <c r="D66" s="384">
        <v>102.54545843459768</v>
      </c>
      <c r="E66" s="384">
        <v>207.69800479549869</v>
      </c>
      <c r="F66" s="385">
        <v>312.85055115639972</v>
      </c>
    </row>
    <row r="67" spans="1:6" ht="13.5" customHeight="1" x14ac:dyDescent="0.25">
      <c r="A67" s="61"/>
      <c r="B67" s="387">
        <f t="shared" si="0"/>
        <v>2052</v>
      </c>
      <c r="C67" s="62"/>
      <c r="D67" s="384">
        <v>105.15254636090101</v>
      </c>
      <c r="E67" s="384">
        <v>214.65023926564092</v>
      </c>
      <c r="F67" s="385">
        <v>324.14793217038078</v>
      </c>
    </row>
    <row r="68" spans="1:6" ht="13.5" customHeight="1" x14ac:dyDescent="0.25">
      <c r="A68" s="61"/>
      <c r="B68" s="387">
        <f t="shared" si="0"/>
        <v>2053</v>
      </c>
      <c r="C68" s="62"/>
      <c r="D68" s="384">
        <v>107.75963428720435</v>
      </c>
      <c r="E68" s="384">
        <v>221.60247373578312</v>
      </c>
      <c r="F68" s="385">
        <v>335.44531318436191</v>
      </c>
    </row>
    <row r="69" spans="1:6" ht="13.5" customHeight="1" x14ac:dyDescent="0.25">
      <c r="A69" s="61"/>
      <c r="B69" s="387">
        <f t="shared" si="0"/>
        <v>2054</v>
      </c>
      <c r="C69" s="62"/>
      <c r="D69" s="384">
        <v>109.49769290473989</v>
      </c>
      <c r="E69" s="384">
        <v>228.55470820592535</v>
      </c>
      <c r="F69" s="385">
        <v>347.61172350711081</v>
      </c>
    </row>
    <row r="70" spans="1:6" ht="13.5" customHeight="1" x14ac:dyDescent="0.25">
      <c r="A70" s="61"/>
      <c r="B70" s="387">
        <f t="shared" si="0"/>
        <v>2055</v>
      </c>
      <c r="C70" s="62"/>
      <c r="D70" s="384">
        <v>112.10478083104323</v>
      </c>
      <c r="E70" s="384">
        <v>235.50694267606755</v>
      </c>
      <c r="F70" s="385">
        <v>358.90910452109188</v>
      </c>
    </row>
    <row r="71" spans="1:6" ht="13.5" customHeight="1" x14ac:dyDescent="0.25">
      <c r="A71" s="61"/>
      <c r="B71" s="387">
        <f t="shared" si="0"/>
        <v>2056</v>
      </c>
      <c r="C71" s="62"/>
      <c r="D71" s="384">
        <v>113.84283944857879</v>
      </c>
      <c r="E71" s="384">
        <v>241.590147837442</v>
      </c>
      <c r="F71" s="385">
        <v>370.206485535073</v>
      </c>
    </row>
    <row r="72" spans="1:6" ht="13.5" customHeight="1" x14ac:dyDescent="0.25">
      <c r="A72" s="61"/>
      <c r="B72" s="387">
        <f t="shared" si="0"/>
        <v>2057</v>
      </c>
      <c r="C72" s="62"/>
      <c r="D72" s="384">
        <v>115.58089806611433</v>
      </c>
      <c r="E72" s="384">
        <v>248.54238230758421</v>
      </c>
      <c r="F72" s="385">
        <v>381.50386654905407</v>
      </c>
    </row>
    <row r="73" spans="1:6" ht="13.5" customHeight="1" x14ac:dyDescent="0.25">
      <c r="A73" s="61"/>
      <c r="B73" s="387">
        <f t="shared" si="0"/>
        <v>2058</v>
      </c>
      <c r="C73" s="62"/>
      <c r="D73" s="384">
        <v>117.31895668364989</v>
      </c>
      <c r="E73" s="384">
        <v>254.62558746895866</v>
      </c>
      <c r="F73" s="385">
        <v>391.93221825426741</v>
      </c>
    </row>
    <row r="74" spans="1:6" ht="13.5" customHeight="1" x14ac:dyDescent="0.25">
      <c r="A74" s="61"/>
      <c r="B74" s="387">
        <f t="shared" si="0"/>
        <v>2059</v>
      </c>
      <c r="C74" s="62"/>
      <c r="D74" s="384">
        <v>119.05701530118544</v>
      </c>
      <c r="E74" s="384">
        <v>260.70879263033311</v>
      </c>
      <c r="F74" s="385">
        <v>403.22959926824853</v>
      </c>
    </row>
    <row r="75" spans="1:6" ht="13.5" customHeight="1" x14ac:dyDescent="0.25">
      <c r="A75" s="61"/>
      <c r="B75" s="387">
        <f t="shared" si="0"/>
        <v>2060</v>
      </c>
      <c r="C75" s="62"/>
      <c r="D75" s="384">
        <v>119.92604460995322</v>
      </c>
      <c r="E75" s="384">
        <v>266.7919977917075</v>
      </c>
      <c r="F75" s="385">
        <v>413.65795097346182</v>
      </c>
    </row>
    <row r="76" spans="1:6" ht="13.5" customHeight="1" x14ac:dyDescent="0.25">
      <c r="A76" s="61"/>
      <c r="B76" s="387">
        <f t="shared" si="0"/>
        <v>2061</v>
      </c>
      <c r="C76" s="62"/>
      <c r="D76" s="384">
        <v>120.795073918721</v>
      </c>
      <c r="E76" s="384">
        <v>272.00617364431417</v>
      </c>
      <c r="F76" s="385">
        <v>422.34824406113961</v>
      </c>
    </row>
    <row r="77" spans="1:6" ht="13.5" customHeight="1" x14ac:dyDescent="0.25">
      <c r="A77" s="61"/>
      <c r="B77" s="387">
        <f t="shared" si="0"/>
        <v>2062</v>
      </c>
      <c r="C77" s="62"/>
      <c r="D77" s="384">
        <v>121.66410322748878</v>
      </c>
      <c r="E77" s="384">
        <v>276.35132018815307</v>
      </c>
      <c r="F77" s="385">
        <v>431.90756645758512</v>
      </c>
    </row>
    <row r="78" spans="1:6" ht="13.5" customHeight="1" x14ac:dyDescent="0.25">
      <c r="A78" s="61"/>
      <c r="B78" s="387">
        <f t="shared" si="0"/>
        <v>2063</v>
      </c>
      <c r="C78" s="62"/>
      <c r="D78" s="384">
        <v>122.53313253625655</v>
      </c>
      <c r="E78" s="384">
        <v>280.69646673199196</v>
      </c>
      <c r="F78" s="385">
        <v>439.72883023649513</v>
      </c>
    </row>
    <row r="79" spans="1:6" ht="13.5" customHeight="1" x14ac:dyDescent="0.25">
      <c r="A79" s="61"/>
      <c r="B79" s="387">
        <f t="shared" si="0"/>
        <v>2064</v>
      </c>
      <c r="C79" s="62"/>
      <c r="D79" s="384">
        <v>122.53313253625655</v>
      </c>
      <c r="E79" s="384">
        <v>285.04161327583085</v>
      </c>
      <c r="F79" s="385">
        <v>447.55009401540514</v>
      </c>
    </row>
    <row r="80" spans="1:6" ht="13.5" customHeight="1" x14ac:dyDescent="0.25">
      <c r="A80" s="61"/>
      <c r="B80" s="387">
        <f t="shared" si="0"/>
        <v>2065</v>
      </c>
      <c r="C80" s="62"/>
      <c r="D80" s="384">
        <v>122.53313253625655</v>
      </c>
      <c r="E80" s="384">
        <v>288.51773051090197</v>
      </c>
      <c r="F80" s="385">
        <v>454.50232848554737</v>
      </c>
    </row>
    <row r="81" spans="1:6" ht="13.5" customHeight="1" x14ac:dyDescent="0.25">
      <c r="A81" s="61"/>
      <c r="B81" s="387">
        <f t="shared" si="0"/>
        <v>2066</v>
      </c>
      <c r="C81" s="62"/>
      <c r="D81" s="384">
        <v>122.53313253625655</v>
      </c>
      <c r="E81" s="384">
        <v>291.99384774597308</v>
      </c>
      <c r="F81" s="385">
        <v>461.45456295568954</v>
      </c>
    </row>
    <row r="82" spans="1:6" ht="13.5" customHeight="1" x14ac:dyDescent="0.25">
      <c r="A82" s="61"/>
      <c r="B82" s="387">
        <f t="shared" si="0"/>
        <v>2067</v>
      </c>
      <c r="C82" s="62"/>
      <c r="D82" s="384">
        <v>122.53313253625655</v>
      </c>
      <c r="E82" s="384">
        <v>295.46996498104414</v>
      </c>
      <c r="F82" s="385">
        <v>467.53776811706399</v>
      </c>
    </row>
    <row r="83" spans="1:6" ht="13.5" customHeight="1" x14ac:dyDescent="0.25">
      <c r="A83" s="61"/>
      <c r="B83" s="387">
        <f t="shared" si="0"/>
        <v>2068</v>
      </c>
      <c r="C83" s="62"/>
      <c r="D83" s="384">
        <v>121.66410322748878</v>
      </c>
      <c r="E83" s="384">
        <v>298.07705290734748</v>
      </c>
      <c r="F83" s="385">
        <v>473.62097327843844</v>
      </c>
    </row>
    <row r="84" spans="1:6" ht="13.5" customHeight="1" x14ac:dyDescent="0.25">
      <c r="A84" s="61"/>
      <c r="B84" s="387">
        <f t="shared" si="0"/>
        <v>2069</v>
      </c>
      <c r="C84" s="62"/>
      <c r="D84" s="384">
        <v>121.66410322748878</v>
      </c>
      <c r="E84" s="384">
        <v>299.81511152488304</v>
      </c>
      <c r="F84" s="385">
        <v>478.83514913104511</v>
      </c>
    </row>
    <row r="85" spans="1:6" ht="13.5" customHeight="1" x14ac:dyDescent="0.25">
      <c r="A85" s="61"/>
      <c r="B85" s="387">
        <f t="shared" si="0"/>
        <v>2070</v>
      </c>
      <c r="C85" s="62"/>
      <c r="D85" s="384">
        <v>120.795073918721</v>
      </c>
      <c r="E85" s="384">
        <v>302.42219945118637</v>
      </c>
      <c r="F85" s="385">
        <v>483.18029567488401</v>
      </c>
    </row>
    <row r="86" spans="1:6" ht="13.5" customHeight="1" x14ac:dyDescent="0.25">
      <c r="A86" s="61"/>
      <c r="B86" s="387">
        <f t="shared" si="0"/>
        <v>2071</v>
      </c>
      <c r="C86" s="62"/>
      <c r="D86" s="384">
        <v>119.92604460995322</v>
      </c>
      <c r="E86" s="384">
        <v>304.16025806872193</v>
      </c>
      <c r="F86" s="385">
        <v>487.52544221872284</v>
      </c>
    </row>
    <row r="87" spans="1:6" ht="13.5" customHeight="1" x14ac:dyDescent="0.25">
      <c r="A87" s="61"/>
      <c r="B87" s="387">
        <f t="shared" si="0"/>
        <v>2072</v>
      </c>
      <c r="C87" s="62"/>
      <c r="D87" s="384">
        <v>119.05701530118544</v>
      </c>
      <c r="E87" s="384">
        <v>305.89831668625749</v>
      </c>
      <c r="F87" s="385">
        <v>491.87058876256174</v>
      </c>
    </row>
    <row r="88" spans="1:6" ht="13.5" customHeight="1" x14ac:dyDescent="0.25">
      <c r="A88" s="61"/>
      <c r="B88" s="387">
        <f t="shared" si="0"/>
        <v>2073</v>
      </c>
      <c r="C88" s="62"/>
      <c r="D88" s="384">
        <v>118.18798599241767</v>
      </c>
      <c r="E88" s="384">
        <v>306.76734599502527</v>
      </c>
      <c r="F88" s="385">
        <v>495.34670599763285</v>
      </c>
    </row>
    <row r="89" spans="1:6" ht="13.5" customHeight="1" x14ac:dyDescent="0.25">
      <c r="A89" s="61"/>
      <c r="B89" s="387">
        <f t="shared" si="0"/>
        <v>2074</v>
      </c>
      <c r="C89" s="62"/>
      <c r="D89" s="384">
        <v>117.31895668364989</v>
      </c>
      <c r="E89" s="384">
        <v>307.63637530379305</v>
      </c>
      <c r="F89" s="385">
        <v>498.82282323270397</v>
      </c>
    </row>
    <row r="90" spans="1:6" ht="13.5" customHeight="1" x14ac:dyDescent="0.25">
      <c r="A90" s="61"/>
      <c r="B90" s="387">
        <f t="shared" si="0"/>
        <v>2075</v>
      </c>
      <c r="C90" s="62"/>
      <c r="D90" s="384">
        <v>115.58089806611433</v>
      </c>
      <c r="E90" s="384">
        <v>308.50540461256082</v>
      </c>
      <c r="F90" s="385">
        <v>501.4299111590073</v>
      </c>
    </row>
    <row r="91" spans="1:6" ht="13.5" customHeight="1" x14ac:dyDescent="0.25">
      <c r="A91" s="61"/>
      <c r="B91" s="387">
        <f t="shared" ref="B91:B115" si="1">B90+1</f>
        <v>2076</v>
      </c>
      <c r="C91" s="62"/>
      <c r="D91" s="384">
        <v>113.84283944857879</v>
      </c>
      <c r="E91" s="384">
        <v>308.50540461256082</v>
      </c>
      <c r="F91" s="385">
        <v>503.16796977654286</v>
      </c>
    </row>
    <row r="92" spans="1:6" ht="13.5" customHeight="1" x14ac:dyDescent="0.25">
      <c r="A92" s="61"/>
      <c r="B92" s="387">
        <f t="shared" si="1"/>
        <v>2077</v>
      </c>
      <c r="C92" s="62"/>
      <c r="D92" s="384">
        <v>112.97381013981101</v>
      </c>
      <c r="E92" s="384">
        <v>308.50540461256082</v>
      </c>
      <c r="F92" s="385">
        <v>504.90602839407842</v>
      </c>
    </row>
    <row r="93" spans="1:6" ht="13.5" customHeight="1" x14ac:dyDescent="0.25">
      <c r="A93" s="61"/>
      <c r="B93" s="387">
        <f t="shared" si="1"/>
        <v>2078</v>
      </c>
      <c r="C93" s="62"/>
      <c r="D93" s="384">
        <v>111.23575152227545</v>
      </c>
      <c r="E93" s="384">
        <v>308.50540461256082</v>
      </c>
      <c r="F93" s="385">
        <v>505.7750577028462</v>
      </c>
    </row>
    <row r="94" spans="1:6" ht="13.5" customHeight="1" x14ac:dyDescent="0.25">
      <c r="A94" s="61"/>
      <c r="B94" s="387">
        <f t="shared" si="1"/>
        <v>2079</v>
      </c>
      <c r="C94" s="62"/>
      <c r="D94" s="384">
        <v>109.49769290473989</v>
      </c>
      <c r="E94" s="384">
        <v>307.63637530379305</v>
      </c>
      <c r="F94" s="385">
        <v>506.64408701161398</v>
      </c>
    </row>
    <row r="95" spans="1:6" ht="13.5" customHeight="1" x14ac:dyDescent="0.25">
      <c r="A95" s="61"/>
      <c r="B95" s="387">
        <f t="shared" si="1"/>
        <v>2080</v>
      </c>
      <c r="C95" s="62"/>
      <c r="D95" s="384">
        <v>107.75963428720435</v>
      </c>
      <c r="E95" s="384">
        <v>306.76734599502527</v>
      </c>
      <c r="F95" s="385">
        <v>505.7750577028462</v>
      </c>
    </row>
    <row r="96" spans="1:6" ht="13.5" customHeight="1" x14ac:dyDescent="0.25">
      <c r="A96" s="61"/>
      <c r="B96" s="387">
        <f t="shared" si="1"/>
        <v>2081</v>
      </c>
      <c r="C96" s="62"/>
      <c r="D96" s="384">
        <v>106.02157566966879</v>
      </c>
      <c r="E96" s="384">
        <v>306.76734599502527</v>
      </c>
      <c r="F96" s="385">
        <v>507.51311632038176</v>
      </c>
    </row>
    <row r="97" spans="1:10" ht="13.5" customHeight="1" x14ac:dyDescent="0.25">
      <c r="A97" s="61"/>
      <c r="B97" s="387">
        <f t="shared" si="1"/>
        <v>2082</v>
      </c>
      <c r="C97" s="62"/>
      <c r="D97" s="384">
        <v>104.28351705213323</v>
      </c>
      <c r="E97" s="384">
        <v>305.89831668625749</v>
      </c>
      <c r="F97" s="385">
        <v>507.51311632038176</v>
      </c>
    </row>
    <row r="98" spans="1:10" ht="13.5" customHeight="1" x14ac:dyDescent="0.25">
      <c r="A98" s="61"/>
      <c r="B98" s="387">
        <f t="shared" si="1"/>
        <v>2083</v>
      </c>
      <c r="C98" s="62"/>
      <c r="D98" s="384">
        <v>102.54545843459768</v>
      </c>
      <c r="E98" s="384">
        <v>305.02928737748971</v>
      </c>
      <c r="F98" s="385">
        <v>507.51311632038176</v>
      </c>
    </row>
    <row r="99" spans="1:10" ht="13.5" customHeight="1" x14ac:dyDescent="0.25">
      <c r="A99" s="61"/>
      <c r="B99" s="387">
        <f t="shared" si="1"/>
        <v>2084</v>
      </c>
      <c r="C99" s="62"/>
      <c r="D99" s="384">
        <v>99.938370508294355</v>
      </c>
      <c r="E99" s="384">
        <v>304.16025806872193</v>
      </c>
      <c r="F99" s="385">
        <v>507.51311632038176</v>
      </c>
    </row>
    <row r="100" spans="1:10" ht="13.5" customHeight="1" x14ac:dyDescent="0.25">
      <c r="A100" s="61"/>
      <c r="B100" s="387">
        <f t="shared" si="1"/>
        <v>2085</v>
      </c>
      <c r="C100" s="62"/>
      <c r="D100" s="384">
        <v>98.200311890758798</v>
      </c>
      <c r="E100" s="384">
        <v>303.29122875995415</v>
      </c>
      <c r="F100" s="385">
        <v>507.51311632038176</v>
      </c>
    </row>
    <row r="101" spans="1:10" ht="13.5" customHeight="1" x14ac:dyDescent="0.25">
      <c r="A101" s="61"/>
      <c r="B101" s="387">
        <f t="shared" si="1"/>
        <v>2086</v>
      </c>
      <c r="C101" s="62"/>
      <c r="D101" s="384">
        <v>96.46225327322324</v>
      </c>
      <c r="E101" s="384">
        <v>301.55317014241859</v>
      </c>
      <c r="F101" s="385">
        <v>505.7750577028462</v>
      </c>
    </row>
    <row r="102" spans="1:10" ht="13.5" customHeight="1" x14ac:dyDescent="0.25">
      <c r="A102" s="61"/>
      <c r="B102" s="387">
        <f t="shared" si="1"/>
        <v>2087</v>
      </c>
      <c r="C102" s="62"/>
      <c r="D102" s="384">
        <v>94.724194655687683</v>
      </c>
      <c r="E102" s="384">
        <v>299.81511152488304</v>
      </c>
      <c r="F102" s="385">
        <v>504.90602839407842</v>
      </c>
    </row>
    <row r="103" spans="1:10" ht="13.5" customHeight="1" x14ac:dyDescent="0.25">
      <c r="A103" s="61"/>
      <c r="B103" s="387">
        <f t="shared" si="1"/>
        <v>2088</v>
      </c>
      <c r="C103" s="62"/>
      <c r="D103" s="384">
        <v>92.117106729384361</v>
      </c>
      <c r="E103" s="384">
        <v>298.07705290734748</v>
      </c>
      <c r="F103" s="385">
        <v>503.16796977654286</v>
      </c>
    </row>
    <row r="104" spans="1:10" ht="13.5" customHeight="1" x14ac:dyDescent="0.25">
      <c r="A104" s="61"/>
      <c r="B104" s="387">
        <f t="shared" si="1"/>
        <v>2089</v>
      </c>
      <c r="C104" s="62"/>
      <c r="D104" s="384">
        <v>90.379048111848803</v>
      </c>
      <c r="E104" s="384">
        <v>295.46996498104414</v>
      </c>
      <c r="F104" s="385">
        <v>500.56088185023953</v>
      </c>
    </row>
    <row r="105" spans="1:10" ht="13.5" customHeight="1" x14ac:dyDescent="0.25">
      <c r="A105" s="61"/>
      <c r="B105" s="387">
        <f t="shared" si="1"/>
        <v>2090</v>
      </c>
      <c r="C105" s="62"/>
      <c r="D105" s="384">
        <v>87.771960185545467</v>
      </c>
      <c r="E105" s="384">
        <v>293.73190636350859</v>
      </c>
      <c r="F105" s="385">
        <v>498.82282323270397</v>
      </c>
      <c r="G105" s="61"/>
      <c r="H105" s="18"/>
      <c r="I105" s="18"/>
      <c r="J105" s="18"/>
    </row>
    <row r="106" spans="1:10" ht="13.5" customHeight="1" x14ac:dyDescent="0.25">
      <c r="A106" s="18"/>
      <c r="B106" s="387">
        <f t="shared" si="1"/>
        <v>2091</v>
      </c>
      <c r="C106" s="62"/>
      <c r="D106" s="384">
        <v>86.033901568009924</v>
      </c>
      <c r="E106" s="384">
        <v>291.12481843720531</v>
      </c>
      <c r="F106" s="385">
        <v>497.08476461516841</v>
      </c>
      <c r="G106" s="18"/>
      <c r="H106" s="18"/>
      <c r="I106" s="18"/>
    </row>
    <row r="107" spans="1:10" ht="13.5" customHeight="1" x14ac:dyDescent="0.25">
      <c r="B107" s="387">
        <f t="shared" si="1"/>
        <v>2092</v>
      </c>
      <c r="C107" s="62"/>
      <c r="D107" s="384">
        <v>84.295842950474366</v>
      </c>
      <c r="E107" s="384">
        <v>289.38675981966975</v>
      </c>
      <c r="F107" s="385">
        <v>495.34670599763285</v>
      </c>
    </row>
    <row r="108" spans="1:10" ht="13.5" customHeight="1" x14ac:dyDescent="0.25">
      <c r="B108" s="387">
        <f t="shared" si="1"/>
        <v>2093</v>
      </c>
      <c r="C108" s="62"/>
      <c r="D108" s="384">
        <v>81.68875502417103</v>
      </c>
      <c r="E108" s="384">
        <v>287.64870120213419</v>
      </c>
      <c r="F108" s="385">
        <v>492.73961807132952</v>
      </c>
    </row>
    <row r="109" spans="1:10" ht="13.5" customHeight="1" x14ac:dyDescent="0.25">
      <c r="B109" s="387">
        <f t="shared" si="1"/>
        <v>2094</v>
      </c>
      <c r="C109" s="62"/>
      <c r="D109" s="384">
        <v>79.950696406635487</v>
      </c>
      <c r="E109" s="384">
        <v>285.04161327583085</v>
      </c>
      <c r="F109" s="385">
        <v>490.13253014502618</v>
      </c>
    </row>
    <row r="110" spans="1:10" ht="13.5" customHeight="1" x14ac:dyDescent="0.25">
      <c r="B110" s="387">
        <f t="shared" si="1"/>
        <v>2095</v>
      </c>
      <c r="C110" s="62"/>
      <c r="D110" s="384">
        <v>77.343608480332151</v>
      </c>
      <c r="E110" s="384">
        <v>282.43452534952752</v>
      </c>
      <c r="F110" s="385">
        <v>487.52544221872284</v>
      </c>
    </row>
    <row r="111" spans="1:10" ht="13.5" customHeight="1" x14ac:dyDescent="0.25">
      <c r="B111" s="387">
        <f t="shared" si="1"/>
        <v>2096</v>
      </c>
      <c r="C111" s="62"/>
      <c r="D111" s="384">
        <v>75.605549862796593</v>
      </c>
      <c r="E111" s="384">
        <v>279.82743742322418</v>
      </c>
      <c r="F111" s="385">
        <v>484.04932498365179</v>
      </c>
    </row>
    <row r="112" spans="1:10" ht="13.5" customHeight="1" x14ac:dyDescent="0.25">
      <c r="B112" s="387">
        <f t="shared" si="1"/>
        <v>2097</v>
      </c>
      <c r="C112" s="62"/>
      <c r="D112" s="384">
        <v>73.867491245261036</v>
      </c>
      <c r="E112" s="384">
        <v>277.22034949692085</v>
      </c>
      <c r="F112" s="385">
        <v>481.44223705734845</v>
      </c>
    </row>
    <row r="113" spans="1:6" ht="13.5" customHeight="1" x14ac:dyDescent="0.25">
      <c r="B113" s="387">
        <f t="shared" si="1"/>
        <v>2098</v>
      </c>
      <c r="C113" s="62"/>
      <c r="D113" s="384">
        <v>71.260403318957714</v>
      </c>
      <c r="E113" s="384">
        <v>274.61326157061751</v>
      </c>
      <c r="F113" s="385">
        <v>477.09709051350956</v>
      </c>
    </row>
    <row r="114" spans="1:6" ht="13.5" customHeight="1" x14ac:dyDescent="0.25">
      <c r="B114" s="387">
        <f t="shared" si="1"/>
        <v>2099</v>
      </c>
      <c r="C114" s="62"/>
      <c r="D114" s="384">
        <v>69.522344701422156</v>
      </c>
      <c r="E114" s="384">
        <v>272.00617364431417</v>
      </c>
      <c r="F114" s="385">
        <v>474.49000258720622</v>
      </c>
    </row>
    <row r="115" spans="1:6" ht="13.5" customHeight="1" thickBot="1" x14ac:dyDescent="0.3">
      <c r="A115" s="353"/>
      <c r="B115" s="388">
        <f t="shared" si="1"/>
        <v>2100</v>
      </c>
      <c r="C115" s="65"/>
      <c r="D115" s="389">
        <v>66.91525677511882</v>
      </c>
      <c r="E115" s="389">
        <v>268.53005640924306</v>
      </c>
      <c r="F115" s="390">
        <v>470.14485604336733</v>
      </c>
    </row>
    <row r="116" spans="1:6" ht="13.5" customHeight="1" thickTop="1" x14ac:dyDescent="0.25"/>
  </sheetData>
  <mergeCells count="9">
    <mergeCell ref="A18:B18"/>
    <mergeCell ref="A19:B19"/>
    <mergeCell ref="A20:B20"/>
    <mergeCell ref="E6:S6"/>
    <mergeCell ref="A7:B7"/>
    <mergeCell ref="A8:B8"/>
    <mergeCell ref="A10:B10"/>
    <mergeCell ref="A11:B11"/>
    <mergeCell ref="A12:B12"/>
  </mergeCells>
  <hyperlinks>
    <hyperlink ref="A11" location="Contents!A1" display="Contents" xr:uid="{00000000-0004-0000-1D00-000000000000}"/>
    <hyperlink ref="A11:B11" r:id="rId1" display="WebTAG Unit 3.3.5" xr:uid="{00000000-0004-0000-1D00-000001000000}"/>
    <hyperlink ref="A10" location="Contents!A1" display="Contents" xr:uid="{00000000-0004-0000-1D00-000002000000}"/>
    <hyperlink ref="A10:B10" location="Contents!A1" tooltip="Contents page" display="Contents" xr:uid="{00000000-0004-0000-1D00-000003000000}"/>
    <hyperlink ref="A12:B12" r:id="rId2" tooltip="Unit A3  Environmental Impact Appraisal" display="WebTAG Unit A 3" xr:uid="{00000000-0004-0000-1D00-000004000000}"/>
    <hyperlink ref="F7" r:id="rId3" display="BEIS, 2018" xr:uid="{00000000-0004-0000-1D00-000005000000}"/>
  </hyperlinks>
  <pageMargins left="0.7" right="0.7" top="0.75" bottom="0.75" header="0.3" footer="0.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S35"/>
  <sheetViews>
    <sheetView topLeftCell="A19" zoomScale="70" zoomScaleNormal="70" workbookViewId="0">
      <selection activeCell="D5" sqref="D5:H5"/>
    </sheetView>
  </sheetViews>
  <sheetFormatPr defaultColWidth="12.81640625" defaultRowHeight="13.5" customHeight="1" x14ac:dyDescent="0.25"/>
  <cols>
    <col min="1" max="16384" width="12.81640625" style="6"/>
  </cols>
  <sheetData>
    <row r="1" spans="1:19" s="1060" customFormat="1" ht="13" x14ac:dyDescent="0.35">
      <c r="A1" s="4"/>
      <c r="B1" s="4"/>
      <c r="C1" s="1186"/>
      <c r="D1" s="1186"/>
      <c r="E1" s="1186"/>
      <c r="F1" s="1186"/>
      <c r="G1" s="1186"/>
      <c r="H1" s="1186"/>
      <c r="I1" s="1186"/>
      <c r="J1" s="1186"/>
      <c r="K1" s="1186"/>
      <c r="L1" s="1186"/>
      <c r="M1" s="1186"/>
      <c r="N1" s="1186"/>
      <c r="O1" s="1186"/>
      <c r="P1" s="1186"/>
      <c r="Q1" s="1186"/>
      <c r="R1" s="1186"/>
      <c r="S1" s="1186"/>
    </row>
    <row r="2" spans="1:19" s="7" customFormat="1" ht="18" x14ac:dyDescent="0.35"/>
    <row r="3" spans="1:19" s="7" customFormat="1" ht="18" x14ac:dyDescent="0.35">
      <c r="A3" s="7" t="s">
        <v>769</v>
      </c>
      <c r="B3" s="154"/>
      <c r="C3" s="11"/>
      <c r="D3" s="8"/>
      <c r="E3" s="8"/>
      <c r="F3" s="12"/>
      <c r="G3" s="154"/>
      <c r="I3" s="8"/>
    </row>
    <row r="4" spans="1:19" s="1061" customFormat="1" ht="18.5" thickBot="1" x14ac:dyDescent="0.4">
      <c r="A4" s="13" t="s">
        <v>58</v>
      </c>
      <c r="B4" s="14"/>
      <c r="C4" s="16"/>
      <c r="D4" s="16"/>
      <c r="E4" s="16"/>
      <c r="F4" s="16"/>
      <c r="G4" s="14"/>
      <c r="H4" s="15"/>
      <c r="I4" s="16"/>
      <c r="J4" s="16"/>
      <c r="K4" s="16"/>
      <c r="L4" s="16"/>
      <c r="M4" s="16"/>
      <c r="N4" s="16"/>
      <c r="O4" s="16"/>
      <c r="P4" s="16"/>
      <c r="Q4" s="16"/>
      <c r="R4" s="16"/>
      <c r="S4" s="16"/>
    </row>
    <row r="5" spans="1:19" s="1060" customFormat="1" ht="14" thickTop="1" thickBot="1" x14ac:dyDescent="0.4">
      <c r="A5" s="48"/>
      <c r="B5" s="20"/>
      <c r="C5" s="1186"/>
      <c r="D5" s="1186"/>
      <c r="E5" s="21"/>
      <c r="F5" s="1186"/>
      <c r="G5" s="20"/>
      <c r="H5" s="47"/>
      <c r="I5" s="1186"/>
      <c r="J5" s="1186"/>
      <c r="K5" s="1186"/>
      <c r="L5" s="1186"/>
      <c r="M5" s="1186"/>
      <c r="N5" s="1186"/>
      <c r="O5" s="1186"/>
      <c r="P5" s="1186"/>
      <c r="Q5" s="1186"/>
      <c r="R5" s="1186"/>
      <c r="S5" s="1186"/>
    </row>
    <row r="6" spans="1:19" s="1060" customFormat="1" ht="15" thickTop="1" x14ac:dyDescent="0.35">
      <c r="A6" s="22" t="s">
        <v>425</v>
      </c>
      <c r="B6" s="22"/>
      <c r="C6" s="1186"/>
      <c r="D6" s="1186"/>
      <c r="E6" s="1248" t="s">
        <v>140</v>
      </c>
      <c r="F6" s="1249"/>
      <c r="G6" s="1249"/>
      <c r="H6" s="1249"/>
      <c r="I6" s="1249"/>
      <c r="J6" s="1249"/>
      <c r="K6" s="1249"/>
      <c r="L6" s="1249"/>
      <c r="M6" s="1249"/>
      <c r="N6" s="1249"/>
      <c r="O6" s="1249"/>
      <c r="P6" s="1249"/>
      <c r="Q6" s="1249"/>
      <c r="R6" s="1249"/>
      <c r="S6" s="1299"/>
    </row>
    <row r="7" spans="1:19" s="1060" customFormat="1" ht="13" x14ac:dyDescent="0.3">
      <c r="A7" s="1264" t="s">
        <v>770</v>
      </c>
      <c r="B7" s="1265"/>
      <c r="C7" s="1186"/>
      <c r="D7" s="25"/>
      <c r="E7" s="1094" t="s">
        <v>603</v>
      </c>
      <c r="F7" s="72"/>
      <c r="G7" s="1188"/>
      <c r="H7" s="1188"/>
      <c r="I7" s="1188"/>
      <c r="J7" s="1188"/>
      <c r="K7" s="1188"/>
      <c r="L7" s="1188"/>
      <c r="M7" s="1188"/>
      <c r="N7" s="1188"/>
      <c r="O7" s="1188"/>
      <c r="P7" s="1188"/>
      <c r="Q7" s="1188"/>
      <c r="R7" s="1188"/>
      <c r="S7" s="25"/>
    </row>
    <row r="8" spans="1:19" s="1060" customFormat="1" ht="13" x14ac:dyDescent="0.3">
      <c r="A8" s="1252" t="s">
        <v>771</v>
      </c>
      <c r="B8" s="1253"/>
      <c r="C8" s="20"/>
      <c r="D8" s="41"/>
      <c r="E8" s="1095" t="s">
        <v>772</v>
      </c>
      <c r="F8" s="27"/>
      <c r="G8" s="1188"/>
      <c r="H8" s="1188"/>
      <c r="I8" s="1188"/>
      <c r="J8" s="1188"/>
      <c r="K8" s="1188"/>
      <c r="L8" s="1188"/>
      <c r="M8" s="1188"/>
      <c r="N8" s="1188"/>
      <c r="O8" s="1188"/>
      <c r="P8" s="1188"/>
      <c r="Q8" s="1188"/>
      <c r="R8" s="1188"/>
      <c r="S8" s="25"/>
    </row>
    <row r="9" spans="1:19" s="1060" customFormat="1" thickBot="1" x14ac:dyDescent="0.35">
      <c r="A9" s="28" t="s">
        <v>430</v>
      </c>
      <c r="B9" s="29"/>
      <c r="C9" s="1186"/>
      <c r="D9" s="41"/>
      <c r="E9" s="6" t="s">
        <v>773</v>
      </c>
      <c r="F9" s="1188"/>
      <c r="G9" s="1188"/>
      <c r="H9" s="1188"/>
      <c r="I9" s="1188"/>
      <c r="J9" s="1188"/>
      <c r="K9" s="1188"/>
      <c r="L9" s="1188"/>
      <c r="M9" s="1188"/>
      <c r="N9" s="1188"/>
      <c r="O9" s="1188"/>
      <c r="P9" s="1188"/>
      <c r="Q9" s="1188"/>
      <c r="R9" s="1188"/>
      <c r="S9" s="25"/>
    </row>
    <row r="10" spans="1:19" s="1060" customFormat="1" thickBot="1" x14ac:dyDescent="0.35">
      <c r="A10" s="1257" t="s">
        <v>432</v>
      </c>
      <c r="B10" s="1266"/>
      <c r="C10" s="1186"/>
      <c r="D10" s="41"/>
      <c r="E10" s="6" t="s">
        <v>774</v>
      </c>
      <c r="F10" s="1188"/>
      <c r="G10" s="1188"/>
      <c r="H10" s="1188"/>
      <c r="I10" s="1188"/>
      <c r="J10" s="1188"/>
      <c r="K10" s="1188"/>
      <c r="L10" s="1188"/>
      <c r="M10" s="1188"/>
      <c r="N10" s="1188"/>
      <c r="O10" s="1188"/>
      <c r="P10" s="1188"/>
      <c r="Q10" s="1188"/>
      <c r="R10" s="1188"/>
      <c r="S10" s="25"/>
    </row>
    <row r="11" spans="1:19" s="1060" customFormat="1" thickBot="1" x14ac:dyDescent="0.4">
      <c r="A11" s="1257" t="s">
        <v>775</v>
      </c>
      <c r="B11" s="1267"/>
      <c r="C11" s="1186"/>
      <c r="D11" s="20"/>
      <c r="E11" s="26"/>
      <c r="F11" s="30"/>
      <c r="G11" s="30"/>
      <c r="H11" s="30"/>
      <c r="I11" s="30"/>
      <c r="J11" s="30"/>
      <c r="K11" s="30"/>
      <c r="L11" s="30"/>
      <c r="M11" s="30"/>
      <c r="N11" s="30"/>
      <c r="O11" s="30"/>
      <c r="P11" s="30"/>
      <c r="Q11" s="30"/>
      <c r="R11" s="30"/>
      <c r="S11" s="31"/>
    </row>
    <row r="12" spans="1:19" s="1060" customFormat="1" thickBot="1" x14ac:dyDescent="0.4">
      <c r="A12" s="1257" t="s">
        <v>776</v>
      </c>
      <c r="B12" s="1267"/>
      <c r="C12" s="1186"/>
      <c r="D12" s="20"/>
      <c r="E12" s="26"/>
      <c r="F12" s="1188"/>
      <c r="G12" s="1188"/>
      <c r="H12" s="1188"/>
      <c r="I12" s="1188"/>
      <c r="J12" s="1188"/>
      <c r="K12" s="1188"/>
      <c r="L12" s="1188"/>
      <c r="M12" s="1188"/>
      <c r="N12" s="1188"/>
      <c r="O12" s="1188"/>
      <c r="P12" s="1188"/>
      <c r="Q12" s="1188"/>
      <c r="R12" s="1188"/>
      <c r="S12" s="25"/>
    </row>
    <row r="13" spans="1:19" s="1060" customFormat="1" ht="13" x14ac:dyDescent="0.35">
      <c r="A13" s="28" t="s">
        <v>439</v>
      </c>
      <c r="B13" s="32"/>
      <c r="C13" s="20"/>
      <c r="D13" s="20"/>
      <c r="E13" s="73"/>
      <c r="F13" s="1188"/>
      <c r="G13" s="1188"/>
      <c r="H13" s="1188"/>
      <c r="I13" s="1188"/>
      <c r="J13" s="1188"/>
      <c r="K13" s="1188"/>
      <c r="L13" s="1188"/>
      <c r="M13" s="1188"/>
      <c r="N13" s="1188"/>
      <c r="O13" s="1188"/>
      <c r="P13" s="1188"/>
      <c r="Q13" s="1188"/>
      <c r="R13" s="1188"/>
      <c r="S13" s="25"/>
    </row>
    <row r="14" spans="1:19" s="1060" customFormat="1" ht="13" x14ac:dyDescent="0.35">
      <c r="A14" s="35" t="s">
        <v>440</v>
      </c>
      <c r="B14" s="75">
        <v>2010</v>
      </c>
      <c r="C14" s="20"/>
      <c r="D14" s="20"/>
      <c r="E14" s="26"/>
      <c r="F14" s="1188"/>
      <c r="G14" s="1188"/>
      <c r="H14" s="1188"/>
      <c r="I14" s="1188"/>
      <c r="J14" s="1188"/>
      <c r="K14" s="1188"/>
      <c r="L14" s="1188"/>
      <c r="M14" s="1188"/>
      <c r="N14" s="1188"/>
      <c r="O14" s="1188"/>
      <c r="P14" s="1188"/>
      <c r="Q14" s="1188"/>
      <c r="R14" s="1188"/>
      <c r="S14" s="25"/>
    </row>
    <row r="15" spans="1:19" s="1060" customFormat="1" ht="13" x14ac:dyDescent="0.35">
      <c r="A15" s="33" t="s">
        <v>719</v>
      </c>
      <c r="B15" s="165">
        <v>2010</v>
      </c>
      <c r="C15" s="20"/>
      <c r="D15" s="20"/>
      <c r="E15" s="26"/>
      <c r="F15" s="1188"/>
      <c r="G15" s="1188"/>
      <c r="H15" s="1188"/>
      <c r="I15" s="1188"/>
      <c r="J15" s="1188"/>
      <c r="K15" s="1188"/>
      <c r="L15" s="1188"/>
      <c r="M15" s="1188"/>
      <c r="N15" s="1188"/>
      <c r="O15" s="1188"/>
      <c r="P15" s="1188"/>
      <c r="Q15" s="1188"/>
      <c r="R15" s="1188"/>
      <c r="S15" s="25"/>
    </row>
    <row r="16" spans="1:19" s="1060" customFormat="1" ht="12.5" x14ac:dyDescent="0.35">
      <c r="A16" s="37"/>
      <c r="B16" s="37"/>
      <c r="C16" s="20"/>
      <c r="D16" s="20"/>
      <c r="E16" s="26"/>
      <c r="F16" s="1188"/>
      <c r="G16" s="1188"/>
      <c r="H16" s="1188"/>
      <c r="I16" s="1188"/>
      <c r="J16" s="1188"/>
      <c r="K16" s="1188"/>
      <c r="L16" s="1188"/>
      <c r="M16" s="1188"/>
      <c r="N16" s="1188"/>
      <c r="O16" s="1188"/>
      <c r="P16" s="1188"/>
      <c r="Q16" s="1188"/>
      <c r="R16" s="1188"/>
      <c r="S16" s="25"/>
    </row>
    <row r="17" spans="1:19" s="1060" customFormat="1" ht="13" x14ac:dyDescent="0.35">
      <c r="A17" s="22" t="s">
        <v>446</v>
      </c>
      <c r="B17" s="39"/>
      <c r="C17" s="20"/>
      <c r="D17" s="20"/>
      <c r="E17" s="40"/>
      <c r="F17" s="1188"/>
      <c r="G17" s="1188"/>
      <c r="H17" s="1188"/>
      <c r="I17" s="1188"/>
      <c r="J17" s="1188"/>
      <c r="K17" s="1188"/>
      <c r="L17" s="1188"/>
      <c r="M17" s="1188"/>
      <c r="N17" s="1188"/>
      <c r="O17" s="1188"/>
      <c r="P17" s="1188"/>
      <c r="Q17" s="1188"/>
      <c r="R17" s="1188"/>
      <c r="S17" s="25"/>
    </row>
    <row r="18" spans="1:19" s="1060" customFormat="1" ht="13" x14ac:dyDescent="0.35">
      <c r="A18" s="1259"/>
      <c r="B18" s="1259"/>
      <c r="C18" s="20"/>
      <c r="D18" s="20"/>
      <c r="E18" s="26"/>
      <c r="F18" s="1188"/>
      <c r="G18" s="1188"/>
      <c r="H18" s="1188"/>
      <c r="I18" s="1188"/>
      <c r="J18" s="1188"/>
      <c r="K18" s="1188"/>
      <c r="L18" s="1188"/>
      <c r="M18" s="1188"/>
      <c r="N18" s="1188"/>
      <c r="O18" s="1188"/>
      <c r="P18" s="1188"/>
      <c r="Q18" s="1188"/>
      <c r="R18" s="1188"/>
      <c r="S18" s="25"/>
    </row>
    <row r="19" spans="1:19" s="1060" customFormat="1" ht="13" x14ac:dyDescent="0.35">
      <c r="A19" s="1259"/>
      <c r="B19" s="1259"/>
      <c r="C19" s="20"/>
      <c r="D19" s="20"/>
      <c r="E19" s="26" t="s">
        <v>777</v>
      </c>
      <c r="F19" s="1188"/>
      <c r="G19" s="1188"/>
      <c r="H19" s="1188"/>
      <c r="I19" s="1188"/>
      <c r="J19" s="1188"/>
      <c r="K19" s="1188"/>
      <c r="L19" s="1188"/>
      <c r="M19" s="1188"/>
      <c r="N19" s="1188"/>
      <c r="O19" s="1188"/>
      <c r="P19" s="1188"/>
      <c r="Q19" s="1188"/>
      <c r="R19" s="1188"/>
      <c r="S19" s="25"/>
    </row>
    <row r="20" spans="1:19" s="1060" customFormat="1" thickBot="1" x14ac:dyDescent="0.4">
      <c r="A20" s="288"/>
      <c r="B20" s="288"/>
      <c r="C20" s="20"/>
      <c r="D20" s="41"/>
      <c r="E20" s="42" t="s">
        <v>778</v>
      </c>
      <c r="F20" s="43"/>
      <c r="G20" s="43"/>
      <c r="H20" s="43"/>
      <c r="I20" s="43"/>
      <c r="J20" s="43"/>
      <c r="K20" s="43"/>
      <c r="L20" s="43"/>
      <c r="M20" s="43"/>
      <c r="N20" s="43"/>
      <c r="O20" s="43"/>
      <c r="P20" s="43"/>
      <c r="Q20" s="43"/>
      <c r="R20" s="43"/>
      <c r="S20" s="44"/>
    </row>
    <row r="21" spans="1:19" s="1060" customFormat="1" thickTop="1" x14ac:dyDescent="0.3">
      <c r="A21" s="45"/>
      <c r="B21" s="46"/>
      <c r="C21" s="1096"/>
      <c r="D21" s="1186"/>
      <c r="E21" s="21"/>
      <c r="F21" s="1186"/>
      <c r="G21" s="20"/>
      <c r="H21" s="47"/>
      <c r="I21" s="1186"/>
      <c r="J21" s="1186"/>
      <c r="K21" s="1186"/>
      <c r="L21" s="1186"/>
      <c r="M21" s="1186"/>
      <c r="N21" s="1186"/>
      <c r="O21" s="1186"/>
      <c r="P21" s="1186"/>
      <c r="Q21" s="1186"/>
      <c r="R21" s="1186"/>
      <c r="S21" s="1186"/>
    </row>
    <row r="22" spans="1:19" s="1060" customFormat="1" ht="13" thickBot="1" x14ac:dyDescent="0.4">
      <c r="A22" s="1186"/>
      <c r="B22" s="1186"/>
      <c r="C22" s="1186"/>
      <c r="D22" s="1186"/>
      <c r="E22" s="1186"/>
      <c r="F22" s="1186"/>
      <c r="G22" s="1186"/>
      <c r="H22" s="1186"/>
      <c r="I22" s="1186"/>
      <c r="J22" s="1186"/>
      <c r="K22" s="1186"/>
      <c r="L22" s="1186"/>
      <c r="M22" s="1186"/>
      <c r="N22" s="1186"/>
      <c r="O22" s="1186"/>
      <c r="P22" s="1186"/>
      <c r="Q22" s="1186"/>
      <c r="R22" s="1186"/>
      <c r="S22" s="1186"/>
    </row>
    <row r="23" spans="1:19" s="1060" customFormat="1" thickTop="1" x14ac:dyDescent="0.35">
      <c r="A23" s="1180" t="s">
        <v>779</v>
      </c>
      <c r="B23" s="1191"/>
      <c r="C23" s="1097"/>
      <c r="D23" s="1097"/>
      <c r="E23" s="1184"/>
      <c r="F23" s="1185"/>
      <c r="G23" s="1186"/>
      <c r="H23" s="1186"/>
      <c r="I23" s="1186"/>
      <c r="J23" s="1186"/>
      <c r="K23" s="1186"/>
      <c r="L23" s="1186"/>
      <c r="M23" s="1186"/>
      <c r="N23" s="1186"/>
      <c r="O23" s="1186"/>
      <c r="P23" s="1186"/>
      <c r="Q23" s="1186"/>
      <c r="R23" s="1186"/>
      <c r="S23" s="1186"/>
    </row>
    <row r="24" spans="1:19" s="1060" customFormat="1" thickBot="1" x14ac:dyDescent="0.4">
      <c r="A24" s="1098" t="str">
        <f>CONCATENATE("relative to no facilities (",B14," prices &amp; ",B15," values)")</f>
        <v>relative to no facilities (2010 prices &amp; 2010 values)</v>
      </c>
      <c r="B24" s="1099"/>
      <c r="C24" s="1099"/>
      <c r="D24" s="1099"/>
      <c r="E24" s="1100"/>
      <c r="F24" s="1101"/>
      <c r="G24" s="1186"/>
      <c r="H24" s="1186"/>
      <c r="I24" s="1186"/>
      <c r="J24" s="1186"/>
      <c r="K24" s="1186"/>
      <c r="L24" s="1186"/>
      <c r="M24" s="1186"/>
      <c r="N24" s="1186"/>
      <c r="O24" s="1186"/>
      <c r="P24" s="1186"/>
      <c r="Q24" s="1186"/>
      <c r="R24" s="1186"/>
      <c r="S24" s="1186"/>
    </row>
    <row r="25" spans="1:19" thickTop="1" x14ac:dyDescent="0.3">
      <c r="A25" s="1102" t="s">
        <v>780</v>
      </c>
      <c r="B25" s="500"/>
      <c r="C25" s="356"/>
      <c r="D25" s="357" t="s">
        <v>465</v>
      </c>
      <c r="E25" s="1103" t="s">
        <v>30</v>
      </c>
      <c r="F25" s="1104"/>
    </row>
    <row r="26" spans="1:19" thickBot="1" x14ac:dyDescent="0.35">
      <c r="A26" s="1105"/>
      <c r="B26" s="472"/>
      <c r="C26" s="365"/>
      <c r="D26" s="366" t="s">
        <v>781</v>
      </c>
      <c r="E26" s="1106"/>
      <c r="F26" s="365"/>
    </row>
    <row r="27" spans="1:19" ht="13" thickTop="1" x14ac:dyDescent="0.25">
      <c r="A27" s="1107" t="s">
        <v>782</v>
      </c>
      <c r="B27" s="18"/>
      <c r="C27" s="62"/>
      <c r="D27" s="1108">
        <v>7.03</v>
      </c>
      <c r="E27" s="1095" t="s">
        <v>783</v>
      </c>
      <c r="F27" s="62"/>
    </row>
    <row r="28" spans="1:19" ht="12.5" x14ac:dyDescent="0.25">
      <c r="A28" s="1107" t="s">
        <v>784</v>
      </c>
      <c r="B28" s="18"/>
      <c r="C28" s="62"/>
      <c r="D28" s="1109">
        <v>2.99</v>
      </c>
      <c r="E28" s="1095" t="s">
        <v>783</v>
      </c>
      <c r="F28" s="62"/>
    </row>
    <row r="29" spans="1:19" ht="13" x14ac:dyDescent="0.3">
      <c r="A29" s="1107" t="s">
        <v>785</v>
      </c>
      <c r="B29" s="18"/>
      <c r="C29" s="62"/>
      <c r="D29" s="1109">
        <v>2.97</v>
      </c>
      <c r="E29" s="1095" t="s">
        <v>786</v>
      </c>
      <c r="F29" s="62"/>
    </row>
    <row r="30" spans="1:19" ht="12.5" x14ac:dyDescent="0.25">
      <c r="A30" s="1107" t="s">
        <v>787</v>
      </c>
      <c r="B30" s="18"/>
      <c r="C30" s="62"/>
      <c r="D30" s="1109">
        <v>1.81</v>
      </c>
      <c r="E30" s="1095" t="s">
        <v>783</v>
      </c>
      <c r="F30" s="62"/>
    </row>
    <row r="31" spans="1:19" ht="13" thickBot="1" x14ac:dyDescent="0.3">
      <c r="A31" s="1110" t="s">
        <v>788</v>
      </c>
      <c r="B31" s="1111"/>
      <c r="C31" s="1112"/>
      <c r="D31" s="1113">
        <v>0.77</v>
      </c>
      <c r="E31" s="1114" t="s">
        <v>783</v>
      </c>
      <c r="F31" s="1112"/>
    </row>
    <row r="32" spans="1:19" ht="13" x14ac:dyDescent="0.3">
      <c r="A32" s="1115"/>
      <c r="B32" s="1116"/>
      <c r="C32" s="1117"/>
      <c r="D32" s="362" t="s">
        <v>789</v>
      </c>
      <c r="E32" s="1118"/>
      <c r="F32" s="1117"/>
    </row>
    <row r="33" spans="1:6" ht="13" x14ac:dyDescent="0.3">
      <c r="A33" s="1107" t="s">
        <v>790</v>
      </c>
      <c r="B33" s="18"/>
      <c r="C33" s="62"/>
      <c r="D33" s="1119">
        <v>98.14</v>
      </c>
      <c r="E33" s="1095" t="s">
        <v>791</v>
      </c>
      <c r="F33" s="62"/>
    </row>
    <row r="34" spans="1:6" thickBot="1" x14ac:dyDescent="0.35">
      <c r="A34" s="1120" t="s">
        <v>792</v>
      </c>
      <c r="B34" s="353"/>
      <c r="C34" s="65"/>
      <c r="D34" s="1121">
        <v>20.82</v>
      </c>
      <c r="E34" s="1122" t="s">
        <v>791</v>
      </c>
      <c r="F34" s="65"/>
    </row>
    <row r="35" spans="1:6" ht="13" thickTop="1" x14ac:dyDescent="0.25"/>
  </sheetData>
  <mergeCells count="8">
    <mergeCell ref="A18:B18"/>
    <mergeCell ref="A19:B19"/>
    <mergeCell ref="E6:S6"/>
    <mergeCell ref="A7:B7"/>
    <mergeCell ref="A8:B8"/>
    <mergeCell ref="A10:B10"/>
    <mergeCell ref="A11:B11"/>
    <mergeCell ref="A12:B12"/>
  </mergeCells>
  <hyperlinks>
    <hyperlink ref="A11" location="Contents!A1" display="Contents" xr:uid="{00000000-0004-0000-1E00-000000000000}"/>
    <hyperlink ref="A11:B11" r:id="rId1" display="WebTAG Unit 3.14.1" xr:uid="{00000000-0004-0000-1E00-000001000000}"/>
    <hyperlink ref="A10" location="Contents!A1" display="Contents" xr:uid="{00000000-0004-0000-1E00-000002000000}"/>
    <hyperlink ref="A10:B10" location="Contents!A1" tooltip="Contents page" display="Contents" xr:uid="{00000000-0004-0000-1E00-000003000000}"/>
    <hyperlink ref="A12:B12" r:id="rId2" tooltip="Unit A4.1 Social Impact Appraisal" display="WebTAG Unit A 4.1" xr:uid="{00000000-0004-0000-1E00-000004000000}"/>
  </hyperlinks>
  <pageMargins left="0.7" right="0.7" top="0.75" bottom="0.75" header="0.3" footer="0.3"/>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sheetPr>
  <dimension ref="A1:CQ124"/>
  <sheetViews>
    <sheetView topLeftCell="A14" zoomScale="70" zoomScaleNormal="70" workbookViewId="0">
      <selection activeCell="D5" sqref="D5:H5"/>
    </sheetView>
  </sheetViews>
  <sheetFormatPr defaultColWidth="12.81640625" defaultRowHeight="13.5" customHeight="1" x14ac:dyDescent="0.25"/>
  <cols>
    <col min="1" max="16384" width="12.81640625" style="944"/>
  </cols>
  <sheetData>
    <row r="1" spans="1:95" s="883" customFormat="1" ht="55" customHeight="1" x14ac:dyDescent="0.35">
      <c r="A1" s="934"/>
      <c r="B1" s="1195"/>
      <c r="C1" s="934"/>
      <c r="D1" s="1321"/>
      <c r="E1" s="1321"/>
      <c r="F1" s="1321"/>
      <c r="G1" s="1321"/>
      <c r="H1" s="1321"/>
      <c r="I1" s="1321"/>
      <c r="J1" s="1321"/>
      <c r="K1" s="1321"/>
      <c r="L1" s="1321"/>
      <c r="M1" s="1321"/>
      <c r="N1" s="1321"/>
      <c r="O1" s="1321"/>
      <c r="P1" s="1195"/>
      <c r="Q1" s="1316"/>
      <c r="R1" s="1316"/>
      <c r="S1" s="1316"/>
      <c r="T1" s="1316"/>
      <c r="U1" s="1316"/>
      <c r="V1" s="1316"/>
      <c r="W1" s="1316"/>
      <c r="X1" s="1316"/>
      <c r="Y1" s="1316"/>
      <c r="Z1" s="1316"/>
      <c r="AA1" s="1316"/>
      <c r="AB1" s="1316"/>
      <c r="AC1" s="1316"/>
      <c r="AD1" s="1316"/>
      <c r="AE1" s="1316"/>
      <c r="AF1" s="1195"/>
      <c r="AG1" s="1316"/>
      <c r="AH1" s="1316"/>
      <c r="AI1" s="1316"/>
      <c r="AJ1" s="1316"/>
      <c r="AK1" s="1316"/>
      <c r="AL1" s="1316"/>
      <c r="AM1" s="1316"/>
      <c r="AN1" s="1316"/>
      <c r="AO1" s="1316"/>
      <c r="AP1" s="1316"/>
      <c r="AQ1" s="1316"/>
      <c r="AR1" s="1316"/>
      <c r="AS1" s="1316"/>
      <c r="AT1" s="1316"/>
      <c r="AU1" s="1316"/>
      <c r="AV1" s="1195"/>
      <c r="AW1" s="1316"/>
      <c r="AX1" s="1316"/>
      <c r="AY1" s="1316"/>
      <c r="AZ1" s="1316"/>
      <c r="BA1" s="1316"/>
      <c r="BB1" s="1316"/>
      <c r="BC1" s="1316"/>
      <c r="BD1" s="1316"/>
      <c r="BE1" s="1316"/>
      <c r="BF1" s="1316"/>
      <c r="BG1" s="1316"/>
      <c r="BH1" s="1316"/>
      <c r="BI1" s="1316"/>
      <c r="BJ1" s="1316"/>
      <c r="BK1" s="1316"/>
      <c r="BL1" s="1195"/>
      <c r="BM1" s="1316"/>
      <c r="BN1" s="1316"/>
      <c r="BO1" s="1316"/>
      <c r="BP1" s="1316"/>
      <c r="BQ1" s="1316"/>
      <c r="BR1" s="1316"/>
      <c r="BS1" s="1316"/>
      <c r="BT1" s="1316"/>
      <c r="BU1" s="1316"/>
      <c r="BV1" s="1316"/>
      <c r="BW1" s="1316"/>
      <c r="BX1" s="1316"/>
      <c r="BY1" s="1316"/>
      <c r="BZ1" s="1316"/>
      <c r="CA1" s="1316"/>
      <c r="CB1" s="1195"/>
      <c r="CC1" s="1316"/>
      <c r="CD1" s="1316"/>
      <c r="CE1" s="1316"/>
      <c r="CF1" s="1316"/>
      <c r="CG1" s="1316"/>
      <c r="CH1" s="1316"/>
      <c r="CI1" s="1316"/>
      <c r="CJ1" s="1316"/>
      <c r="CK1" s="1316"/>
      <c r="CL1" s="1316"/>
      <c r="CM1" s="1316"/>
      <c r="CN1" s="1316"/>
      <c r="CO1" s="1316"/>
      <c r="CP1" s="1316"/>
      <c r="CQ1" s="1316"/>
    </row>
    <row r="2" spans="1:95" s="881" customFormat="1" ht="5.15" customHeight="1" x14ac:dyDescent="0.35">
      <c r="D2" s="935"/>
      <c r="F2" s="935"/>
      <c r="I2" s="935"/>
      <c r="J2" s="935"/>
    </row>
    <row r="3" spans="1:95" s="881" customFormat="1" ht="20.149999999999999" customHeight="1" x14ac:dyDescent="0.35">
      <c r="A3" s="881" t="s">
        <v>793</v>
      </c>
      <c r="C3" s="935"/>
      <c r="D3" s="936"/>
      <c r="E3" s="935"/>
      <c r="F3" s="937"/>
      <c r="J3" s="935"/>
    </row>
    <row r="4" spans="1:95" s="942" customFormat="1" ht="20.149999999999999" customHeight="1" thickBot="1" x14ac:dyDescent="0.4">
      <c r="A4" s="938" t="s">
        <v>794</v>
      </c>
      <c r="B4" s="882"/>
      <c r="C4" s="882"/>
      <c r="D4" s="939"/>
      <c r="E4" s="882"/>
      <c r="F4" s="882"/>
      <c r="G4" s="939"/>
      <c r="H4" s="939"/>
      <c r="I4" s="882"/>
      <c r="J4" s="882"/>
      <c r="K4" s="882"/>
      <c r="L4" s="882"/>
      <c r="M4" s="882"/>
      <c r="N4" s="882"/>
      <c r="O4" s="882"/>
      <c r="P4" s="882"/>
      <c r="Q4" s="882"/>
      <c r="R4" s="882"/>
      <c r="S4" s="882"/>
      <c r="T4" s="882"/>
      <c r="U4" s="882"/>
      <c r="V4" s="882"/>
      <c r="W4" s="882"/>
      <c r="X4" s="882"/>
      <c r="Y4" s="882"/>
      <c r="Z4" s="882"/>
      <c r="AA4" s="882"/>
      <c r="AB4" s="882"/>
      <c r="AC4" s="882"/>
      <c r="AD4" s="882"/>
      <c r="AE4" s="882"/>
      <c r="AF4" s="882"/>
      <c r="AG4" s="882"/>
      <c r="AH4" s="882"/>
      <c r="AI4" s="882"/>
      <c r="AJ4" s="882"/>
      <c r="AK4" s="882"/>
      <c r="AL4" s="882"/>
      <c r="AM4" s="882"/>
      <c r="AN4" s="882"/>
      <c r="AO4" s="882"/>
      <c r="AP4" s="882"/>
      <c r="AQ4" s="882"/>
      <c r="AR4" s="882"/>
      <c r="AS4" s="882"/>
      <c r="AT4" s="882"/>
      <c r="AU4" s="882"/>
      <c r="AV4" s="882"/>
      <c r="AW4" s="882"/>
      <c r="AX4" s="882"/>
      <c r="AY4" s="882"/>
      <c r="AZ4" s="882"/>
      <c r="BA4" s="882"/>
      <c r="BB4" s="882"/>
      <c r="BC4" s="882"/>
      <c r="BD4" s="882"/>
      <c r="BE4" s="882"/>
      <c r="BF4" s="882"/>
      <c r="BG4" s="882"/>
      <c r="BH4" s="882"/>
      <c r="BI4" s="882"/>
      <c r="BJ4" s="882"/>
      <c r="BK4" s="882"/>
      <c r="BL4" s="882"/>
      <c r="BM4" s="882"/>
      <c r="BN4" s="882"/>
      <c r="BO4" s="882"/>
      <c r="BP4" s="882"/>
      <c r="BQ4" s="882"/>
      <c r="BR4" s="882"/>
      <c r="BS4" s="882"/>
      <c r="BT4" s="882"/>
      <c r="BU4" s="882"/>
      <c r="BV4" s="882"/>
      <c r="BW4" s="882"/>
      <c r="BX4" s="882"/>
      <c r="BY4" s="882"/>
      <c r="BZ4" s="882"/>
      <c r="CA4" s="882"/>
      <c r="CB4" s="882"/>
      <c r="CC4" s="882"/>
      <c r="CD4" s="882"/>
      <c r="CE4" s="882"/>
      <c r="CF4" s="882"/>
      <c r="CG4" s="882"/>
      <c r="CH4" s="882"/>
      <c r="CI4" s="882"/>
      <c r="CJ4" s="882"/>
      <c r="CK4" s="882"/>
      <c r="CL4" s="882"/>
      <c r="CM4" s="882"/>
      <c r="CN4" s="882"/>
      <c r="CO4" s="882"/>
      <c r="CP4" s="882"/>
      <c r="CQ4" s="882"/>
    </row>
    <row r="5" spans="1:95" s="883" customFormat="1" ht="10" customHeight="1" thickTop="1" thickBot="1" x14ac:dyDescent="0.4">
      <c r="A5" s="1195"/>
      <c r="B5" s="1195"/>
      <c r="C5" s="940"/>
      <c r="D5" s="1195"/>
      <c r="E5" s="941"/>
      <c r="F5" s="1195"/>
      <c r="G5" s="934"/>
      <c r="H5" s="934"/>
      <c r="I5" s="1195"/>
      <c r="J5" s="942"/>
      <c r="K5" s="1195"/>
      <c r="L5" s="1195"/>
      <c r="M5" s="1195"/>
      <c r="N5" s="1195"/>
      <c r="O5" s="1195"/>
      <c r="P5" s="1195"/>
      <c r="Q5" s="1195"/>
      <c r="R5" s="1195"/>
      <c r="S5" s="1195"/>
      <c r="T5" s="1195"/>
      <c r="U5" s="1195"/>
      <c r="V5" s="1195"/>
      <c r="W5" s="1195"/>
      <c r="X5" s="1195"/>
      <c r="Y5" s="1195"/>
      <c r="Z5" s="1195"/>
      <c r="AA5" s="1195"/>
      <c r="AB5" s="1195"/>
      <c r="AC5" s="1195"/>
      <c r="AD5" s="1195"/>
      <c r="AE5" s="1195"/>
      <c r="AF5" s="1195"/>
      <c r="AG5" s="1195"/>
      <c r="AH5" s="1195"/>
      <c r="AI5" s="1195"/>
      <c r="AJ5" s="1195"/>
      <c r="AK5" s="1195"/>
      <c r="AL5" s="1195"/>
      <c r="AM5" s="1195"/>
      <c r="AN5" s="1195"/>
      <c r="AO5" s="1195"/>
      <c r="AP5" s="1195"/>
      <c r="AQ5" s="1195"/>
      <c r="AR5" s="1195"/>
      <c r="AS5" s="1195"/>
      <c r="AT5" s="1195"/>
      <c r="AU5" s="1195"/>
      <c r="AV5" s="1195"/>
      <c r="AW5" s="1195"/>
      <c r="AX5" s="1195"/>
      <c r="AY5" s="1195"/>
      <c r="AZ5" s="1195"/>
      <c r="BA5" s="1195"/>
      <c r="BB5" s="1195"/>
      <c r="BC5" s="1195"/>
      <c r="BD5" s="1195"/>
      <c r="BE5" s="1195"/>
      <c r="BF5" s="1195"/>
      <c r="BG5" s="1195"/>
      <c r="BH5" s="1195"/>
      <c r="BI5" s="1195"/>
      <c r="BJ5" s="1195"/>
      <c r="BK5" s="1195"/>
      <c r="BL5" s="1195"/>
      <c r="BM5" s="1195"/>
      <c r="BN5" s="1195"/>
      <c r="BO5" s="1195"/>
      <c r="BP5" s="1195"/>
      <c r="BQ5" s="1195"/>
      <c r="BR5" s="1195"/>
      <c r="BS5" s="1195"/>
      <c r="BT5" s="1195"/>
      <c r="BU5" s="1195"/>
      <c r="BV5" s="1195"/>
      <c r="BW5" s="1195"/>
      <c r="BX5" s="1195"/>
      <c r="BY5" s="1195"/>
      <c r="BZ5" s="1195"/>
      <c r="CA5" s="1195"/>
      <c r="CB5" s="1195"/>
      <c r="CC5" s="1195"/>
      <c r="CD5" s="1195"/>
      <c r="CE5" s="1195"/>
      <c r="CF5" s="1195"/>
      <c r="CG5" s="1195"/>
      <c r="CH5" s="1195"/>
      <c r="CI5" s="1195"/>
      <c r="CJ5" s="1195"/>
      <c r="CK5" s="1195"/>
      <c r="CL5" s="1195"/>
      <c r="CM5" s="1195"/>
      <c r="CN5" s="1195"/>
      <c r="CO5" s="1195"/>
      <c r="CP5" s="1195"/>
      <c r="CQ5" s="1195"/>
    </row>
    <row r="6" spans="1:95" s="883" customFormat="1" ht="13.5" customHeight="1" x14ac:dyDescent="0.35">
      <c r="A6" s="22" t="s">
        <v>425</v>
      </c>
      <c r="B6" s="22"/>
      <c r="C6" s="1195"/>
      <c r="D6" s="1195"/>
      <c r="E6" s="1248" t="s">
        <v>140</v>
      </c>
      <c r="F6" s="1262"/>
      <c r="G6" s="1262"/>
      <c r="H6" s="1262"/>
      <c r="I6" s="1262"/>
      <c r="J6" s="1262"/>
      <c r="K6" s="1262"/>
      <c r="L6" s="1262"/>
      <c r="M6" s="1262"/>
      <c r="N6" s="1262"/>
      <c r="O6" s="1262"/>
      <c r="P6" s="1262"/>
      <c r="Q6" s="1262"/>
      <c r="R6" s="1262"/>
      <c r="S6" s="1263"/>
      <c r="T6" s="1195"/>
      <c r="U6" s="1195"/>
      <c r="V6" s="1195"/>
      <c r="W6" s="1195"/>
      <c r="X6" s="1195"/>
      <c r="Y6" s="1195"/>
      <c r="Z6" s="1195"/>
      <c r="AA6" s="1195"/>
      <c r="AB6" s="1195"/>
      <c r="AC6" s="1195"/>
      <c r="AD6" s="1195"/>
      <c r="AE6" s="1195"/>
      <c r="AF6" s="1195"/>
      <c r="AG6" s="1195"/>
      <c r="AH6" s="1195"/>
      <c r="AI6" s="1195"/>
      <c r="AJ6" s="1195"/>
      <c r="AK6" s="1195"/>
      <c r="AL6" s="1195"/>
      <c r="AM6" s="1195"/>
      <c r="AN6" s="1195"/>
      <c r="AO6" s="1195"/>
      <c r="AP6" s="1195"/>
      <c r="AQ6" s="1195"/>
      <c r="AR6" s="1195"/>
      <c r="AS6" s="1195"/>
      <c r="AT6" s="1195"/>
      <c r="AU6" s="1195"/>
      <c r="AV6" s="1195"/>
      <c r="AW6" s="1195"/>
      <c r="AX6" s="1195"/>
      <c r="AY6" s="1195"/>
      <c r="AZ6" s="1195"/>
      <c r="BA6" s="1195"/>
      <c r="BB6" s="1195"/>
      <c r="BC6" s="1195"/>
      <c r="BD6" s="1195"/>
      <c r="BE6" s="1195"/>
      <c r="BF6" s="1195"/>
      <c r="BG6" s="1195"/>
      <c r="BH6" s="1195"/>
      <c r="BI6" s="1195"/>
      <c r="BJ6" s="1195"/>
      <c r="BK6" s="1195"/>
      <c r="BL6" s="1195"/>
      <c r="BM6" s="1195"/>
      <c r="BN6" s="1195"/>
      <c r="BO6" s="1195"/>
      <c r="BP6" s="1195"/>
      <c r="BQ6" s="1195"/>
      <c r="BR6" s="1195"/>
      <c r="BS6" s="1195"/>
      <c r="BT6" s="1195"/>
      <c r="BU6" s="1195"/>
      <c r="BV6" s="1195"/>
      <c r="BW6" s="1195"/>
      <c r="BX6" s="1195"/>
      <c r="BY6" s="1195"/>
      <c r="BZ6" s="1195"/>
      <c r="CA6" s="1195"/>
      <c r="CB6" s="1195"/>
      <c r="CC6" s="1195"/>
      <c r="CD6" s="1195"/>
      <c r="CE6" s="1195"/>
      <c r="CF6" s="1195"/>
      <c r="CG6" s="1195"/>
      <c r="CH6" s="1195"/>
      <c r="CI6" s="1195"/>
      <c r="CJ6" s="1195"/>
      <c r="CK6" s="1195"/>
      <c r="CL6" s="1195"/>
      <c r="CM6" s="1195"/>
      <c r="CN6" s="1195"/>
      <c r="CO6" s="1195"/>
      <c r="CP6" s="1195"/>
      <c r="CQ6" s="1195"/>
    </row>
    <row r="7" spans="1:95" s="883" customFormat="1" ht="13.5" customHeight="1" x14ac:dyDescent="0.3">
      <c r="A7" s="1317" t="s">
        <v>426</v>
      </c>
      <c r="B7" s="1318"/>
      <c r="C7" s="1195"/>
      <c r="D7" s="943"/>
      <c r="E7" s="944" t="s">
        <v>795</v>
      </c>
      <c r="F7" s="945"/>
      <c r="G7" s="942"/>
      <c r="H7" s="942"/>
      <c r="I7" s="942"/>
      <c r="J7" s="942"/>
      <c r="K7" s="942"/>
      <c r="L7" s="942"/>
      <c r="M7" s="942"/>
      <c r="N7" s="942"/>
      <c r="O7" s="942"/>
      <c r="P7" s="942"/>
      <c r="Q7" s="942"/>
      <c r="R7" s="942"/>
      <c r="S7" s="943"/>
      <c r="T7" s="1195"/>
      <c r="U7" s="1195"/>
      <c r="V7" s="1195"/>
      <c r="W7" s="1195"/>
      <c r="X7" s="1195"/>
      <c r="Y7" s="1195"/>
      <c r="Z7" s="1195"/>
      <c r="AA7" s="1195"/>
      <c r="AB7" s="1195"/>
      <c r="AC7" s="1195"/>
      <c r="AD7" s="1195"/>
      <c r="AE7" s="1195"/>
      <c r="AF7" s="1195"/>
      <c r="AG7" s="1195"/>
      <c r="AH7" s="1195"/>
      <c r="AI7" s="1195"/>
      <c r="AJ7" s="1195"/>
      <c r="AK7" s="1195"/>
      <c r="AL7" s="1195"/>
      <c r="AM7" s="1195"/>
      <c r="AN7" s="1195"/>
      <c r="AO7" s="1195"/>
      <c r="AP7" s="1195"/>
      <c r="AQ7" s="1195"/>
      <c r="AR7" s="1195"/>
      <c r="AS7" s="1195"/>
      <c r="AT7" s="1195"/>
      <c r="AU7" s="1195"/>
      <c r="AV7" s="1195"/>
      <c r="AW7" s="1195"/>
      <c r="AX7" s="1195"/>
      <c r="AY7" s="1195"/>
      <c r="AZ7" s="1195"/>
      <c r="BA7" s="1195"/>
      <c r="BB7" s="1195"/>
      <c r="BC7" s="1195"/>
      <c r="BD7" s="1195"/>
      <c r="BE7" s="1195"/>
      <c r="BF7" s="1195"/>
      <c r="BG7" s="1195"/>
      <c r="BH7" s="1195"/>
      <c r="BI7" s="1195"/>
      <c r="BJ7" s="1195"/>
      <c r="BK7" s="1195"/>
      <c r="BL7" s="1195"/>
      <c r="BM7" s="1195"/>
      <c r="BN7" s="1195"/>
      <c r="BO7" s="1195"/>
      <c r="BP7" s="1195"/>
      <c r="BQ7" s="1195"/>
      <c r="BR7" s="1195"/>
      <c r="BS7" s="1195"/>
      <c r="BT7" s="1195"/>
      <c r="BU7" s="1195"/>
      <c r="BV7" s="1195"/>
      <c r="BW7" s="1195"/>
      <c r="BX7" s="1195"/>
      <c r="BY7" s="1195"/>
      <c r="BZ7" s="1195"/>
      <c r="CA7" s="1195"/>
      <c r="CB7" s="1195"/>
      <c r="CC7" s="1195"/>
      <c r="CD7" s="1195"/>
      <c r="CE7" s="1195"/>
      <c r="CF7" s="1195"/>
      <c r="CG7" s="1195"/>
      <c r="CH7" s="1195"/>
      <c r="CI7" s="1195"/>
      <c r="CJ7" s="1195"/>
      <c r="CK7" s="1195"/>
      <c r="CL7" s="1195"/>
      <c r="CM7" s="1195"/>
      <c r="CN7" s="1195"/>
      <c r="CO7" s="1195"/>
      <c r="CP7" s="1195"/>
      <c r="CQ7" s="1195"/>
    </row>
    <row r="8" spans="1:95" s="883" customFormat="1" ht="13.5" customHeight="1" x14ac:dyDescent="0.25">
      <c r="A8" s="1319">
        <v>43983</v>
      </c>
      <c r="B8" s="1320"/>
      <c r="C8" s="946"/>
      <c r="D8" s="947"/>
      <c r="E8" s="1195" t="s">
        <v>796</v>
      </c>
      <c r="F8" s="948"/>
      <c r="G8" s="942"/>
      <c r="H8" s="942"/>
      <c r="I8" s="942"/>
      <c r="J8" s="942"/>
      <c r="K8" s="942"/>
      <c r="L8" s="942"/>
      <c r="M8" s="942"/>
      <c r="N8" s="942"/>
      <c r="O8" s="942"/>
      <c r="P8" s="942"/>
      <c r="Q8" s="942"/>
      <c r="R8" s="942"/>
      <c r="S8" s="943"/>
      <c r="T8" s="1195"/>
      <c r="U8" s="1195"/>
      <c r="V8" s="1195"/>
      <c r="W8" s="1195"/>
      <c r="X8" s="1195"/>
      <c r="Y8" s="1195"/>
      <c r="Z8" s="1195"/>
      <c r="AA8" s="1195"/>
      <c r="AB8" s="1195"/>
      <c r="AC8" s="1195"/>
      <c r="AD8" s="1195"/>
      <c r="AE8" s="1195"/>
      <c r="AF8" s="1195"/>
      <c r="AG8" s="1195"/>
      <c r="AH8" s="1195"/>
      <c r="AI8" s="1195"/>
      <c r="AJ8" s="1195"/>
      <c r="AK8" s="1195"/>
      <c r="AL8" s="1195"/>
      <c r="AM8" s="1195"/>
      <c r="AN8" s="1195"/>
      <c r="AO8" s="1195"/>
      <c r="AP8" s="1195"/>
      <c r="AQ8" s="1195"/>
      <c r="AR8" s="1195"/>
      <c r="AS8" s="1195"/>
      <c r="AT8" s="1195"/>
      <c r="AU8" s="1195"/>
      <c r="AV8" s="1195"/>
      <c r="AW8" s="1195"/>
      <c r="AX8" s="1195"/>
      <c r="AY8" s="1195"/>
      <c r="AZ8" s="1195"/>
      <c r="BA8" s="1195"/>
      <c r="BB8" s="1195"/>
      <c r="BC8" s="1195"/>
      <c r="BD8" s="1195"/>
      <c r="BE8" s="1195"/>
      <c r="BF8" s="1195"/>
      <c r="BG8" s="1195"/>
      <c r="BH8" s="1195"/>
      <c r="BI8" s="1195"/>
      <c r="BJ8" s="1195"/>
      <c r="BK8" s="1195"/>
      <c r="BL8" s="1195"/>
      <c r="BM8" s="1195"/>
      <c r="BN8" s="1195"/>
      <c r="BO8" s="1195"/>
      <c r="BP8" s="1195"/>
      <c r="BQ8" s="1195"/>
      <c r="BR8" s="1195"/>
      <c r="BS8" s="1195"/>
      <c r="BT8" s="1195"/>
      <c r="BU8" s="1195"/>
      <c r="BV8" s="1195"/>
      <c r="BW8" s="1195"/>
      <c r="BX8" s="1195"/>
      <c r="BY8" s="1195"/>
      <c r="BZ8" s="1195"/>
      <c r="CA8" s="1195"/>
      <c r="CB8" s="1195"/>
      <c r="CC8" s="1195"/>
      <c r="CD8" s="1195"/>
      <c r="CE8" s="1195"/>
      <c r="CF8" s="1195"/>
      <c r="CG8" s="1195"/>
      <c r="CH8" s="1195"/>
      <c r="CI8" s="1195"/>
      <c r="CJ8" s="1195"/>
      <c r="CK8" s="1195"/>
      <c r="CL8" s="1195"/>
      <c r="CM8" s="1195"/>
      <c r="CN8" s="1195"/>
      <c r="CO8" s="1195"/>
      <c r="CP8" s="1195"/>
      <c r="CQ8" s="1195"/>
    </row>
    <row r="9" spans="1:95" s="883" customFormat="1" ht="13.5" customHeight="1" x14ac:dyDescent="0.35">
      <c r="A9" s="22" t="s">
        <v>430</v>
      </c>
      <c r="B9" s="22"/>
      <c r="C9" s="1195"/>
      <c r="D9" s="947"/>
      <c r="E9" s="1195"/>
      <c r="F9" s="942"/>
      <c r="G9" s="942"/>
      <c r="H9" s="942"/>
      <c r="I9" s="942"/>
      <c r="J9" s="942"/>
      <c r="K9" s="942"/>
      <c r="L9" s="942"/>
      <c r="M9" s="942"/>
      <c r="N9" s="942"/>
      <c r="O9" s="942"/>
      <c r="P9" s="942"/>
      <c r="Q9" s="942"/>
      <c r="R9" s="942"/>
      <c r="S9" s="943"/>
      <c r="T9" s="1195"/>
      <c r="U9" s="1195"/>
      <c r="V9" s="1195"/>
      <c r="W9" s="1195"/>
      <c r="X9" s="1195"/>
      <c r="Y9" s="1195"/>
      <c r="Z9" s="1195"/>
      <c r="AA9" s="1195"/>
      <c r="AB9" s="1195"/>
      <c r="AC9" s="1195"/>
      <c r="AD9" s="1195"/>
      <c r="AE9" s="1195"/>
      <c r="AF9" s="1195"/>
      <c r="AG9" s="1195"/>
      <c r="AH9" s="1195"/>
      <c r="AI9" s="1195"/>
      <c r="AJ9" s="1195"/>
      <c r="AK9" s="1195"/>
      <c r="AL9" s="1195"/>
      <c r="AM9" s="1195"/>
      <c r="AN9" s="1195"/>
      <c r="AO9" s="1195"/>
      <c r="AP9" s="1195"/>
      <c r="AQ9" s="1195"/>
      <c r="AR9" s="1195"/>
      <c r="AS9" s="1195"/>
      <c r="AT9" s="1195"/>
      <c r="AU9" s="1195"/>
      <c r="AV9" s="1195"/>
      <c r="AW9" s="1195"/>
      <c r="AX9" s="1195"/>
      <c r="AY9" s="1195"/>
      <c r="AZ9" s="1195"/>
      <c r="BA9" s="1195"/>
      <c r="BB9" s="1195"/>
      <c r="BC9" s="1195"/>
      <c r="BD9" s="1195"/>
      <c r="BE9" s="1195"/>
      <c r="BF9" s="1195"/>
      <c r="BG9" s="1195"/>
      <c r="BH9" s="1195"/>
      <c r="BI9" s="1195"/>
      <c r="BJ9" s="1195"/>
      <c r="BK9" s="1195"/>
      <c r="BL9" s="1195"/>
      <c r="BM9" s="1195"/>
      <c r="BN9" s="1195"/>
      <c r="BO9" s="1195"/>
      <c r="BP9" s="1195"/>
      <c r="BQ9" s="1195"/>
      <c r="BR9" s="1195"/>
      <c r="BS9" s="1195"/>
      <c r="BT9" s="1195"/>
      <c r="BU9" s="1195"/>
      <c r="BV9" s="1195"/>
      <c r="BW9" s="1195"/>
      <c r="BX9" s="1195"/>
      <c r="BY9" s="1195"/>
      <c r="BZ9" s="1195"/>
      <c r="CA9" s="1195"/>
      <c r="CB9" s="1195"/>
      <c r="CC9" s="1195"/>
      <c r="CD9" s="1195"/>
      <c r="CE9" s="1195"/>
      <c r="CF9" s="1195"/>
      <c r="CG9" s="1195"/>
      <c r="CH9" s="1195"/>
      <c r="CI9" s="1195"/>
      <c r="CJ9" s="1195"/>
      <c r="CK9" s="1195"/>
      <c r="CL9" s="1195"/>
      <c r="CM9" s="1195"/>
      <c r="CN9" s="1195"/>
      <c r="CO9" s="1195"/>
      <c r="CP9" s="1195"/>
      <c r="CQ9" s="1195"/>
    </row>
    <row r="10" spans="1:95" s="883" customFormat="1" ht="13.5" customHeight="1" thickBot="1" x14ac:dyDescent="0.4">
      <c r="A10" s="1257" t="s">
        <v>432</v>
      </c>
      <c r="B10" s="1266"/>
      <c r="C10" s="1195"/>
      <c r="D10" s="947"/>
      <c r="E10" s="1195"/>
      <c r="F10" s="942"/>
      <c r="G10" s="942"/>
      <c r="H10" s="942"/>
      <c r="I10" s="942"/>
      <c r="J10" s="942"/>
      <c r="K10" s="942"/>
      <c r="L10" s="942"/>
      <c r="M10" s="942"/>
      <c r="N10" s="942"/>
      <c r="O10" s="942"/>
      <c r="P10" s="942"/>
      <c r="Q10" s="942"/>
      <c r="R10" s="942"/>
      <c r="S10" s="943"/>
      <c r="T10" s="1195"/>
      <c r="U10" s="1195"/>
      <c r="V10" s="1195"/>
      <c r="W10" s="1195"/>
      <c r="X10" s="1195"/>
      <c r="Y10" s="1195"/>
      <c r="Z10" s="1195"/>
      <c r="AA10" s="1195"/>
      <c r="AB10" s="1195"/>
      <c r="AC10" s="1195"/>
      <c r="AD10" s="1195"/>
      <c r="AE10" s="1195"/>
      <c r="AF10" s="1195"/>
      <c r="AG10" s="1195"/>
      <c r="AH10" s="1195"/>
      <c r="AI10" s="1195"/>
      <c r="AJ10" s="1195"/>
      <c r="AK10" s="1195"/>
      <c r="AL10" s="1195"/>
      <c r="AM10" s="1195"/>
      <c r="AN10" s="1195"/>
      <c r="AO10" s="1195"/>
      <c r="AP10" s="1195"/>
      <c r="AQ10" s="1195"/>
      <c r="AR10" s="1195"/>
      <c r="AS10" s="1195"/>
      <c r="AT10" s="1195"/>
      <c r="AU10" s="1195"/>
      <c r="AV10" s="1195"/>
      <c r="AW10" s="1195"/>
      <c r="AX10" s="1195"/>
      <c r="AY10" s="1195"/>
      <c r="AZ10" s="1195"/>
      <c r="BA10" s="1195"/>
      <c r="BB10" s="1195"/>
      <c r="BC10" s="1195"/>
      <c r="BD10" s="1195"/>
      <c r="BE10" s="1195"/>
      <c r="BF10" s="1195"/>
      <c r="BG10" s="1195"/>
      <c r="BH10" s="1195"/>
      <c r="BI10" s="1195"/>
      <c r="BJ10" s="1195"/>
      <c r="BK10" s="1195"/>
      <c r="BL10" s="1195"/>
      <c r="BM10" s="1195"/>
      <c r="BN10" s="1195"/>
      <c r="BO10" s="1195"/>
      <c r="BP10" s="1195"/>
      <c r="BQ10" s="1195"/>
      <c r="BR10" s="1195"/>
      <c r="BS10" s="1195"/>
      <c r="BT10" s="1195"/>
      <c r="BU10" s="1195"/>
      <c r="BV10" s="1195"/>
      <c r="BW10" s="1195"/>
      <c r="BX10" s="1195"/>
      <c r="BY10" s="1195"/>
      <c r="BZ10" s="1195"/>
      <c r="CA10" s="1195"/>
      <c r="CB10" s="1195"/>
      <c r="CC10" s="1195"/>
      <c r="CD10" s="1195"/>
      <c r="CE10" s="1195"/>
      <c r="CF10" s="1195"/>
      <c r="CG10" s="1195"/>
      <c r="CH10" s="1195"/>
      <c r="CI10" s="1195"/>
      <c r="CJ10" s="1195"/>
      <c r="CK10" s="1195"/>
      <c r="CL10" s="1195"/>
      <c r="CM10" s="1195"/>
      <c r="CN10" s="1195"/>
      <c r="CO10" s="1195"/>
      <c r="CP10" s="1195"/>
      <c r="CQ10" s="1195"/>
    </row>
    <row r="11" spans="1:95" s="883" customFormat="1" ht="13.5" customHeight="1" thickBot="1" x14ac:dyDescent="0.4">
      <c r="A11" s="1257" t="s">
        <v>797</v>
      </c>
      <c r="B11" s="1267"/>
      <c r="C11" s="1195"/>
      <c r="D11" s="947"/>
      <c r="E11" s="1195"/>
      <c r="F11" s="949"/>
      <c r="G11" s="949"/>
      <c r="H11" s="949"/>
      <c r="I11" s="949"/>
      <c r="J11" s="949"/>
      <c r="K11" s="949"/>
      <c r="L11" s="949"/>
      <c r="M11" s="949"/>
      <c r="N11" s="949"/>
      <c r="O11" s="949"/>
      <c r="P11" s="949"/>
      <c r="Q11" s="949"/>
      <c r="R11" s="949"/>
      <c r="S11" s="950"/>
      <c r="T11" s="1195"/>
      <c r="U11" s="1195"/>
      <c r="V11" s="1195"/>
      <c r="W11" s="1195"/>
      <c r="X11" s="1195"/>
      <c r="Y11" s="1195"/>
      <c r="Z11" s="1195"/>
      <c r="AA11" s="1195"/>
      <c r="AB11" s="1195"/>
      <c r="AC11" s="1195"/>
      <c r="AD11" s="1195"/>
      <c r="AE11" s="1195"/>
      <c r="AF11" s="1195"/>
      <c r="AG11" s="1195"/>
      <c r="AH11" s="1195"/>
      <c r="AI11" s="1195"/>
      <c r="AJ11" s="1195"/>
      <c r="AK11" s="1195"/>
      <c r="AL11" s="1195"/>
      <c r="AM11" s="1195"/>
      <c r="AN11" s="1195"/>
      <c r="AO11" s="1195"/>
      <c r="AP11" s="1195"/>
      <c r="AQ11" s="1195"/>
      <c r="AR11" s="1195"/>
      <c r="AS11" s="1195"/>
      <c r="AT11" s="1195"/>
      <c r="AU11" s="1195"/>
      <c r="AV11" s="1195"/>
      <c r="AW11" s="1195"/>
      <c r="AX11" s="1195"/>
      <c r="AY11" s="1195"/>
      <c r="AZ11" s="1195"/>
      <c r="BA11" s="1195"/>
      <c r="BB11" s="1195"/>
      <c r="BC11" s="1195"/>
      <c r="BD11" s="1195"/>
      <c r="BE11" s="1195"/>
      <c r="BF11" s="1195"/>
      <c r="BG11" s="1195"/>
      <c r="BH11" s="1195"/>
      <c r="BI11" s="1195"/>
      <c r="BJ11" s="1195"/>
      <c r="BK11" s="1195"/>
      <c r="BL11" s="1195"/>
      <c r="BM11" s="1195"/>
      <c r="BN11" s="1195"/>
      <c r="BO11" s="1195"/>
      <c r="BP11" s="1195"/>
      <c r="BQ11" s="1195"/>
      <c r="BR11" s="1195"/>
      <c r="BS11" s="1195"/>
      <c r="BT11" s="1195"/>
      <c r="BU11" s="1195"/>
      <c r="BV11" s="1195"/>
      <c r="BW11" s="1195"/>
      <c r="BX11" s="1195"/>
      <c r="BY11" s="1195"/>
      <c r="BZ11" s="1195"/>
      <c r="CA11" s="1195"/>
      <c r="CB11" s="1195"/>
      <c r="CC11" s="1195"/>
      <c r="CD11" s="1195"/>
      <c r="CE11" s="1195"/>
      <c r="CF11" s="1195"/>
      <c r="CG11" s="1195"/>
      <c r="CH11" s="1195"/>
      <c r="CI11" s="1195"/>
      <c r="CJ11" s="1195"/>
      <c r="CK11" s="1195"/>
      <c r="CL11" s="1195"/>
      <c r="CM11" s="1195"/>
      <c r="CN11" s="1195"/>
      <c r="CO11" s="1195"/>
      <c r="CP11" s="1195"/>
      <c r="CQ11" s="1195"/>
    </row>
    <row r="12" spans="1:95" s="883" customFormat="1" ht="13.5" customHeight="1" thickBot="1" x14ac:dyDescent="0.4">
      <c r="A12" s="1257" t="s">
        <v>798</v>
      </c>
      <c r="B12" s="1267"/>
      <c r="C12" s="1195"/>
      <c r="D12" s="947"/>
      <c r="E12" s="1195"/>
      <c r="F12" s="942"/>
      <c r="G12" s="942"/>
      <c r="H12" s="942"/>
      <c r="I12" s="942"/>
      <c r="J12" s="942"/>
      <c r="K12" s="942"/>
      <c r="L12" s="942"/>
      <c r="M12" s="942"/>
      <c r="N12" s="942"/>
      <c r="O12" s="942"/>
      <c r="P12" s="942"/>
      <c r="Q12" s="942"/>
      <c r="R12" s="942"/>
      <c r="S12" s="943"/>
      <c r="T12" s="1195"/>
      <c r="U12" s="1195"/>
      <c r="V12" s="1195"/>
      <c r="W12" s="1195"/>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5"/>
      <c r="AW12" s="1195"/>
      <c r="AX12" s="1195"/>
      <c r="AY12" s="1195"/>
      <c r="AZ12" s="1195"/>
      <c r="BA12" s="1195"/>
      <c r="BB12" s="1195"/>
      <c r="BC12" s="1195"/>
      <c r="BD12" s="1195"/>
      <c r="BE12" s="1195"/>
      <c r="BF12" s="1195"/>
      <c r="BG12" s="1195"/>
      <c r="BH12" s="1195"/>
      <c r="BI12" s="1195"/>
      <c r="BJ12" s="1195"/>
      <c r="BK12" s="1195"/>
      <c r="BL12" s="1195"/>
      <c r="BM12" s="1195"/>
      <c r="BN12" s="1195"/>
      <c r="BO12" s="1195"/>
      <c r="BP12" s="1195"/>
      <c r="BQ12" s="1195"/>
      <c r="BR12" s="1195"/>
      <c r="BS12" s="1195"/>
      <c r="BT12" s="1195"/>
      <c r="BU12" s="1195"/>
      <c r="BV12" s="1195"/>
      <c r="BW12" s="1195"/>
      <c r="BX12" s="1195"/>
      <c r="BY12" s="1195"/>
      <c r="BZ12" s="1195"/>
      <c r="CA12" s="1195"/>
      <c r="CB12" s="1195"/>
      <c r="CC12" s="1195"/>
      <c r="CD12" s="1195"/>
      <c r="CE12" s="1195"/>
      <c r="CF12" s="1195"/>
      <c r="CG12" s="1195"/>
      <c r="CH12" s="1195"/>
      <c r="CI12" s="1195"/>
      <c r="CJ12" s="1195"/>
      <c r="CK12" s="1195"/>
      <c r="CL12" s="1195"/>
      <c r="CM12" s="1195"/>
      <c r="CN12" s="1195"/>
      <c r="CO12" s="1195"/>
      <c r="CP12" s="1195"/>
      <c r="CQ12" s="1195"/>
    </row>
    <row r="13" spans="1:95" s="883" customFormat="1" ht="13.5" customHeight="1" x14ac:dyDescent="0.35">
      <c r="A13" s="22" t="s">
        <v>439</v>
      </c>
      <c r="B13" s="22"/>
      <c r="C13" s="946"/>
      <c r="D13" s="947"/>
      <c r="E13" s="1195"/>
      <c r="F13" s="942"/>
      <c r="G13" s="942"/>
      <c r="H13" s="942"/>
      <c r="I13" s="942"/>
      <c r="J13" s="942"/>
      <c r="K13" s="942"/>
      <c r="L13" s="942"/>
      <c r="M13" s="942"/>
      <c r="N13" s="942"/>
      <c r="O13" s="942"/>
      <c r="P13" s="942"/>
      <c r="Q13" s="942"/>
      <c r="R13" s="942"/>
      <c r="S13" s="943"/>
      <c r="T13" s="1195"/>
      <c r="U13" s="1195"/>
      <c r="V13" s="1195"/>
      <c r="W13" s="1195"/>
      <c r="X13" s="1195"/>
      <c r="Y13" s="1195"/>
      <c r="Z13" s="1195"/>
      <c r="AA13" s="1195"/>
      <c r="AB13" s="1195"/>
      <c r="AC13" s="1195"/>
      <c r="AD13" s="1195"/>
      <c r="AE13" s="1195"/>
      <c r="AF13" s="1195"/>
      <c r="AG13" s="1195"/>
      <c r="AH13" s="1195"/>
      <c r="AI13" s="1195"/>
      <c r="AJ13" s="1195"/>
      <c r="AK13" s="1195"/>
      <c r="AL13" s="1195"/>
      <c r="AM13" s="1195"/>
      <c r="AN13" s="1195"/>
      <c r="AO13" s="1195"/>
      <c r="AP13" s="1195"/>
      <c r="AQ13" s="1195"/>
      <c r="AR13" s="1195"/>
      <c r="AS13" s="1195"/>
      <c r="AT13" s="1195"/>
      <c r="AU13" s="1195"/>
      <c r="AV13" s="1195"/>
      <c r="AW13" s="1195"/>
      <c r="AX13" s="1195"/>
      <c r="AY13" s="1195"/>
      <c r="AZ13" s="1195"/>
      <c r="BA13" s="1195"/>
      <c r="BB13" s="1195"/>
      <c r="BC13" s="1195"/>
      <c r="BD13" s="1195"/>
      <c r="BE13" s="1195"/>
      <c r="BF13" s="1195"/>
      <c r="BG13" s="1195"/>
      <c r="BH13" s="1195"/>
      <c r="BI13" s="1195"/>
      <c r="BJ13" s="1195"/>
      <c r="BK13" s="1195"/>
      <c r="BL13" s="1195"/>
      <c r="BM13" s="1195"/>
      <c r="BN13" s="1195"/>
      <c r="BO13" s="1195"/>
      <c r="BP13" s="1195"/>
      <c r="BQ13" s="1195"/>
      <c r="BR13" s="1195"/>
      <c r="BS13" s="1195"/>
      <c r="BT13" s="1195"/>
      <c r="BU13" s="1195"/>
      <c r="BV13" s="1195"/>
      <c r="BW13" s="1195"/>
      <c r="BX13" s="1195"/>
      <c r="BY13" s="1195"/>
      <c r="BZ13" s="1195"/>
      <c r="CA13" s="1195"/>
      <c r="CB13" s="1195"/>
      <c r="CC13" s="1195"/>
      <c r="CD13" s="1195"/>
      <c r="CE13" s="1195"/>
      <c r="CF13" s="1195"/>
      <c r="CG13" s="1195"/>
      <c r="CH13" s="1195"/>
      <c r="CI13" s="1195"/>
      <c r="CJ13" s="1195"/>
      <c r="CK13" s="1195"/>
      <c r="CL13" s="1195"/>
      <c r="CM13" s="1195"/>
      <c r="CN13" s="1195"/>
      <c r="CO13" s="1195"/>
      <c r="CP13" s="1195"/>
      <c r="CQ13" s="1195"/>
    </row>
    <row r="14" spans="1:95" s="883" customFormat="1" ht="13.5" customHeight="1" x14ac:dyDescent="0.35">
      <c r="A14" s="579" t="s">
        <v>440</v>
      </c>
      <c r="B14" s="75">
        <v>2010</v>
      </c>
      <c r="C14" s="1195"/>
      <c r="D14" s="947"/>
      <c r="E14" s="1195"/>
      <c r="F14" s="942"/>
      <c r="G14" s="942"/>
      <c r="H14" s="942"/>
      <c r="I14" s="942"/>
      <c r="J14" s="942"/>
      <c r="K14" s="942"/>
      <c r="L14" s="942"/>
      <c r="M14" s="942"/>
      <c r="N14" s="942"/>
      <c r="O14" s="942"/>
      <c r="P14" s="942"/>
      <c r="Q14" s="942"/>
      <c r="R14" s="942"/>
      <c r="S14" s="943"/>
      <c r="T14" s="1195"/>
      <c r="U14" s="1195"/>
      <c r="V14" s="1195"/>
      <c r="W14" s="1195"/>
      <c r="X14" s="1195"/>
      <c r="Y14" s="1195"/>
      <c r="Z14" s="1195"/>
      <c r="AA14" s="1195"/>
      <c r="AB14" s="1195"/>
      <c r="AC14" s="1195"/>
      <c r="AD14" s="1195"/>
      <c r="AE14" s="1195"/>
      <c r="AF14" s="1195"/>
      <c r="AG14" s="1195"/>
      <c r="AH14" s="1195"/>
      <c r="AI14" s="1195"/>
      <c r="AJ14" s="1195"/>
      <c r="AK14" s="1195"/>
      <c r="AL14" s="1195"/>
      <c r="AM14" s="1195"/>
      <c r="AN14" s="1195"/>
      <c r="AO14" s="1195"/>
      <c r="AP14" s="1195"/>
      <c r="AQ14" s="1195"/>
      <c r="AR14" s="1195"/>
      <c r="AS14" s="1195"/>
      <c r="AT14" s="1195"/>
      <c r="AU14" s="1195"/>
      <c r="AV14" s="1195"/>
      <c r="AW14" s="1195"/>
      <c r="AX14" s="1195"/>
      <c r="AY14" s="1195"/>
      <c r="AZ14" s="1195"/>
      <c r="BA14" s="1195"/>
      <c r="BB14" s="1195"/>
      <c r="BC14" s="1195"/>
      <c r="BD14" s="1195"/>
      <c r="BE14" s="1195"/>
      <c r="BF14" s="1195"/>
      <c r="BG14" s="1195"/>
      <c r="BH14" s="1195"/>
      <c r="BI14" s="1195"/>
      <c r="BJ14" s="1195"/>
      <c r="BK14" s="1195"/>
      <c r="BL14" s="1195"/>
      <c r="BM14" s="1195"/>
      <c r="BN14" s="1195"/>
      <c r="BO14" s="1195"/>
      <c r="BP14" s="1195"/>
      <c r="BQ14" s="1195"/>
      <c r="BR14" s="1195"/>
      <c r="BS14" s="1195"/>
      <c r="BT14" s="1195"/>
      <c r="BU14" s="1195"/>
      <c r="BV14" s="1195"/>
      <c r="BW14" s="1195"/>
      <c r="BX14" s="1195"/>
      <c r="BY14" s="1195"/>
      <c r="BZ14" s="1195"/>
      <c r="CA14" s="1195"/>
      <c r="CB14" s="1195"/>
      <c r="CC14" s="1195"/>
      <c r="CD14" s="1195"/>
      <c r="CE14" s="1195"/>
      <c r="CF14" s="1195"/>
      <c r="CG14" s="1195"/>
      <c r="CH14" s="1195"/>
      <c r="CI14" s="1195"/>
      <c r="CJ14" s="1195"/>
      <c r="CK14" s="1195"/>
      <c r="CL14" s="1195"/>
      <c r="CM14" s="1195"/>
      <c r="CN14" s="1195"/>
      <c r="CO14" s="1195"/>
      <c r="CP14" s="1195"/>
      <c r="CQ14" s="1195"/>
    </row>
    <row r="15" spans="1:95" s="883" customFormat="1" ht="13.5" customHeight="1" x14ac:dyDescent="0.35">
      <c r="A15" s="951"/>
      <c r="B15" s="952"/>
      <c r="C15" s="953"/>
      <c r="D15" s="947"/>
      <c r="E15" s="1195"/>
      <c r="F15" s="942"/>
      <c r="G15" s="942"/>
      <c r="H15" s="942"/>
      <c r="I15" s="942"/>
      <c r="J15" s="942"/>
      <c r="K15" s="942"/>
      <c r="L15" s="942"/>
      <c r="M15" s="942"/>
      <c r="N15" s="942"/>
      <c r="O15" s="942"/>
      <c r="P15" s="942"/>
      <c r="Q15" s="942"/>
      <c r="R15" s="942"/>
      <c r="S15" s="943"/>
      <c r="T15" s="1195"/>
      <c r="U15" s="1195"/>
      <c r="V15" s="1195"/>
      <c r="W15" s="1195"/>
      <c r="X15" s="1195"/>
      <c r="Y15" s="1195"/>
      <c r="Z15" s="1195"/>
      <c r="AA15" s="1195"/>
      <c r="AB15" s="1195"/>
      <c r="AC15" s="1195"/>
      <c r="AD15" s="1195"/>
      <c r="AE15" s="1195"/>
      <c r="AF15" s="1195"/>
      <c r="AG15" s="1195"/>
      <c r="AH15" s="1195"/>
      <c r="AI15" s="1195"/>
      <c r="AJ15" s="1195"/>
      <c r="AK15" s="1195"/>
      <c r="AL15" s="1195"/>
      <c r="AM15" s="1195"/>
      <c r="AN15" s="1195"/>
      <c r="AO15" s="1195"/>
      <c r="AP15" s="1195"/>
      <c r="AQ15" s="1195"/>
      <c r="AR15" s="1195"/>
      <c r="AS15" s="1195"/>
      <c r="AT15" s="1195"/>
      <c r="AU15" s="1195"/>
      <c r="AV15" s="1195"/>
      <c r="AW15" s="1195"/>
      <c r="AX15" s="1195"/>
      <c r="AY15" s="1195"/>
      <c r="AZ15" s="1195"/>
      <c r="BA15" s="1195"/>
      <c r="BB15" s="1195"/>
      <c r="BC15" s="1195"/>
      <c r="BD15" s="1195"/>
      <c r="BE15" s="1195"/>
      <c r="BF15" s="1195"/>
      <c r="BG15" s="1195"/>
      <c r="BH15" s="1195"/>
      <c r="BI15" s="1195"/>
      <c r="BJ15" s="1195"/>
      <c r="BK15" s="1195"/>
      <c r="BL15" s="1195"/>
      <c r="BM15" s="1195"/>
      <c r="BN15" s="1195"/>
      <c r="BO15" s="1195"/>
      <c r="BP15" s="1195"/>
      <c r="BQ15" s="1195"/>
      <c r="BR15" s="1195"/>
      <c r="BS15" s="1195"/>
      <c r="BT15" s="1195"/>
      <c r="BU15" s="1195"/>
      <c r="BV15" s="1195"/>
      <c r="BW15" s="1195"/>
      <c r="BX15" s="1195"/>
      <c r="BY15" s="1195"/>
      <c r="BZ15" s="1195"/>
      <c r="CA15" s="1195"/>
      <c r="CB15" s="1195"/>
      <c r="CC15" s="1195"/>
      <c r="CD15" s="1195"/>
      <c r="CE15" s="1195"/>
      <c r="CF15" s="1195"/>
      <c r="CG15" s="1195"/>
      <c r="CH15" s="1195"/>
      <c r="CI15" s="1195"/>
      <c r="CJ15" s="1195"/>
      <c r="CK15" s="1195"/>
      <c r="CL15" s="1195"/>
      <c r="CM15" s="1195"/>
      <c r="CN15" s="1195"/>
      <c r="CO15" s="1195"/>
      <c r="CP15" s="1195"/>
      <c r="CQ15" s="1195"/>
    </row>
    <row r="16" spans="1:95" s="883" customFormat="1" ht="13.5" customHeight="1" x14ac:dyDescent="0.35">
      <c r="A16" s="951"/>
      <c r="B16" s="954"/>
      <c r="C16" s="942"/>
      <c r="D16" s="947"/>
      <c r="E16" s="1195"/>
      <c r="F16" s="942"/>
      <c r="G16" s="942"/>
      <c r="H16" s="942"/>
      <c r="I16" s="942"/>
      <c r="J16" s="942"/>
      <c r="K16" s="942"/>
      <c r="L16" s="942"/>
      <c r="M16" s="942"/>
      <c r="N16" s="942"/>
      <c r="O16" s="942"/>
      <c r="P16" s="942"/>
      <c r="Q16" s="942"/>
      <c r="R16" s="942"/>
      <c r="S16" s="943"/>
      <c r="T16" s="1195"/>
      <c r="U16" s="1195"/>
      <c r="V16" s="1195"/>
      <c r="W16" s="1195"/>
      <c r="X16" s="1195"/>
      <c r="Y16" s="1195"/>
      <c r="Z16" s="1195"/>
      <c r="AA16" s="1195"/>
      <c r="AB16" s="1195"/>
      <c r="AC16" s="1195"/>
      <c r="AD16" s="1195"/>
      <c r="AE16" s="1195"/>
      <c r="AF16" s="1195"/>
      <c r="AG16" s="1195"/>
      <c r="AH16" s="1195"/>
      <c r="AI16" s="1195"/>
      <c r="AJ16" s="1195"/>
      <c r="AK16" s="1195"/>
      <c r="AL16" s="1195"/>
      <c r="AM16" s="1195"/>
      <c r="AN16" s="1195"/>
      <c r="AO16" s="1195"/>
      <c r="AP16" s="1195"/>
      <c r="AQ16" s="1195"/>
      <c r="AR16" s="1195"/>
      <c r="AS16" s="1195"/>
      <c r="AT16" s="1195"/>
      <c r="AU16" s="1195"/>
      <c r="AV16" s="1195"/>
      <c r="AW16" s="1195"/>
      <c r="AX16" s="1195"/>
      <c r="AY16" s="1195"/>
      <c r="AZ16" s="1195"/>
      <c r="BA16" s="1195"/>
      <c r="BB16" s="1195"/>
      <c r="BC16" s="1195"/>
      <c r="BD16" s="1195"/>
      <c r="BE16" s="1195"/>
      <c r="BF16" s="1195"/>
      <c r="BG16" s="1195"/>
      <c r="BH16" s="1195"/>
      <c r="BI16" s="1195"/>
      <c r="BJ16" s="1195"/>
      <c r="BK16" s="1195"/>
      <c r="BL16" s="1195"/>
      <c r="BM16" s="1195"/>
      <c r="BN16" s="1195"/>
      <c r="BO16" s="1195"/>
      <c r="BP16" s="1195"/>
      <c r="BQ16" s="1195"/>
      <c r="BR16" s="1195"/>
      <c r="BS16" s="1195"/>
      <c r="BT16" s="1195"/>
      <c r="BU16" s="1195"/>
      <c r="BV16" s="1195"/>
      <c r="BW16" s="1195"/>
      <c r="BX16" s="1195"/>
      <c r="BY16" s="1195"/>
      <c r="BZ16" s="1195"/>
      <c r="CA16" s="1195"/>
      <c r="CB16" s="1195"/>
      <c r="CC16" s="1195"/>
      <c r="CD16" s="1195"/>
      <c r="CE16" s="1195"/>
      <c r="CF16" s="1195"/>
      <c r="CG16" s="1195"/>
      <c r="CH16" s="1195"/>
      <c r="CI16" s="1195"/>
      <c r="CJ16" s="1195"/>
      <c r="CK16" s="1195"/>
      <c r="CL16" s="1195"/>
      <c r="CM16" s="1195"/>
      <c r="CN16" s="1195"/>
      <c r="CO16" s="1195"/>
      <c r="CP16" s="1195"/>
      <c r="CQ16" s="1195"/>
    </row>
    <row r="17" spans="1:95" s="883" customFormat="1" ht="13.5" customHeight="1" thickBot="1" x14ac:dyDescent="0.4">
      <c r="A17" s="22" t="s">
        <v>446</v>
      </c>
      <c r="B17" s="22"/>
      <c r="C17" s="946"/>
      <c r="D17" s="947"/>
      <c r="E17" s="1195"/>
      <c r="F17" s="942"/>
      <c r="G17" s="942"/>
      <c r="H17" s="942"/>
      <c r="I17" s="942"/>
      <c r="J17" s="942"/>
      <c r="K17" s="942"/>
      <c r="L17" s="942"/>
      <c r="M17" s="942"/>
      <c r="N17" s="942"/>
      <c r="O17" s="942"/>
      <c r="P17" s="942"/>
      <c r="Q17" s="942"/>
      <c r="R17" s="942"/>
      <c r="S17" s="943"/>
      <c r="T17" s="1195"/>
      <c r="U17" s="1195"/>
      <c r="V17" s="1195"/>
      <c r="W17" s="1195"/>
      <c r="X17" s="1195"/>
      <c r="Y17" s="1195"/>
      <c r="Z17" s="1195"/>
      <c r="AA17" s="1195"/>
      <c r="AB17" s="1195"/>
      <c r="AC17" s="1195"/>
      <c r="AD17" s="1195"/>
      <c r="AE17" s="1195"/>
      <c r="AF17" s="1195"/>
      <c r="AG17" s="1195"/>
      <c r="AH17" s="1195"/>
      <c r="AI17" s="1195"/>
      <c r="AJ17" s="1195"/>
      <c r="AK17" s="1195"/>
      <c r="AL17" s="1195"/>
      <c r="AM17" s="1195"/>
      <c r="AN17" s="1195"/>
      <c r="AO17" s="1195"/>
      <c r="AP17" s="1195"/>
      <c r="AQ17" s="1195"/>
      <c r="AR17" s="1195"/>
      <c r="AS17" s="1195"/>
      <c r="AT17" s="1195"/>
      <c r="AU17" s="1195"/>
      <c r="AV17" s="1195"/>
      <c r="AW17" s="1195"/>
      <c r="AX17" s="1195"/>
      <c r="AY17" s="1195"/>
      <c r="AZ17" s="1195"/>
      <c r="BA17" s="1195"/>
      <c r="BB17" s="1195"/>
      <c r="BC17" s="1195"/>
      <c r="BD17" s="1195"/>
      <c r="BE17" s="1195"/>
      <c r="BF17" s="1195"/>
      <c r="BG17" s="1195"/>
      <c r="BH17" s="1195"/>
      <c r="BI17" s="1195"/>
      <c r="BJ17" s="1195"/>
      <c r="BK17" s="1195"/>
      <c r="BL17" s="1195"/>
      <c r="BM17" s="1195"/>
      <c r="BN17" s="1195"/>
      <c r="BO17" s="1195"/>
      <c r="BP17" s="1195"/>
      <c r="BQ17" s="1195"/>
      <c r="BR17" s="1195"/>
      <c r="BS17" s="1195"/>
      <c r="BT17" s="1195"/>
      <c r="BU17" s="1195"/>
      <c r="BV17" s="1195"/>
      <c r="BW17" s="1195"/>
      <c r="BX17" s="1195"/>
      <c r="BY17" s="1195"/>
      <c r="BZ17" s="1195"/>
      <c r="CA17" s="1195"/>
      <c r="CB17" s="1195"/>
      <c r="CC17" s="1195"/>
      <c r="CD17" s="1195"/>
      <c r="CE17" s="1195"/>
      <c r="CF17" s="1195"/>
      <c r="CG17" s="1195"/>
      <c r="CH17" s="1195"/>
      <c r="CI17" s="1195"/>
      <c r="CJ17" s="1195"/>
      <c r="CK17" s="1195"/>
      <c r="CL17" s="1195"/>
      <c r="CM17" s="1195"/>
      <c r="CN17" s="1195"/>
      <c r="CO17" s="1195"/>
      <c r="CP17" s="1195"/>
      <c r="CQ17" s="1195"/>
    </row>
    <row r="18" spans="1:95" s="883" customFormat="1" ht="13.5" customHeight="1" thickBot="1" x14ac:dyDescent="0.4">
      <c r="A18" s="227">
        <v>2010</v>
      </c>
      <c r="B18" s="227">
        <v>2015</v>
      </c>
      <c r="C18" s="946"/>
      <c r="D18" s="947"/>
      <c r="E18" s="1195"/>
      <c r="F18" s="942"/>
      <c r="G18" s="942"/>
      <c r="H18" s="942"/>
      <c r="I18" s="942"/>
      <c r="J18" s="942"/>
      <c r="K18" s="942"/>
      <c r="L18" s="942"/>
      <c r="M18" s="942"/>
      <c r="N18" s="942"/>
      <c r="O18" s="942"/>
      <c r="P18" s="942"/>
      <c r="Q18" s="942"/>
      <c r="R18" s="942"/>
      <c r="S18" s="943"/>
      <c r="T18" s="1195"/>
      <c r="U18" s="1195"/>
      <c r="V18" s="1195"/>
      <c r="W18" s="1195"/>
      <c r="X18" s="1195"/>
      <c r="Y18" s="1195"/>
      <c r="Z18" s="1195"/>
      <c r="AA18" s="1195"/>
      <c r="AB18" s="1195"/>
      <c r="AC18" s="1195"/>
      <c r="AD18" s="1195"/>
      <c r="AE18" s="1195"/>
      <c r="AF18" s="1195"/>
      <c r="AG18" s="1195"/>
      <c r="AH18" s="1195"/>
      <c r="AI18" s="1195"/>
      <c r="AJ18" s="1195"/>
      <c r="AK18" s="1195"/>
      <c r="AL18" s="1195"/>
      <c r="AM18" s="1195"/>
      <c r="AN18" s="1195"/>
      <c r="AO18" s="1195"/>
      <c r="AP18" s="1195"/>
      <c r="AQ18" s="1195"/>
      <c r="AR18" s="1195"/>
      <c r="AS18" s="1195"/>
      <c r="AT18" s="1195"/>
      <c r="AU18" s="1195"/>
      <c r="AV18" s="1195"/>
      <c r="AW18" s="1195"/>
      <c r="AX18" s="1195"/>
      <c r="AY18" s="1195"/>
      <c r="AZ18" s="1195"/>
      <c r="BA18" s="1195"/>
      <c r="BB18" s="1195"/>
      <c r="BC18" s="1195"/>
      <c r="BD18" s="1195"/>
      <c r="BE18" s="1195"/>
      <c r="BF18" s="1195"/>
      <c r="BG18" s="1195"/>
      <c r="BH18" s="1195"/>
      <c r="BI18" s="1195"/>
      <c r="BJ18" s="1195"/>
      <c r="BK18" s="1195"/>
      <c r="BL18" s="1195"/>
      <c r="BM18" s="1195"/>
      <c r="BN18" s="1195"/>
      <c r="BO18" s="1195"/>
      <c r="BP18" s="1195"/>
      <c r="BQ18" s="1195"/>
      <c r="BR18" s="1195"/>
      <c r="BS18" s="1195"/>
      <c r="BT18" s="1195"/>
      <c r="BU18" s="1195"/>
      <c r="BV18" s="1195"/>
      <c r="BW18" s="1195"/>
      <c r="BX18" s="1195"/>
      <c r="BY18" s="1195"/>
      <c r="BZ18" s="1195"/>
      <c r="CA18" s="1195"/>
      <c r="CB18" s="1195"/>
      <c r="CC18" s="1195"/>
      <c r="CD18" s="1195"/>
      <c r="CE18" s="1195"/>
      <c r="CF18" s="1195"/>
      <c r="CG18" s="1195"/>
      <c r="CH18" s="1195"/>
      <c r="CI18" s="1195"/>
      <c r="CJ18" s="1195"/>
      <c r="CK18" s="1195"/>
      <c r="CL18" s="1195"/>
      <c r="CM18" s="1195"/>
      <c r="CN18" s="1195"/>
      <c r="CO18" s="1195"/>
      <c r="CP18" s="1195"/>
      <c r="CQ18" s="1195"/>
    </row>
    <row r="19" spans="1:95" s="883" customFormat="1" ht="13.5" customHeight="1" thickBot="1" x14ac:dyDescent="0.4">
      <c r="A19" s="227">
        <v>2020</v>
      </c>
      <c r="B19" s="227">
        <v>2025</v>
      </c>
      <c r="C19" s="1195"/>
      <c r="D19" s="947"/>
      <c r="E19" s="1195" t="s">
        <v>799</v>
      </c>
      <c r="F19" s="942"/>
      <c r="G19" s="942"/>
      <c r="H19" s="942"/>
      <c r="I19" s="942"/>
      <c r="J19" s="942"/>
      <c r="K19" s="942"/>
      <c r="L19" s="942"/>
      <c r="M19" s="942"/>
      <c r="N19" s="942"/>
      <c r="O19" s="942"/>
      <c r="P19" s="942"/>
      <c r="Q19" s="942"/>
      <c r="R19" s="942"/>
      <c r="S19" s="943"/>
      <c r="T19" s="1195"/>
      <c r="U19" s="1195"/>
      <c r="V19" s="1195"/>
      <c r="W19" s="1195"/>
      <c r="X19" s="1195"/>
      <c r="Y19" s="1195"/>
      <c r="Z19" s="1195"/>
      <c r="AA19" s="1195"/>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row>
    <row r="20" spans="1:95" s="883" customFormat="1" ht="13.5" customHeight="1" thickBot="1" x14ac:dyDescent="0.4">
      <c r="A20" s="227">
        <v>2030</v>
      </c>
      <c r="B20" s="227">
        <v>2035</v>
      </c>
      <c r="C20" s="1195"/>
      <c r="D20" s="947"/>
      <c r="E20" s="955" t="s">
        <v>800</v>
      </c>
      <c r="F20" s="956"/>
      <c r="G20" s="956"/>
      <c r="H20" s="956"/>
      <c r="I20" s="956"/>
      <c r="J20" s="956"/>
      <c r="K20" s="956"/>
      <c r="L20" s="956"/>
      <c r="M20" s="956"/>
      <c r="N20" s="956"/>
      <c r="O20" s="956"/>
      <c r="P20" s="956"/>
      <c r="Q20" s="956"/>
      <c r="R20" s="956"/>
      <c r="S20" s="957"/>
      <c r="T20" s="1195"/>
      <c r="U20" s="1195"/>
      <c r="V20" s="1195"/>
      <c r="W20" s="1195"/>
      <c r="X20" s="1195"/>
      <c r="Y20" s="1195"/>
      <c r="Z20" s="1195"/>
      <c r="AA20" s="1195"/>
      <c r="AB20" s="1195"/>
      <c r="AC20" s="1195"/>
      <c r="AD20" s="1195"/>
      <c r="AE20" s="1195"/>
      <c r="AF20" s="1195"/>
      <c r="AG20" s="1195"/>
      <c r="AH20" s="1195"/>
      <c r="AI20" s="1195"/>
      <c r="AJ20" s="1195"/>
      <c r="AK20" s="1195"/>
      <c r="AL20" s="1195"/>
      <c r="AM20" s="1195"/>
      <c r="AN20" s="1195"/>
      <c r="AO20" s="1195"/>
      <c r="AP20" s="1195"/>
      <c r="AQ20" s="1195"/>
      <c r="AR20" s="1195"/>
      <c r="AS20" s="1195"/>
      <c r="AT20" s="1195"/>
      <c r="AU20" s="1195"/>
      <c r="AV20" s="1195"/>
      <c r="AW20" s="1195"/>
      <c r="AX20" s="1195"/>
      <c r="AY20" s="1195"/>
      <c r="AZ20" s="1195"/>
      <c r="BA20" s="1195"/>
      <c r="BB20" s="1195"/>
      <c r="BC20" s="1195"/>
      <c r="BD20" s="1195"/>
      <c r="BE20" s="1195"/>
      <c r="BF20" s="1195"/>
      <c r="BG20" s="1195"/>
      <c r="BH20" s="1195"/>
      <c r="BI20" s="1195"/>
      <c r="BJ20" s="1195"/>
      <c r="BK20" s="1195"/>
      <c r="BL20" s="1195"/>
      <c r="BM20" s="1195"/>
      <c r="BN20" s="1195"/>
      <c r="BO20" s="1195"/>
      <c r="BP20" s="1195"/>
      <c r="BQ20" s="1195"/>
      <c r="BR20" s="1195"/>
      <c r="BS20" s="1195"/>
      <c r="BT20" s="1195"/>
      <c r="BU20" s="1195"/>
      <c r="BV20" s="1195"/>
      <c r="BW20" s="1195"/>
      <c r="BX20" s="1195"/>
      <c r="BY20" s="1195"/>
      <c r="BZ20" s="1195"/>
      <c r="CA20" s="1195"/>
      <c r="CB20" s="1195"/>
      <c r="CC20" s="1195"/>
      <c r="CD20" s="1195"/>
      <c r="CE20" s="1195"/>
      <c r="CF20" s="1195"/>
      <c r="CG20" s="1195"/>
      <c r="CH20" s="1195"/>
      <c r="CI20" s="1195"/>
      <c r="CJ20" s="1195"/>
      <c r="CK20" s="1195"/>
      <c r="CL20" s="1195"/>
      <c r="CM20" s="1195"/>
      <c r="CN20" s="1195"/>
      <c r="CO20" s="1195"/>
      <c r="CP20" s="1195"/>
      <c r="CQ20" s="1195"/>
    </row>
    <row r="21" spans="1:95" s="883" customFormat="1" ht="13.5" customHeight="1" x14ac:dyDescent="0.35">
      <c r="A21" s="958"/>
      <c r="B21" s="958"/>
      <c r="C21" s="940"/>
      <c r="D21" s="953"/>
      <c r="E21" s="941"/>
      <c r="F21" s="1195"/>
      <c r="G21" s="934"/>
      <c r="H21" s="934"/>
      <c r="I21" s="959"/>
      <c r="J21" s="942"/>
      <c r="K21" s="1195"/>
      <c r="L21" s="1195"/>
      <c r="M21" s="1195"/>
      <c r="N21" s="1195"/>
      <c r="O21" s="1195"/>
      <c r="P21" s="1195"/>
      <c r="Q21" s="1195"/>
      <c r="R21" s="1195"/>
      <c r="S21" s="1195"/>
      <c r="T21" s="1195"/>
      <c r="U21" s="1195"/>
      <c r="V21" s="1195"/>
      <c r="W21" s="1195"/>
      <c r="X21" s="1195"/>
      <c r="Y21" s="1195"/>
      <c r="Z21" s="1195"/>
      <c r="AA21" s="1195"/>
      <c r="AB21" s="1195"/>
      <c r="AC21" s="1195"/>
      <c r="AD21" s="1195"/>
      <c r="AE21" s="1195"/>
      <c r="AF21" s="1195"/>
      <c r="AG21" s="1195"/>
      <c r="AH21" s="1195"/>
      <c r="AI21" s="1195"/>
      <c r="AJ21" s="1195"/>
      <c r="AK21" s="1195"/>
      <c r="AL21" s="1195"/>
      <c r="AM21" s="1195"/>
      <c r="AN21" s="1195"/>
      <c r="AO21" s="1195"/>
      <c r="AP21" s="1195"/>
      <c r="AQ21" s="1195"/>
      <c r="AR21" s="1195"/>
      <c r="AS21" s="1195"/>
      <c r="AT21" s="1195"/>
      <c r="AU21" s="1195"/>
      <c r="AV21" s="1195"/>
      <c r="AW21" s="1195"/>
      <c r="AX21" s="1195"/>
      <c r="AY21" s="1195"/>
      <c r="AZ21" s="1195"/>
      <c r="BA21" s="1195"/>
      <c r="BB21" s="1195"/>
      <c r="BC21" s="1195"/>
      <c r="BD21" s="1195"/>
      <c r="BE21" s="1195"/>
      <c r="BF21" s="1195"/>
      <c r="BG21" s="1195"/>
      <c r="BH21" s="1195"/>
      <c r="BI21" s="1195"/>
      <c r="BJ21" s="1195"/>
      <c r="BK21" s="1195"/>
      <c r="BL21" s="1195"/>
      <c r="BM21" s="1195"/>
      <c r="BN21" s="1195"/>
      <c r="BO21" s="1195"/>
      <c r="BP21" s="1195"/>
      <c r="BQ21" s="1195"/>
      <c r="BR21" s="1195"/>
      <c r="BS21" s="1195"/>
      <c r="BT21" s="1195"/>
      <c r="BU21" s="1195"/>
      <c r="BV21" s="1195"/>
      <c r="BW21" s="1195"/>
      <c r="BX21" s="1195"/>
      <c r="BY21" s="1195"/>
      <c r="BZ21" s="1195"/>
      <c r="CA21" s="1195"/>
      <c r="CB21" s="1195"/>
      <c r="CC21" s="1195"/>
      <c r="CD21" s="1195"/>
      <c r="CE21" s="1195"/>
      <c r="CF21" s="1195"/>
      <c r="CG21" s="1195"/>
      <c r="CH21" s="1195"/>
      <c r="CI21" s="1195"/>
      <c r="CJ21" s="1195"/>
      <c r="CK21" s="1195"/>
      <c r="CL21" s="1195"/>
      <c r="CM21" s="1195"/>
      <c r="CN21" s="1195"/>
      <c r="CO21" s="1195"/>
      <c r="CP21" s="1195"/>
      <c r="CQ21" s="1195"/>
    </row>
    <row r="22" spans="1:95" s="883" customFormat="1" ht="13.5" customHeight="1" thickBot="1" x14ac:dyDescent="0.4">
      <c r="A22" s="960"/>
      <c r="B22" s="1195"/>
      <c r="C22" s="940"/>
      <c r="D22" s="953"/>
      <c r="E22" s="941"/>
      <c r="F22" s="1195"/>
      <c r="G22" s="934"/>
      <c r="H22" s="934"/>
      <c r="I22" s="959"/>
      <c r="J22" s="942"/>
      <c r="K22" s="1195"/>
      <c r="L22" s="1195"/>
      <c r="M22" s="1195"/>
      <c r="N22" s="1195"/>
      <c r="O22" s="1195"/>
      <c r="P22" s="1195"/>
      <c r="Q22" s="1195"/>
      <c r="R22" s="1195"/>
      <c r="S22" s="1195"/>
      <c r="T22" s="1195"/>
      <c r="U22" s="1195"/>
      <c r="V22" s="1195"/>
      <c r="W22" s="1195"/>
      <c r="X22" s="1195"/>
      <c r="Y22" s="1195"/>
      <c r="Z22" s="1195"/>
      <c r="AA22" s="1195"/>
      <c r="AB22" s="1195"/>
      <c r="AC22" s="1195"/>
      <c r="AD22" s="1195"/>
      <c r="AE22" s="1195"/>
      <c r="AF22" s="1195"/>
      <c r="AG22" s="1195"/>
      <c r="AH22" s="1195"/>
      <c r="AI22" s="1195"/>
      <c r="AJ22" s="1195"/>
      <c r="AK22" s="1195"/>
      <c r="AL22" s="1195"/>
      <c r="AM22" s="1195"/>
      <c r="AN22" s="1195"/>
      <c r="AO22" s="1195"/>
      <c r="AP22" s="1195"/>
      <c r="AQ22" s="1195"/>
      <c r="AR22" s="1195"/>
      <c r="AS22" s="1195"/>
      <c r="AT22" s="1195"/>
      <c r="AU22" s="1195"/>
      <c r="AV22" s="1195"/>
      <c r="AW22" s="1195"/>
      <c r="AX22" s="1195"/>
      <c r="AY22" s="1195"/>
      <c r="AZ22" s="1195"/>
      <c r="BA22" s="1195"/>
      <c r="BB22" s="1195"/>
      <c r="BC22" s="1195"/>
      <c r="BD22" s="1195"/>
      <c r="BE22" s="1195"/>
      <c r="BF22" s="1195"/>
      <c r="BG22" s="1195"/>
      <c r="BH22" s="1195"/>
      <c r="BI22" s="1195"/>
      <c r="BJ22" s="1195"/>
      <c r="BK22" s="1195"/>
      <c r="BL22" s="1195"/>
      <c r="BM22" s="1195"/>
      <c r="BN22" s="1195"/>
      <c r="BO22" s="1195"/>
      <c r="BP22" s="1195"/>
      <c r="BQ22" s="1195"/>
      <c r="BR22" s="1195"/>
      <c r="BS22" s="1195"/>
      <c r="BT22" s="1195"/>
      <c r="BU22" s="1195"/>
      <c r="BV22" s="1195"/>
      <c r="BW22" s="1195"/>
      <c r="BX22" s="1195"/>
      <c r="BY22" s="1195"/>
      <c r="BZ22" s="1195"/>
      <c r="CA22" s="1195"/>
      <c r="CB22" s="1195"/>
      <c r="CC22" s="1195"/>
      <c r="CD22" s="1195"/>
      <c r="CE22" s="1195"/>
      <c r="CF22" s="1195"/>
      <c r="CG22" s="1195"/>
      <c r="CH22" s="1195"/>
      <c r="CI22" s="1195"/>
      <c r="CJ22" s="1195"/>
      <c r="CK22" s="1195"/>
      <c r="CL22" s="1195"/>
      <c r="CM22" s="1195"/>
      <c r="CN22" s="1195"/>
      <c r="CO22" s="1195"/>
      <c r="CP22" s="1195"/>
      <c r="CQ22" s="1195"/>
    </row>
    <row r="23" spans="1:95" ht="13.5" customHeight="1" thickTop="1" thickBot="1" x14ac:dyDescent="0.35">
      <c r="A23" s="961" t="s">
        <v>801</v>
      </c>
      <c r="B23" s="885"/>
      <c r="C23" s="884" t="str">
        <f>"2010 Marginal External Costs &amp; Indirect Tax - Cars (pence per car km, "&amp;$B$14&amp;" prices, 1 d.p.)"</f>
        <v>2010 Marginal External Costs &amp; Indirect Tax - Cars (pence per car km, 2010 prices, 1 d.p.)</v>
      </c>
      <c r="D23" s="885"/>
      <c r="E23" s="885"/>
      <c r="F23" s="885"/>
      <c r="G23" s="885"/>
      <c r="H23" s="885"/>
      <c r="I23" s="885"/>
      <c r="J23" s="885"/>
      <c r="K23" s="885"/>
      <c r="L23" s="885"/>
      <c r="M23" s="885"/>
      <c r="N23" s="886"/>
      <c r="O23" s="887"/>
      <c r="Q23" s="884" t="str">
        <f>"2015 Marginal External Costs &amp; Indirect Tax - Cars (pence per car km, "&amp;$B$14&amp;" prices, 1 d.p.)"</f>
        <v>2015 Marginal External Costs &amp; Indirect Tax - Cars (pence per car km, 2010 prices, 1 d.p.)</v>
      </c>
      <c r="R23" s="885"/>
      <c r="S23" s="885"/>
      <c r="T23" s="885"/>
      <c r="U23" s="885"/>
      <c r="V23" s="885"/>
      <c r="W23" s="885"/>
      <c r="X23" s="885"/>
      <c r="Y23" s="885"/>
      <c r="Z23" s="885"/>
      <c r="AA23" s="885"/>
      <c r="AB23" s="885"/>
      <c r="AC23" s="885"/>
      <c r="AD23" s="886"/>
      <c r="AE23" s="887"/>
      <c r="AG23" s="884" t="str">
        <f>"2020 Marginal External Costs &amp; Indirect Tax - Cars (pence per car km, "&amp;$B$14&amp;" prices, 1 d.p.)"</f>
        <v>2020 Marginal External Costs &amp; Indirect Tax - Cars (pence per car km, 2010 prices, 1 d.p.)</v>
      </c>
      <c r="AH23" s="885"/>
      <c r="AI23" s="885"/>
      <c r="AJ23" s="885"/>
      <c r="AK23" s="885"/>
      <c r="AL23" s="885"/>
      <c r="AM23" s="885"/>
      <c r="AN23" s="885"/>
      <c r="AO23" s="885"/>
      <c r="AP23" s="885"/>
      <c r="AQ23" s="885"/>
      <c r="AR23" s="885"/>
      <c r="AS23" s="885"/>
      <c r="AT23" s="886"/>
      <c r="AU23" s="887"/>
      <c r="AW23" s="884" t="str">
        <f>"2025 Marginal External Costs &amp; Indirect Tax - Cars (pence per car km, "&amp;$B$14&amp;" prices, 1 d.p.)"</f>
        <v>2025 Marginal External Costs &amp; Indirect Tax - Cars (pence per car km, 2010 prices, 1 d.p.)</v>
      </c>
      <c r="AX23" s="885"/>
      <c r="AY23" s="885"/>
      <c r="AZ23" s="885"/>
      <c r="BA23" s="885"/>
      <c r="BB23" s="885"/>
      <c r="BC23" s="885"/>
      <c r="BD23" s="885"/>
      <c r="BE23" s="885"/>
      <c r="BF23" s="885"/>
      <c r="BG23" s="885"/>
      <c r="BH23" s="885"/>
      <c r="BI23" s="885"/>
      <c r="BJ23" s="886"/>
      <c r="BK23" s="887"/>
      <c r="BM23" s="884" t="str">
        <f>"2030 Marginal External Costs &amp; Indirect Tax - Cars (pence per car km, "&amp;$B$14&amp;" prices, 1 d.p.)"</f>
        <v>2030 Marginal External Costs &amp; Indirect Tax - Cars (pence per car km, 2010 prices, 1 d.p.)</v>
      </c>
      <c r="BN23" s="885"/>
      <c r="BO23" s="885"/>
      <c r="BP23" s="885"/>
      <c r="BQ23" s="885"/>
      <c r="BR23" s="885"/>
      <c r="BS23" s="885"/>
      <c r="BT23" s="885"/>
      <c r="BU23" s="885"/>
      <c r="BV23" s="885"/>
      <c r="BW23" s="885"/>
      <c r="BX23" s="885"/>
      <c r="BY23" s="885"/>
      <c r="BZ23" s="886"/>
      <c r="CA23" s="887"/>
      <c r="CC23" s="884" t="str">
        <f>"2035 Marginal External Costs &amp; Indirect Tax - Cars (pence per car km, "&amp;$B$14&amp;" prices, 1 d.p.)"</f>
        <v>2035 Marginal External Costs &amp; Indirect Tax - Cars (pence per car km, 2010 prices, 1 d.p.)</v>
      </c>
      <c r="CD23" s="885"/>
      <c r="CE23" s="885"/>
      <c r="CF23" s="885"/>
      <c r="CG23" s="885"/>
      <c r="CH23" s="885"/>
      <c r="CI23" s="885"/>
      <c r="CJ23" s="885"/>
      <c r="CK23" s="885"/>
      <c r="CL23" s="885"/>
      <c r="CM23" s="885"/>
      <c r="CN23" s="885"/>
      <c r="CO23" s="885"/>
      <c r="CP23" s="886"/>
      <c r="CQ23" s="887"/>
    </row>
    <row r="24" spans="1:95" s="962" customFormat="1" ht="13.5" customHeight="1" thickTop="1" x14ac:dyDescent="0.3">
      <c r="A24" s="888"/>
      <c r="B24" s="889"/>
      <c r="C24" s="1313" t="s">
        <v>802</v>
      </c>
      <c r="D24" s="1306" t="s">
        <v>803</v>
      </c>
      <c r="E24" s="1307"/>
      <c r="F24" s="1308"/>
      <c r="G24" s="1306" t="s">
        <v>804</v>
      </c>
      <c r="H24" s="1307"/>
      <c r="I24" s="1308"/>
      <c r="J24" s="1309" t="s">
        <v>805</v>
      </c>
      <c r="K24" s="1310"/>
      <c r="L24" s="1306" t="s">
        <v>806</v>
      </c>
      <c r="M24" s="1307"/>
      <c r="N24" s="1308"/>
      <c r="O24" s="1311" t="s">
        <v>807</v>
      </c>
      <c r="Q24" s="888"/>
      <c r="R24" s="889"/>
      <c r="S24" s="1313" t="s">
        <v>802</v>
      </c>
      <c r="T24" s="1306" t="s">
        <v>803</v>
      </c>
      <c r="U24" s="1307"/>
      <c r="V24" s="1308"/>
      <c r="W24" s="1306" t="s">
        <v>804</v>
      </c>
      <c r="X24" s="1307"/>
      <c r="Y24" s="1308"/>
      <c r="Z24" s="1309" t="s">
        <v>805</v>
      </c>
      <c r="AA24" s="1310"/>
      <c r="AB24" s="1306" t="s">
        <v>806</v>
      </c>
      <c r="AC24" s="1307"/>
      <c r="AD24" s="1308"/>
      <c r="AE24" s="1311" t="s">
        <v>807</v>
      </c>
      <c r="AG24" s="888" t="s">
        <v>808</v>
      </c>
      <c r="AH24" s="889"/>
      <c r="AI24" s="1313" t="s">
        <v>802</v>
      </c>
      <c r="AJ24" s="1306" t="s">
        <v>803</v>
      </c>
      <c r="AK24" s="1307"/>
      <c r="AL24" s="1308"/>
      <c r="AM24" s="1306" t="s">
        <v>804</v>
      </c>
      <c r="AN24" s="1307"/>
      <c r="AO24" s="1308"/>
      <c r="AP24" s="1309" t="s">
        <v>805</v>
      </c>
      <c r="AQ24" s="1310"/>
      <c r="AR24" s="1306" t="s">
        <v>806</v>
      </c>
      <c r="AS24" s="1307"/>
      <c r="AT24" s="1308"/>
      <c r="AU24" s="1311" t="s">
        <v>807</v>
      </c>
      <c r="AW24" s="888"/>
      <c r="AX24" s="889"/>
      <c r="AY24" s="1313" t="s">
        <v>802</v>
      </c>
      <c r="AZ24" s="1306" t="s">
        <v>803</v>
      </c>
      <c r="BA24" s="1307"/>
      <c r="BB24" s="1308"/>
      <c r="BC24" s="1306" t="s">
        <v>804</v>
      </c>
      <c r="BD24" s="1307"/>
      <c r="BE24" s="1308"/>
      <c r="BF24" s="1309" t="s">
        <v>805</v>
      </c>
      <c r="BG24" s="1310"/>
      <c r="BH24" s="1306" t="s">
        <v>806</v>
      </c>
      <c r="BI24" s="1307"/>
      <c r="BJ24" s="1308"/>
      <c r="BK24" s="1311" t="s">
        <v>807</v>
      </c>
      <c r="BM24" s="888"/>
      <c r="BN24" s="889"/>
      <c r="BO24" s="1313" t="s">
        <v>802</v>
      </c>
      <c r="BP24" s="1306" t="s">
        <v>803</v>
      </c>
      <c r="BQ24" s="1307"/>
      <c r="BR24" s="1308"/>
      <c r="BS24" s="1306" t="s">
        <v>804</v>
      </c>
      <c r="BT24" s="1307"/>
      <c r="BU24" s="1308"/>
      <c r="BV24" s="1309" t="s">
        <v>805</v>
      </c>
      <c r="BW24" s="1310"/>
      <c r="BX24" s="1306" t="s">
        <v>806</v>
      </c>
      <c r="BY24" s="1307"/>
      <c r="BZ24" s="1308"/>
      <c r="CA24" s="1311" t="s">
        <v>807</v>
      </c>
      <c r="CC24" s="888"/>
      <c r="CD24" s="889"/>
      <c r="CE24" s="1313" t="s">
        <v>802</v>
      </c>
      <c r="CF24" s="1306" t="s">
        <v>803</v>
      </c>
      <c r="CG24" s="1307"/>
      <c r="CH24" s="1308"/>
      <c r="CI24" s="1306" t="s">
        <v>804</v>
      </c>
      <c r="CJ24" s="1307"/>
      <c r="CK24" s="1308"/>
      <c r="CL24" s="1309" t="s">
        <v>805</v>
      </c>
      <c r="CM24" s="1310"/>
      <c r="CN24" s="1306" t="s">
        <v>806</v>
      </c>
      <c r="CO24" s="1307"/>
      <c r="CP24" s="1308"/>
      <c r="CQ24" s="1311" t="s">
        <v>807</v>
      </c>
    </row>
    <row r="25" spans="1:95" ht="13.5" customHeight="1" thickBot="1" x14ac:dyDescent="0.35">
      <c r="A25" s="890" t="s">
        <v>808</v>
      </c>
      <c r="B25" s="891"/>
      <c r="C25" s="1314"/>
      <c r="D25" s="892" t="s">
        <v>809</v>
      </c>
      <c r="E25" s="893" t="s">
        <v>810</v>
      </c>
      <c r="F25" s="1196" t="s">
        <v>811</v>
      </c>
      <c r="G25" s="892" t="s">
        <v>809</v>
      </c>
      <c r="H25" s="893" t="s">
        <v>810</v>
      </c>
      <c r="I25" s="1196" t="s">
        <v>811</v>
      </c>
      <c r="J25" s="892" t="s">
        <v>810</v>
      </c>
      <c r="K25" s="1196" t="s">
        <v>811</v>
      </c>
      <c r="L25" s="892" t="s">
        <v>809</v>
      </c>
      <c r="M25" s="893" t="s">
        <v>810</v>
      </c>
      <c r="N25" s="1196" t="s">
        <v>811</v>
      </c>
      <c r="O25" s="1312"/>
      <c r="Q25" s="890" t="s">
        <v>808</v>
      </c>
      <c r="R25" s="891"/>
      <c r="S25" s="1314"/>
      <c r="T25" s="892" t="s">
        <v>809</v>
      </c>
      <c r="U25" s="893" t="s">
        <v>810</v>
      </c>
      <c r="V25" s="1196" t="s">
        <v>811</v>
      </c>
      <c r="W25" s="892" t="s">
        <v>809</v>
      </c>
      <c r="X25" s="893" t="s">
        <v>810</v>
      </c>
      <c r="Y25" s="1196" t="s">
        <v>811</v>
      </c>
      <c r="Z25" s="892" t="s">
        <v>810</v>
      </c>
      <c r="AA25" s="1196" t="s">
        <v>811</v>
      </c>
      <c r="AB25" s="892" t="s">
        <v>809</v>
      </c>
      <c r="AC25" s="893" t="s">
        <v>810</v>
      </c>
      <c r="AD25" s="1196" t="s">
        <v>811</v>
      </c>
      <c r="AE25" s="1312"/>
      <c r="AG25" s="890"/>
      <c r="AH25" s="891"/>
      <c r="AI25" s="1314"/>
      <c r="AJ25" s="892" t="s">
        <v>809</v>
      </c>
      <c r="AK25" s="893" t="s">
        <v>810</v>
      </c>
      <c r="AL25" s="1196" t="s">
        <v>811</v>
      </c>
      <c r="AM25" s="892" t="s">
        <v>809</v>
      </c>
      <c r="AN25" s="893" t="s">
        <v>810</v>
      </c>
      <c r="AO25" s="1196" t="s">
        <v>811</v>
      </c>
      <c r="AP25" s="892" t="s">
        <v>810</v>
      </c>
      <c r="AQ25" s="1196" t="s">
        <v>811</v>
      </c>
      <c r="AR25" s="892" t="s">
        <v>809</v>
      </c>
      <c r="AS25" s="893" t="s">
        <v>810</v>
      </c>
      <c r="AT25" s="1196" t="s">
        <v>811</v>
      </c>
      <c r="AU25" s="1312"/>
      <c r="AW25" s="890" t="s">
        <v>808</v>
      </c>
      <c r="AX25" s="891"/>
      <c r="AY25" s="1314"/>
      <c r="AZ25" s="892" t="s">
        <v>809</v>
      </c>
      <c r="BA25" s="893" t="s">
        <v>810</v>
      </c>
      <c r="BB25" s="1196" t="s">
        <v>811</v>
      </c>
      <c r="BC25" s="892" t="s">
        <v>809</v>
      </c>
      <c r="BD25" s="893" t="s">
        <v>810</v>
      </c>
      <c r="BE25" s="1196" t="s">
        <v>811</v>
      </c>
      <c r="BF25" s="892" t="s">
        <v>810</v>
      </c>
      <c r="BG25" s="1196" t="s">
        <v>811</v>
      </c>
      <c r="BH25" s="892" t="s">
        <v>809</v>
      </c>
      <c r="BI25" s="893" t="s">
        <v>810</v>
      </c>
      <c r="BJ25" s="1196" t="s">
        <v>811</v>
      </c>
      <c r="BK25" s="1312"/>
      <c r="BM25" s="890" t="s">
        <v>808</v>
      </c>
      <c r="BN25" s="891"/>
      <c r="BO25" s="1314"/>
      <c r="BP25" s="892" t="s">
        <v>809</v>
      </c>
      <c r="BQ25" s="893" t="s">
        <v>810</v>
      </c>
      <c r="BR25" s="1196" t="s">
        <v>811</v>
      </c>
      <c r="BS25" s="892" t="s">
        <v>809</v>
      </c>
      <c r="BT25" s="893" t="s">
        <v>810</v>
      </c>
      <c r="BU25" s="1196" t="s">
        <v>811</v>
      </c>
      <c r="BV25" s="892" t="s">
        <v>810</v>
      </c>
      <c r="BW25" s="1196" t="s">
        <v>811</v>
      </c>
      <c r="BX25" s="892" t="s">
        <v>809</v>
      </c>
      <c r="BY25" s="893" t="s">
        <v>810</v>
      </c>
      <c r="BZ25" s="1196" t="s">
        <v>811</v>
      </c>
      <c r="CA25" s="1312"/>
      <c r="CC25" s="890" t="s">
        <v>808</v>
      </c>
      <c r="CD25" s="891"/>
      <c r="CE25" s="1314"/>
      <c r="CF25" s="892" t="s">
        <v>809</v>
      </c>
      <c r="CG25" s="893" t="s">
        <v>810</v>
      </c>
      <c r="CH25" s="1196" t="s">
        <v>811</v>
      </c>
      <c r="CI25" s="892" t="s">
        <v>809</v>
      </c>
      <c r="CJ25" s="893" t="s">
        <v>810</v>
      </c>
      <c r="CK25" s="1196" t="s">
        <v>811</v>
      </c>
      <c r="CL25" s="892" t="s">
        <v>810</v>
      </c>
      <c r="CM25" s="1196" t="s">
        <v>811</v>
      </c>
      <c r="CN25" s="892" t="s">
        <v>809</v>
      </c>
      <c r="CO25" s="893" t="s">
        <v>810</v>
      </c>
      <c r="CP25" s="1196" t="s">
        <v>811</v>
      </c>
      <c r="CQ25" s="1312"/>
    </row>
    <row r="26" spans="1:95" ht="13.5" customHeight="1" thickTop="1" x14ac:dyDescent="0.3">
      <c r="A26" s="1315" t="s">
        <v>353</v>
      </c>
      <c r="B26" s="894"/>
      <c r="C26" s="895">
        <v>1</v>
      </c>
      <c r="D26" s="896">
        <v>-1.5786522610754292E-2</v>
      </c>
      <c r="E26" s="897">
        <v>1.1877958396831412</v>
      </c>
      <c r="F26" s="898">
        <v>10.828412964472841</v>
      </c>
      <c r="G26" s="896">
        <v>-7.6953492076701395E-4</v>
      </c>
      <c r="H26" s="897">
        <v>0.79120052522743978</v>
      </c>
      <c r="I26" s="898">
        <v>2.0116063693143631</v>
      </c>
      <c r="J26" s="896">
        <v>0.50117467864434473</v>
      </c>
      <c r="K26" s="898">
        <v>1.995571041739669</v>
      </c>
      <c r="L26" s="896">
        <v>-1.0104143261097138E-2</v>
      </c>
      <c r="M26" s="897">
        <v>0.34396324205511447</v>
      </c>
      <c r="N26" s="898">
        <v>0.17763969434414556</v>
      </c>
      <c r="O26" s="899">
        <v>1.0257497778131885</v>
      </c>
      <c r="Q26" s="1315" t="s">
        <v>353</v>
      </c>
      <c r="R26" s="894"/>
      <c r="S26" s="895">
        <v>1</v>
      </c>
      <c r="T26" s="896">
        <v>-1.8725581809865312E-2</v>
      </c>
      <c r="U26" s="897">
        <v>1.3301708503431144</v>
      </c>
      <c r="V26" s="898">
        <v>11.98960566861849</v>
      </c>
      <c r="W26" s="896">
        <v>-2.9118912898248878E-3</v>
      </c>
      <c r="X26" s="897">
        <v>0.86870688084005077</v>
      </c>
      <c r="Y26" s="898">
        <v>2.1907377587879822</v>
      </c>
      <c r="Z26" s="896">
        <v>0.54075395129367887</v>
      </c>
      <c r="AA26" s="898">
        <v>2.1314869309270121</v>
      </c>
      <c r="AB26" s="896">
        <v>-1.2218682885965098E-2</v>
      </c>
      <c r="AC26" s="897">
        <v>0.37406304062971057</v>
      </c>
      <c r="AD26" s="898">
        <v>0.18513502035513024</v>
      </c>
      <c r="AE26" s="899">
        <v>1.110146730649074</v>
      </c>
      <c r="AG26" s="1315" t="s">
        <v>353</v>
      </c>
      <c r="AH26" s="894"/>
      <c r="AI26" s="895">
        <v>1</v>
      </c>
      <c r="AJ26" s="896">
        <v>-1.0826205407427571E-2</v>
      </c>
      <c r="AK26" s="897">
        <v>1.2052553075848458</v>
      </c>
      <c r="AL26" s="898">
        <v>12.309741007473246</v>
      </c>
      <c r="AM26" s="896">
        <v>3.135865814509932E-3</v>
      </c>
      <c r="AN26" s="897">
        <v>0.86839488527224407</v>
      </c>
      <c r="AO26" s="898">
        <v>2.2592811476716204</v>
      </c>
      <c r="AP26" s="896">
        <v>0.53076004750564532</v>
      </c>
      <c r="AQ26" s="898">
        <v>2.2386344683066177</v>
      </c>
      <c r="AR26" s="896">
        <v>-6.9015144713124588E-3</v>
      </c>
      <c r="AS26" s="897">
        <v>0.36885176807364722</v>
      </c>
      <c r="AT26" s="898">
        <v>0.18304806149164279</v>
      </c>
      <c r="AU26" s="899">
        <v>1.1816489774346632</v>
      </c>
      <c r="AW26" s="1315" t="s">
        <v>353</v>
      </c>
      <c r="AX26" s="894"/>
      <c r="AY26" s="895">
        <v>1</v>
      </c>
      <c r="AZ26" s="896">
        <v>-4.6584743390559206E-3</v>
      </c>
      <c r="BA26" s="897">
        <v>1.3986897206499103</v>
      </c>
      <c r="BB26" s="898">
        <v>12.113664529696134</v>
      </c>
      <c r="BC26" s="896">
        <v>1.0507212433787907E-2</v>
      </c>
      <c r="BD26" s="897">
        <v>0.88150303844876288</v>
      </c>
      <c r="BE26" s="898">
        <v>2.2691070741028709</v>
      </c>
      <c r="BF26" s="896">
        <v>0.55069765993577902</v>
      </c>
      <c r="BG26" s="898">
        <v>2.268389232987043</v>
      </c>
      <c r="BH26" s="896">
        <v>-1.4687858041765429E-3</v>
      </c>
      <c r="BI26" s="897">
        <v>0.4125665676641424</v>
      </c>
      <c r="BJ26" s="898">
        <v>0.2009656709269598</v>
      </c>
      <c r="BK26" s="899">
        <v>1.1774891262611349</v>
      </c>
      <c r="BM26" s="1315" t="s">
        <v>353</v>
      </c>
      <c r="BN26" s="894"/>
      <c r="BO26" s="895">
        <v>1</v>
      </c>
      <c r="BP26" s="896">
        <v>-7.9736474080962594E-4</v>
      </c>
      <c r="BQ26" s="897">
        <v>1.458701629428176</v>
      </c>
      <c r="BR26" s="898">
        <v>13.833134341343541</v>
      </c>
      <c r="BS26" s="896">
        <v>1.5444449620202597E-2</v>
      </c>
      <c r="BT26" s="897">
        <v>0.95387192884503069</v>
      </c>
      <c r="BU26" s="898">
        <v>2.4896268592050586</v>
      </c>
      <c r="BV26" s="896">
        <v>0.60698106732198476</v>
      </c>
      <c r="BW26" s="898">
        <v>2.3964081269155506</v>
      </c>
      <c r="BX26" s="896">
        <v>2.3156496330309635E-3</v>
      </c>
      <c r="BY26" s="897">
        <v>0.48349989764253321</v>
      </c>
      <c r="BZ26" s="898">
        <v>0.22610953075589227</v>
      </c>
      <c r="CA26" s="899">
        <v>1.2968617511725347</v>
      </c>
      <c r="CC26" s="1315" t="s">
        <v>353</v>
      </c>
      <c r="CD26" s="894"/>
      <c r="CE26" s="895">
        <v>1</v>
      </c>
      <c r="CF26" s="896">
        <v>2.7389705661470943E-3</v>
      </c>
      <c r="CG26" s="897">
        <v>1.5397571516912911</v>
      </c>
      <c r="CH26" s="898">
        <v>16.000901153547996</v>
      </c>
      <c r="CI26" s="896">
        <v>1.7000418510080047E-2</v>
      </c>
      <c r="CJ26" s="897">
        <v>1.0455896190241276</v>
      </c>
      <c r="CK26" s="898">
        <v>2.7521489759532418</v>
      </c>
      <c r="CL26" s="896">
        <v>0.66358118406958255</v>
      </c>
      <c r="CM26" s="898">
        <v>2.6071874279206959</v>
      </c>
      <c r="CN26" s="896">
        <v>5.2189761767571074E-3</v>
      </c>
      <c r="CO26" s="897">
        <v>0.52493951286516749</v>
      </c>
      <c r="CP26" s="898">
        <v>0.2408762107698412</v>
      </c>
      <c r="CQ26" s="899">
        <v>1.4728322261580997</v>
      </c>
    </row>
    <row r="27" spans="1:95" ht="13.5" customHeight="1" x14ac:dyDescent="0.3">
      <c r="A27" s="1315"/>
      <c r="B27" s="894"/>
      <c r="C27" s="895">
        <v>2</v>
      </c>
      <c r="D27" s="896">
        <v>-2.8111374081318516E-2</v>
      </c>
      <c r="E27" s="897">
        <v>3.7965995267247825</v>
      </c>
      <c r="F27" s="898">
        <v>22.277573542974793</v>
      </c>
      <c r="G27" s="896">
        <v>6.5301796294331294E-3</v>
      </c>
      <c r="H27" s="897">
        <v>2.6402653868756727</v>
      </c>
      <c r="I27" s="898">
        <v>8.0591340608689723</v>
      </c>
      <c r="J27" s="896">
        <v>1.6233985264250899</v>
      </c>
      <c r="K27" s="898">
        <v>7.5464742595240804</v>
      </c>
      <c r="L27" s="896">
        <v>-2.1740495450942535E-2</v>
      </c>
      <c r="M27" s="897">
        <v>1.0868036044046181</v>
      </c>
      <c r="N27" s="898">
        <v>1.2597006540074882</v>
      </c>
      <c r="O27" s="899">
        <v>2.4491799648920636</v>
      </c>
      <c r="Q27" s="1315"/>
      <c r="R27" s="894"/>
      <c r="S27" s="895">
        <v>2</v>
      </c>
      <c r="T27" s="896">
        <v>-3.3440599810517287E-2</v>
      </c>
      <c r="U27" s="897">
        <v>4.2650357854754377</v>
      </c>
      <c r="V27" s="898">
        <v>25.727374489193423</v>
      </c>
      <c r="W27" s="896">
        <v>4.8155059738137877E-3</v>
      </c>
      <c r="X27" s="897">
        <v>2.846164706383342</v>
      </c>
      <c r="Y27" s="898">
        <v>8.7240162057377475</v>
      </c>
      <c r="Z27" s="896">
        <v>1.747643736786388</v>
      </c>
      <c r="AA27" s="898">
        <v>8.124762766064233</v>
      </c>
      <c r="AB27" s="896">
        <v>-2.68299046188957E-2</v>
      </c>
      <c r="AC27" s="897">
        <v>1.1277393950869523</v>
      </c>
      <c r="AD27" s="898">
        <v>1.3416323022219701</v>
      </c>
      <c r="AE27" s="899">
        <v>2.6813147675559077</v>
      </c>
      <c r="AG27" s="1315"/>
      <c r="AH27" s="894"/>
      <c r="AI27" s="895">
        <v>2</v>
      </c>
      <c r="AJ27" s="896">
        <v>-2.0279857403828906E-2</v>
      </c>
      <c r="AK27" s="897">
        <v>4.1998011371840809</v>
      </c>
      <c r="AL27" s="898">
        <v>26.746095084259125</v>
      </c>
      <c r="AM27" s="896">
        <v>1.3409293140244621E-2</v>
      </c>
      <c r="AN27" s="897">
        <v>2.9148612667615192</v>
      </c>
      <c r="AO27" s="898">
        <v>8.9089114322247891</v>
      </c>
      <c r="AP27" s="896">
        <v>1.7811791269387047</v>
      </c>
      <c r="AQ27" s="898">
        <v>8.5484345917128426</v>
      </c>
      <c r="AR27" s="896">
        <v>-1.2644891079132657E-2</v>
      </c>
      <c r="AS27" s="897">
        <v>1.1672460268774481</v>
      </c>
      <c r="AT27" s="898">
        <v>1.3722123730004361</v>
      </c>
      <c r="AU27" s="899">
        <v>2.752592405930252</v>
      </c>
      <c r="AW27" s="1315"/>
      <c r="AX27" s="894"/>
      <c r="AY27" s="895">
        <v>2</v>
      </c>
      <c r="AZ27" s="896">
        <v>-2.2764055883410976E-3</v>
      </c>
      <c r="BA27" s="897">
        <v>4.3948416641187551</v>
      </c>
      <c r="BB27" s="898">
        <v>27.578595330569875</v>
      </c>
      <c r="BC27" s="896">
        <v>3.3613184427302753E-2</v>
      </c>
      <c r="BD27" s="897">
        <v>3.0624850909062591</v>
      </c>
      <c r="BE27" s="898">
        <v>8.9029124027142608</v>
      </c>
      <c r="BF27" s="896">
        <v>1.821214601048269</v>
      </c>
      <c r="BG27" s="898">
        <v>8.7825817845922352</v>
      </c>
      <c r="BH27" s="896">
        <v>4.3938198052455302E-3</v>
      </c>
      <c r="BI27" s="897">
        <v>1.2447727312511851</v>
      </c>
      <c r="BJ27" s="898">
        <v>1.6146318644303526</v>
      </c>
      <c r="BK27" s="899">
        <v>3.1258375175844271</v>
      </c>
      <c r="BM27" s="1315"/>
      <c r="BN27" s="894"/>
      <c r="BO27" s="895">
        <v>2</v>
      </c>
      <c r="BP27" s="896">
        <v>1.1073516166373915E-2</v>
      </c>
      <c r="BQ27" s="897">
        <v>4.5020915922670834</v>
      </c>
      <c r="BR27" s="898">
        <v>31.932734633528558</v>
      </c>
      <c r="BS27" s="896">
        <v>3.9771319033062476E-2</v>
      </c>
      <c r="BT27" s="897">
        <v>3.3884243717370008</v>
      </c>
      <c r="BU27" s="898">
        <v>9.6918273934846297</v>
      </c>
      <c r="BV27" s="896">
        <v>1.992510848977429</v>
      </c>
      <c r="BW27" s="898">
        <v>9.3956815716605355</v>
      </c>
      <c r="BX27" s="896">
        <v>1.6453711778737369E-2</v>
      </c>
      <c r="BY27" s="897">
        <v>1.3774531429229713</v>
      </c>
      <c r="BZ27" s="898">
        <v>1.7424124789189692</v>
      </c>
      <c r="CA27" s="899">
        <v>3.5636183684627714</v>
      </c>
      <c r="CC27" s="1315"/>
      <c r="CD27" s="894"/>
      <c r="CE27" s="895">
        <v>2</v>
      </c>
      <c r="CF27" s="896">
        <v>1.9798196638904871E-2</v>
      </c>
      <c r="CG27" s="897">
        <v>4.8542834784344393</v>
      </c>
      <c r="CH27" s="898">
        <v>35.24699293988661</v>
      </c>
      <c r="CI27" s="896">
        <v>5.8123611689203679E-2</v>
      </c>
      <c r="CJ27" s="897">
        <v>3.6760944449358068</v>
      </c>
      <c r="CK27" s="898">
        <v>10.477993586560626</v>
      </c>
      <c r="CL27" s="896">
        <v>2.1248677650355927</v>
      </c>
      <c r="CM27" s="898">
        <v>10.124212586706873</v>
      </c>
      <c r="CN27" s="896">
        <v>2.5899268945925629E-2</v>
      </c>
      <c r="CO27" s="897">
        <v>1.5102154157683025</v>
      </c>
      <c r="CP27" s="898">
        <v>1.9035020047669711</v>
      </c>
      <c r="CQ27" s="899">
        <v>3.8914206065786403</v>
      </c>
    </row>
    <row r="28" spans="1:95" ht="13.5" customHeight="1" x14ac:dyDescent="0.3">
      <c r="A28" s="1315"/>
      <c r="B28" s="894"/>
      <c r="C28" s="895">
        <v>3</v>
      </c>
      <c r="D28" s="896">
        <v>-9.2690791504029049E-3</v>
      </c>
      <c r="E28" s="897">
        <v>17.25173131200847</v>
      </c>
      <c r="F28" s="898">
        <v>46.091370951916467</v>
      </c>
      <c r="G28" s="896">
        <v>0.48891014748791356</v>
      </c>
      <c r="H28" s="897">
        <v>21.756980901444237</v>
      </c>
      <c r="I28" s="898">
        <v>17.901651161233545</v>
      </c>
      <c r="J28" s="896">
        <v>9.3254492602370274</v>
      </c>
      <c r="K28" s="898">
        <v>16.331969487108601</v>
      </c>
      <c r="L28" s="896">
        <v>0.82590053389414309</v>
      </c>
      <c r="M28" s="897">
        <v>2.9450598490810962</v>
      </c>
      <c r="N28" s="898">
        <v>6.6604480139781881</v>
      </c>
      <c r="O28" s="899">
        <v>8.6863115723928424</v>
      </c>
      <c r="Q28" s="1315"/>
      <c r="R28" s="894"/>
      <c r="S28" s="895">
        <v>3</v>
      </c>
      <c r="T28" s="896">
        <v>7.390559611937278E-2</v>
      </c>
      <c r="U28" s="897">
        <v>20.980738416006993</v>
      </c>
      <c r="V28" s="898">
        <v>49.594146247117834</v>
      </c>
      <c r="W28" s="896">
        <v>0.57077173724808139</v>
      </c>
      <c r="X28" s="897">
        <v>22.70330060925513</v>
      </c>
      <c r="Y28" s="898">
        <v>19.401664572745975</v>
      </c>
      <c r="Z28" s="896">
        <v>10.000685703872524</v>
      </c>
      <c r="AA28" s="898">
        <v>17.453670410821598</v>
      </c>
      <c r="AB28" s="896">
        <v>0.6291177906629265</v>
      </c>
      <c r="AC28" s="897">
        <v>3.2528104981568022</v>
      </c>
      <c r="AD28" s="898">
        <v>6.6432265350818458</v>
      </c>
      <c r="AE28" s="899">
        <v>9.0718842158458841</v>
      </c>
      <c r="AG28" s="1315"/>
      <c r="AH28" s="894"/>
      <c r="AI28" s="895">
        <v>3</v>
      </c>
      <c r="AJ28" s="896">
        <v>0.57830605835948823</v>
      </c>
      <c r="AK28" s="897">
        <v>21.610281530319341</v>
      </c>
      <c r="AL28" s="898">
        <v>49.002122887292487</v>
      </c>
      <c r="AM28" s="896">
        <v>1.0576050147772982</v>
      </c>
      <c r="AN28" s="897">
        <v>23.379581847946284</v>
      </c>
      <c r="AO28" s="898">
        <v>20.125796882460751</v>
      </c>
      <c r="AP28" s="896">
        <v>10.947290002706769</v>
      </c>
      <c r="AQ28" s="898">
        <v>18.124772505908439</v>
      </c>
      <c r="AR28" s="896">
        <v>1.4176126995809057</v>
      </c>
      <c r="AS28" s="897">
        <v>3.4101917844623602</v>
      </c>
      <c r="AT28" s="898">
        <v>6.869733172840399</v>
      </c>
      <c r="AU28" s="899">
        <v>9.2970796595574878</v>
      </c>
      <c r="AW28" s="1315"/>
      <c r="AX28" s="894"/>
      <c r="AY28" s="895">
        <v>3</v>
      </c>
      <c r="AZ28" s="896">
        <v>1.5593662240408046</v>
      </c>
      <c r="BA28" s="897">
        <v>23.131455605749071</v>
      </c>
      <c r="BB28" s="898">
        <v>51.816112424642505</v>
      </c>
      <c r="BC28" s="896">
        <v>2.1591219914674729</v>
      </c>
      <c r="BD28" s="897">
        <v>24.275081351868511</v>
      </c>
      <c r="BE28" s="898">
        <v>21.107193024081099</v>
      </c>
      <c r="BF28" s="896">
        <v>11.689361565953591</v>
      </c>
      <c r="BG28" s="898">
        <v>18.91381376781235</v>
      </c>
      <c r="BH28" s="896">
        <v>2.222515608661098</v>
      </c>
      <c r="BI28" s="897">
        <v>3.5539990354602917</v>
      </c>
      <c r="BJ28" s="898">
        <v>7.1142592928835748</v>
      </c>
      <c r="BK28" s="899">
        <v>9.5593876887738887</v>
      </c>
      <c r="BM28" s="1315"/>
      <c r="BN28" s="894"/>
      <c r="BO28" s="895">
        <v>3</v>
      </c>
      <c r="BP28" s="896">
        <v>2.1153294679096875</v>
      </c>
      <c r="BQ28" s="897">
        <v>23.428148696666405</v>
      </c>
      <c r="BR28" s="898">
        <v>53.356330991711502</v>
      </c>
      <c r="BS28" s="896">
        <v>2.5002109281292735</v>
      </c>
      <c r="BT28" s="897">
        <v>27.356416766286213</v>
      </c>
      <c r="BU28" s="898">
        <v>22.536849314706458</v>
      </c>
      <c r="BV28" s="896">
        <v>12.915691122893106</v>
      </c>
      <c r="BW28" s="898">
        <v>20.37796453947162</v>
      </c>
      <c r="BX28" s="896">
        <v>4.2499008980762936</v>
      </c>
      <c r="BY28" s="897">
        <v>3.7774680127654841</v>
      </c>
      <c r="BZ28" s="898">
        <v>7.5093757088743898</v>
      </c>
      <c r="CA28" s="899">
        <v>10.629715345006451</v>
      </c>
      <c r="CC28" s="1315"/>
      <c r="CD28" s="894"/>
      <c r="CE28" s="895">
        <v>3</v>
      </c>
      <c r="CF28" s="896">
        <v>2.9435451728393729</v>
      </c>
      <c r="CG28" s="897">
        <v>25.419944615644248</v>
      </c>
      <c r="CH28" s="898">
        <v>59.150807796927623</v>
      </c>
      <c r="CI28" s="896">
        <v>3.7956346343685525</v>
      </c>
      <c r="CJ28" s="897">
        <v>29.409621659742633</v>
      </c>
      <c r="CK28" s="898">
        <v>24.177182254139435</v>
      </c>
      <c r="CL28" s="896">
        <v>14.213258243259924</v>
      </c>
      <c r="CM28" s="898">
        <v>22.237804744492156</v>
      </c>
      <c r="CN28" s="896">
        <v>7.2293981689457416</v>
      </c>
      <c r="CO28" s="897">
        <v>4.2054790549720753</v>
      </c>
      <c r="CP28" s="898">
        <v>8.4776638773078918</v>
      </c>
      <c r="CQ28" s="899">
        <v>12.450462645171681</v>
      </c>
    </row>
    <row r="29" spans="1:95" ht="13.5" customHeight="1" x14ac:dyDescent="0.3">
      <c r="A29" s="1315"/>
      <c r="B29" s="894"/>
      <c r="C29" s="895">
        <v>4</v>
      </c>
      <c r="D29" s="896">
        <v>12.060941092386292</v>
      </c>
      <c r="E29" s="897">
        <v>115.62139062324063</v>
      </c>
      <c r="F29" s="898">
        <v>127.2106415698599</v>
      </c>
      <c r="G29" s="896">
        <v>22.457630782157192</v>
      </c>
      <c r="H29" s="897">
        <v>115.62987924000576</v>
      </c>
      <c r="I29" s="898">
        <v>129.91282162978976</v>
      </c>
      <c r="J29" s="896">
        <v>39.720138909937937</v>
      </c>
      <c r="K29" s="898">
        <v>113.31478203805983</v>
      </c>
      <c r="L29" s="896">
        <v>16.202467556261929</v>
      </c>
      <c r="M29" s="897">
        <v>43.243778153765888</v>
      </c>
      <c r="N29" s="898">
        <v>34.419277663015336</v>
      </c>
      <c r="O29" s="899">
        <v>77.023263646300478</v>
      </c>
      <c r="Q29" s="1315"/>
      <c r="R29" s="894"/>
      <c r="S29" s="895">
        <v>4</v>
      </c>
      <c r="T29" s="896">
        <v>13.878751767558606</v>
      </c>
      <c r="U29" s="897">
        <v>102.46594543415169</v>
      </c>
      <c r="V29" s="898">
        <v>125.4459017090573</v>
      </c>
      <c r="W29" s="896">
        <v>16.694445953988311</v>
      </c>
      <c r="X29" s="897">
        <v>115.30481513792856</v>
      </c>
      <c r="Y29" s="898">
        <v>118.22914206762462</v>
      </c>
      <c r="Z29" s="896">
        <v>38.970546476814739</v>
      </c>
      <c r="AA29" s="898">
        <v>118.25559984036865</v>
      </c>
      <c r="AB29" s="896">
        <v>16.318971367618243</v>
      </c>
      <c r="AC29" s="897">
        <v>44.239985720835904</v>
      </c>
      <c r="AD29" s="898">
        <v>30.215843279492653</v>
      </c>
      <c r="AE29" s="899">
        <v>72.259423095196013</v>
      </c>
      <c r="AG29" s="1315"/>
      <c r="AH29" s="894"/>
      <c r="AI29" s="895">
        <v>4</v>
      </c>
      <c r="AJ29" s="896">
        <v>14.306885197390852</v>
      </c>
      <c r="AK29" s="897">
        <v>99.270110734022296</v>
      </c>
      <c r="AL29" s="898">
        <v>115.54480040740377</v>
      </c>
      <c r="AM29" s="896">
        <v>19.237993597447552</v>
      </c>
      <c r="AN29" s="897">
        <v>84.493275621135794</v>
      </c>
      <c r="AO29" s="898">
        <v>81.883613905765756</v>
      </c>
      <c r="AP29" s="896">
        <v>39.371410078168132</v>
      </c>
      <c r="AQ29" s="898">
        <v>78.463631644629743</v>
      </c>
      <c r="AR29" s="896">
        <v>18.94195555309885</v>
      </c>
      <c r="AS29" s="897">
        <v>41.109992008146357</v>
      </c>
      <c r="AT29" s="898">
        <v>26.782218601654073</v>
      </c>
      <c r="AU29" s="899">
        <v>55.272427816017895</v>
      </c>
      <c r="AW29" s="1315"/>
      <c r="AX29" s="894"/>
      <c r="AY29" s="895">
        <v>4</v>
      </c>
      <c r="AZ29" s="896">
        <v>17.466283918250788</v>
      </c>
      <c r="BA29" s="897">
        <v>97.828448956191465</v>
      </c>
      <c r="BB29" s="898">
        <v>122.34933669389255</v>
      </c>
      <c r="BC29" s="896">
        <v>20.390926771840547</v>
      </c>
      <c r="BD29" s="897">
        <v>90.190747678459232</v>
      </c>
      <c r="BE29" s="898">
        <v>88.864297454295937</v>
      </c>
      <c r="BF29" s="896">
        <v>39.986409404566139</v>
      </c>
      <c r="BG29" s="898">
        <v>73.840478336674934</v>
      </c>
      <c r="BH29" s="896">
        <v>19.437596502233156</v>
      </c>
      <c r="BI29" s="897">
        <v>40.866199364673314</v>
      </c>
      <c r="BJ29" s="898">
        <v>26.025448528768894</v>
      </c>
      <c r="BK29" s="899">
        <v>53.086783874037117</v>
      </c>
      <c r="BM29" s="1315"/>
      <c r="BN29" s="894"/>
      <c r="BO29" s="895">
        <v>4</v>
      </c>
      <c r="BP29" s="896">
        <v>18.746027639852048</v>
      </c>
      <c r="BQ29" s="897">
        <v>102.07895091201867</v>
      </c>
      <c r="BR29" s="898">
        <v>130.0339124278251</v>
      </c>
      <c r="BS29" s="896">
        <v>23.410562793258414</v>
      </c>
      <c r="BT29" s="897">
        <v>95.581783330002722</v>
      </c>
      <c r="BU29" s="898">
        <v>95.0787084069499</v>
      </c>
      <c r="BV29" s="896">
        <v>43.232770206136621</v>
      </c>
      <c r="BW29" s="898">
        <v>78.356757632916711</v>
      </c>
      <c r="BX29" s="896">
        <v>21.780669813387476</v>
      </c>
      <c r="BY29" s="897">
        <v>43.718063119027256</v>
      </c>
      <c r="BZ29" s="898">
        <v>26.563565220468057</v>
      </c>
      <c r="CA29" s="899">
        <v>54.508731714997005</v>
      </c>
      <c r="CC29" s="1315"/>
      <c r="CD29" s="894"/>
      <c r="CE29" s="895">
        <v>4</v>
      </c>
      <c r="CF29" s="896">
        <v>20.580620901345604</v>
      </c>
      <c r="CG29" s="897">
        <v>116.94136525268847</v>
      </c>
      <c r="CH29" s="898">
        <v>140.32955585894928</v>
      </c>
      <c r="CI29" s="896">
        <v>26.02827560199016</v>
      </c>
      <c r="CJ29" s="897">
        <v>103.57494152459716</v>
      </c>
      <c r="CK29" s="898">
        <v>100.69849553770173</v>
      </c>
      <c r="CL29" s="896">
        <v>47.088818723851652</v>
      </c>
      <c r="CM29" s="898">
        <v>80.948090377377596</v>
      </c>
      <c r="CN29" s="896">
        <v>24.807501467716271</v>
      </c>
      <c r="CO29" s="897">
        <v>47.45128381173852</v>
      </c>
      <c r="CP29" s="898">
        <v>28.597618939638053</v>
      </c>
      <c r="CQ29" s="899">
        <v>56.831535047654945</v>
      </c>
    </row>
    <row r="30" spans="1:95" ht="13.5" customHeight="1" x14ac:dyDescent="0.3">
      <c r="A30" s="1315"/>
      <c r="B30" s="894"/>
      <c r="C30" s="900">
        <v>5</v>
      </c>
      <c r="D30" s="901">
        <v>0</v>
      </c>
      <c r="E30" s="902">
        <v>226.25040537261302</v>
      </c>
      <c r="F30" s="903">
        <v>173.74631964740914</v>
      </c>
      <c r="G30" s="901">
        <v>51.584828804561475</v>
      </c>
      <c r="H30" s="902">
        <v>148.27115759717759</v>
      </c>
      <c r="I30" s="903">
        <v>197.68598122549116</v>
      </c>
      <c r="J30" s="901">
        <v>61.966830523081171</v>
      </c>
      <c r="K30" s="903">
        <v>187.28435050277577</v>
      </c>
      <c r="L30" s="901">
        <v>68.875394718867966</v>
      </c>
      <c r="M30" s="902">
        <v>102.82382282297939</v>
      </c>
      <c r="N30" s="903">
        <v>114.05421152782245</v>
      </c>
      <c r="O30" s="899">
        <v>136.32520969943738</v>
      </c>
      <c r="Q30" s="1315"/>
      <c r="R30" s="894"/>
      <c r="S30" s="900">
        <v>5</v>
      </c>
      <c r="T30" s="901">
        <v>0</v>
      </c>
      <c r="U30" s="902">
        <v>218.42440611534983</v>
      </c>
      <c r="V30" s="903">
        <v>193.89784594732907</v>
      </c>
      <c r="W30" s="901">
        <v>57.945945615228105</v>
      </c>
      <c r="X30" s="902">
        <v>188.19575825364839</v>
      </c>
      <c r="Y30" s="903">
        <v>228.45769329023034</v>
      </c>
      <c r="Z30" s="901">
        <v>67.820712920318726</v>
      </c>
      <c r="AA30" s="903">
        <v>208.46372384909063</v>
      </c>
      <c r="AB30" s="901">
        <v>69.695718374842684</v>
      </c>
      <c r="AC30" s="902">
        <v>115.33743329013632</v>
      </c>
      <c r="AD30" s="903">
        <v>128.77709272632586</v>
      </c>
      <c r="AE30" s="899">
        <v>154.45031299482716</v>
      </c>
      <c r="AG30" s="1315"/>
      <c r="AH30" s="894"/>
      <c r="AI30" s="900">
        <v>5</v>
      </c>
      <c r="AJ30" s="901">
        <v>0</v>
      </c>
      <c r="AK30" s="902">
        <v>255.47716628362119</v>
      </c>
      <c r="AL30" s="903">
        <v>219.61879224256757</v>
      </c>
      <c r="AM30" s="901">
        <v>64.02982927936695</v>
      </c>
      <c r="AN30" s="902">
        <v>217.06184585351423</v>
      </c>
      <c r="AO30" s="903">
        <v>258.62969997419992</v>
      </c>
      <c r="AP30" s="901">
        <v>75.57955558218535</v>
      </c>
      <c r="AQ30" s="903">
        <v>223.0832975302115</v>
      </c>
      <c r="AR30" s="901">
        <v>82.710825949267644</v>
      </c>
      <c r="AS30" s="902">
        <v>119.57437469064689</v>
      </c>
      <c r="AT30" s="903">
        <v>153.35604785900003</v>
      </c>
      <c r="AU30" s="899">
        <v>186.21000643300601</v>
      </c>
      <c r="AW30" s="1315"/>
      <c r="AX30" s="894"/>
      <c r="AY30" s="900">
        <v>5</v>
      </c>
      <c r="AZ30" s="901">
        <v>0</v>
      </c>
      <c r="BA30" s="902">
        <v>337.86829918298992</v>
      </c>
      <c r="BB30" s="903">
        <v>256.39723599930909</v>
      </c>
      <c r="BC30" s="901">
        <v>69.596882047454116</v>
      </c>
      <c r="BD30" s="902">
        <v>249.31728567667545</v>
      </c>
      <c r="BE30" s="903">
        <v>310.88709406092812</v>
      </c>
      <c r="BF30" s="901">
        <v>85.731851269811116</v>
      </c>
      <c r="BG30" s="903">
        <v>251.9825014328415</v>
      </c>
      <c r="BH30" s="901">
        <v>84.124322246792815</v>
      </c>
      <c r="BI30" s="902">
        <v>132.27609316779893</v>
      </c>
      <c r="BJ30" s="903">
        <v>195.41034764746854</v>
      </c>
      <c r="BK30" s="899">
        <v>222.05101906381319</v>
      </c>
      <c r="BM30" s="1315"/>
      <c r="BN30" s="894"/>
      <c r="BO30" s="900">
        <v>5</v>
      </c>
      <c r="BP30" s="901">
        <v>0</v>
      </c>
      <c r="BQ30" s="902">
        <v>375.86628286558766</v>
      </c>
      <c r="BR30" s="903">
        <v>289.99966099941599</v>
      </c>
      <c r="BS30" s="901">
        <v>76.764830967698487</v>
      </c>
      <c r="BT30" s="902">
        <v>286.48174845583958</v>
      </c>
      <c r="BU30" s="903">
        <v>361.64929054011031</v>
      </c>
      <c r="BV30" s="901">
        <v>98.789351768263117</v>
      </c>
      <c r="BW30" s="903">
        <v>279.69095168309366</v>
      </c>
      <c r="BX30" s="901">
        <v>91.773334000573243</v>
      </c>
      <c r="BY30" s="902">
        <v>150.05296506135784</v>
      </c>
      <c r="BZ30" s="903">
        <v>226.53275040264529</v>
      </c>
      <c r="CA30" s="899">
        <v>250.31836587890103</v>
      </c>
      <c r="CC30" s="1315"/>
      <c r="CD30" s="894"/>
      <c r="CE30" s="900">
        <v>5</v>
      </c>
      <c r="CF30" s="901">
        <v>0</v>
      </c>
      <c r="CG30" s="902">
        <v>453.56247424070244</v>
      </c>
      <c r="CH30" s="903">
        <v>335.45045390888151</v>
      </c>
      <c r="CI30" s="901">
        <v>82.465404186829716</v>
      </c>
      <c r="CJ30" s="902">
        <v>354.78762349876911</v>
      </c>
      <c r="CK30" s="903">
        <v>420.37733072669755</v>
      </c>
      <c r="CL30" s="901">
        <v>115.38959867139641</v>
      </c>
      <c r="CM30" s="903">
        <v>321.55823610068052</v>
      </c>
      <c r="CN30" s="901">
        <v>101.92681650827905</v>
      </c>
      <c r="CO30" s="902">
        <v>169.36668159627294</v>
      </c>
      <c r="CP30" s="903">
        <v>258.39322010445778</v>
      </c>
      <c r="CQ30" s="899">
        <v>291.40000818326638</v>
      </c>
    </row>
    <row r="31" spans="1:95" ht="13.5" customHeight="1" x14ac:dyDescent="0.3">
      <c r="A31" s="1315"/>
      <c r="B31" s="894"/>
      <c r="C31" s="904" t="s">
        <v>557</v>
      </c>
      <c r="D31" s="905">
        <v>8.0386021709224251E-2</v>
      </c>
      <c r="E31" s="906">
        <v>58.862622445942506</v>
      </c>
      <c r="F31" s="907">
        <v>40.862112381867327</v>
      </c>
      <c r="G31" s="905">
        <v>2.533105948573525</v>
      </c>
      <c r="H31" s="906">
        <v>29.883624818945336</v>
      </c>
      <c r="I31" s="907">
        <v>20.745032083688503</v>
      </c>
      <c r="J31" s="905">
        <v>11.551300657974712</v>
      </c>
      <c r="K31" s="907">
        <v>9.4159330523664835</v>
      </c>
      <c r="L31" s="905">
        <v>0.95735265305455186</v>
      </c>
      <c r="M31" s="906">
        <v>1.9490213616815897</v>
      </c>
      <c r="N31" s="907">
        <v>2.4201371210181697</v>
      </c>
      <c r="O31" s="908">
        <v>10.077827859768879</v>
      </c>
      <c r="Q31" s="1315"/>
      <c r="R31" s="894"/>
      <c r="S31" s="904" t="s">
        <v>557</v>
      </c>
      <c r="T31" s="905">
        <v>0.10321745553279892</v>
      </c>
      <c r="U31" s="906">
        <v>69.143070790329801</v>
      </c>
      <c r="V31" s="907">
        <v>46.05075651114177</v>
      </c>
      <c r="W31" s="905">
        <v>1.6543104284919401</v>
      </c>
      <c r="X31" s="906">
        <v>33.034158846713332</v>
      </c>
      <c r="Y31" s="907">
        <v>23.6072450466351</v>
      </c>
      <c r="Z31" s="905">
        <v>13.309583965618874</v>
      </c>
      <c r="AA31" s="907">
        <v>10.295834764042997</v>
      </c>
      <c r="AB31" s="905">
        <v>0.9721670286380375</v>
      </c>
      <c r="AC31" s="906">
        <v>2.2167597971985749</v>
      </c>
      <c r="AD31" s="907">
        <v>2.9447137002055506</v>
      </c>
      <c r="AE31" s="908">
        <v>11.347931961372806</v>
      </c>
      <c r="AG31" s="1315"/>
      <c r="AH31" s="894"/>
      <c r="AI31" s="904" t="s">
        <v>557</v>
      </c>
      <c r="AJ31" s="905">
        <v>0.36340254484674434</v>
      </c>
      <c r="AK31" s="906">
        <v>87.219056762127991</v>
      </c>
      <c r="AL31" s="907">
        <v>54.270804791173376</v>
      </c>
      <c r="AM31" s="905">
        <v>2.7692166740650559</v>
      </c>
      <c r="AN31" s="906">
        <v>40.068561346929037</v>
      </c>
      <c r="AO31" s="907">
        <v>28.180308304851202</v>
      </c>
      <c r="AP31" s="905">
        <v>15.990068175120108</v>
      </c>
      <c r="AQ31" s="907">
        <v>11.737351662743684</v>
      </c>
      <c r="AR31" s="905">
        <v>1.7665620520442176</v>
      </c>
      <c r="AS31" s="906">
        <v>2.6964106507453054</v>
      </c>
      <c r="AT31" s="907">
        <v>3.6116823943904</v>
      </c>
      <c r="AU31" s="908">
        <v>13.777277035440923</v>
      </c>
      <c r="AW31" s="1315"/>
      <c r="AX31" s="894"/>
      <c r="AY31" s="904" t="s">
        <v>557</v>
      </c>
      <c r="AZ31" s="905">
        <v>0.94820050418544188</v>
      </c>
      <c r="BA31" s="906">
        <v>119.53433938282915</v>
      </c>
      <c r="BB31" s="907">
        <v>64.061884438937057</v>
      </c>
      <c r="BC31" s="905">
        <v>4.6655078667461289</v>
      </c>
      <c r="BD31" s="906">
        <v>47.914083823110417</v>
      </c>
      <c r="BE31" s="907">
        <v>35.986409320412932</v>
      </c>
      <c r="BF31" s="905">
        <v>19.455202993107672</v>
      </c>
      <c r="BG31" s="907">
        <v>13.516431891416575</v>
      </c>
      <c r="BH31" s="905">
        <v>3.1058037772817588</v>
      </c>
      <c r="BI31" s="906">
        <v>3.428537427874931</v>
      </c>
      <c r="BJ31" s="907">
        <v>4.8585624612562395</v>
      </c>
      <c r="BK31" s="908">
        <v>17.361207036528157</v>
      </c>
      <c r="BM31" s="1315"/>
      <c r="BN31" s="894"/>
      <c r="BO31" s="904" t="s">
        <v>557</v>
      </c>
      <c r="BP31" s="905">
        <v>1.5803134757516073</v>
      </c>
      <c r="BQ31" s="906">
        <v>143.75093048396195</v>
      </c>
      <c r="BR31" s="907">
        <v>75.151787260372174</v>
      </c>
      <c r="BS31" s="905">
        <v>6.3945564759563771</v>
      </c>
      <c r="BT31" s="906">
        <v>57.610819909203549</v>
      </c>
      <c r="BU31" s="907">
        <v>43.055837909362616</v>
      </c>
      <c r="BV31" s="905">
        <v>23.351617937302763</v>
      </c>
      <c r="BW31" s="907">
        <v>15.23113306934566</v>
      </c>
      <c r="BX31" s="905">
        <v>5.3627790664742925</v>
      </c>
      <c r="BY31" s="906">
        <v>4.2225689756104874</v>
      </c>
      <c r="BZ31" s="907">
        <v>5.9260534523655499</v>
      </c>
      <c r="CA31" s="908">
        <v>20.960744793685116</v>
      </c>
      <c r="CC31" s="1315"/>
      <c r="CD31" s="894"/>
      <c r="CE31" s="904" t="s">
        <v>557</v>
      </c>
      <c r="CF31" s="905">
        <v>2.626788357266848</v>
      </c>
      <c r="CG31" s="906">
        <v>182.0584296577828</v>
      </c>
      <c r="CH31" s="907">
        <v>88.883924798078752</v>
      </c>
      <c r="CI31" s="905">
        <v>9.5237278582230616</v>
      </c>
      <c r="CJ31" s="906">
        <v>72.381363585987771</v>
      </c>
      <c r="CK31" s="907">
        <v>52.847036719126848</v>
      </c>
      <c r="CL31" s="905">
        <v>28.588705238968611</v>
      </c>
      <c r="CM31" s="907">
        <v>17.683343602007056</v>
      </c>
      <c r="CN31" s="905">
        <v>8.8370440482045147</v>
      </c>
      <c r="CO31" s="906">
        <v>5.2709631628203688</v>
      </c>
      <c r="CP31" s="907">
        <v>7.0842471676778151</v>
      </c>
      <c r="CQ31" s="908">
        <v>26.155533054181049</v>
      </c>
    </row>
    <row r="32" spans="1:95" ht="13.5" customHeight="1" x14ac:dyDescent="0.3">
      <c r="A32" s="909" t="s">
        <v>354</v>
      </c>
      <c r="B32" s="910"/>
      <c r="C32" s="911" t="s">
        <v>4</v>
      </c>
      <c r="D32" s="912">
        <v>0</v>
      </c>
      <c r="E32" s="913">
        <v>0.1</v>
      </c>
      <c r="F32" s="914">
        <v>0.1</v>
      </c>
      <c r="G32" s="912">
        <v>0</v>
      </c>
      <c r="H32" s="913">
        <v>0.1</v>
      </c>
      <c r="I32" s="914">
        <v>0.1</v>
      </c>
      <c r="J32" s="912">
        <v>0.1</v>
      </c>
      <c r="K32" s="914">
        <v>0.1</v>
      </c>
      <c r="L32" s="912">
        <v>0</v>
      </c>
      <c r="M32" s="913">
        <v>0.1</v>
      </c>
      <c r="N32" s="914">
        <v>0.1</v>
      </c>
      <c r="O32" s="915">
        <v>8.2228101804739454E-2</v>
      </c>
      <c r="Q32" s="909" t="s">
        <v>354</v>
      </c>
      <c r="R32" s="910"/>
      <c r="S32" s="911" t="s">
        <v>4</v>
      </c>
      <c r="T32" s="912">
        <v>0</v>
      </c>
      <c r="U32" s="913">
        <v>0.10788051799464955</v>
      </c>
      <c r="V32" s="914">
        <v>0.10788051799464955</v>
      </c>
      <c r="W32" s="912">
        <v>0</v>
      </c>
      <c r="X32" s="913">
        <v>0.10788051799464955</v>
      </c>
      <c r="Y32" s="914">
        <v>0.10788051799464955</v>
      </c>
      <c r="Z32" s="912">
        <v>0.10788051799464955</v>
      </c>
      <c r="AA32" s="914">
        <v>0.10788051799464955</v>
      </c>
      <c r="AB32" s="912">
        <v>0</v>
      </c>
      <c r="AC32" s="913">
        <v>0.10788051799464955</v>
      </c>
      <c r="AD32" s="914">
        <v>0.10788051799464955</v>
      </c>
      <c r="AE32" s="915">
        <v>8.8603747138570749E-2</v>
      </c>
      <c r="AG32" s="909" t="s">
        <v>354</v>
      </c>
      <c r="AH32" s="910"/>
      <c r="AI32" s="911" t="s">
        <v>4</v>
      </c>
      <c r="AJ32" s="912">
        <v>0</v>
      </c>
      <c r="AK32" s="913">
        <v>0.11755682252034028</v>
      </c>
      <c r="AL32" s="914">
        <v>0.11755682252034028</v>
      </c>
      <c r="AM32" s="912">
        <v>0</v>
      </c>
      <c r="AN32" s="913">
        <v>0.11755682252034028</v>
      </c>
      <c r="AO32" s="914">
        <v>0.11755682252034028</v>
      </c>
      <c r="AP32" s="912">
        <v>0.11755682252034028</v>
      </c>
      <c r="AQ32" s="914">
        <v>0.11755682252034028</v>
      </c>
      <c r="AR32" s="912">
        <v>0</v>
      </c>
      <c r="AS32" s="913">
        <v>0.11755682252034028</v>
      </c>
      <c r="AT32" s="914">
        <v>0.11755682252034028</v>
      </c>
      <c r="AU32" s="915">
        <v>9.6324615785420453E-2</v>
      </c>
      <c r="AW32" s="909" t="s">
        <v>354</v>
      </c>
      <c r="AX32" s="910"/>
      <c r="AY32" s="911" t="s">
        <v>4</v>
      </c>
      <c r="AZ32" s="912">
        <v>0</v>
      </c>
      <c r="BA32" s="913">
        <v>0.1299581115271819</v>
      </c>
      <c r="BB32" s="914">
        <v>0.1299581115271819</v>
      </c>
      <c r="BC32" s="912">
        <v>0</v>
      </c>
      <c r="BD32" s="913">
        <v>0.1299581115271819</v>
      </c>
      <c r="BE32" s="914">
        <v>0.1299581115271819</v>
      </c>
      <c r="BF32" s="912">
        <v>0.1299581115271819</v>
      </c>
      <c r="BG32" s="914">
        <v>0.1299581115271819</v>
      </c>
      <c r="BH32" s="912">
        <v>0</v>
      </c>
      <c r="BI32" s="913">
        <v>0.1299581115271819</v>
      </c>
      <c r="BJ32" s="914">
        <v>0.1299581115271819</v>
      </c>
      <c r="BK32" s="915">
        <v>0.10602385989738351</v>
      </c>
      <c r="BM32" s="909" t="s">
        <v>354</v>
      </c>
      <c r="BN32" s="910"/>
      <c r="BO32" s="911" t="s">
        <v>4</v>
      </c>
      <c r="BP32" s="912">
        <v>0</v>
      </c>
      <c r="BQ32" s="913">
        <v>0.14489649188177203</v>
      </c>
      <c r="BR32" s="914">
        <v>0.14489649188177203</v>
      </c>
      <c r="BS32" s="912">
        <v>0</v>
      </c>
      <c r="BT32" s="913">
        <v>0.14489649188177203</v>
      </c>
      <c r="BU32" s="914">
        <v>0.14489649188177203</v>
      </c>
      <c r="BV32" s="912">
        <v>0.14489649188177203</v>
      </c>
      <c r="BW32" s="914">
        <v>0.14489649188177203</v>
      </c>
      <c r="BX32" s="912">
        <v>0</v>
      </c>
      <c r="BY32" s="913">
        <v>0.14489649188177203</v>
      </c>
      <c r="BZ32" s="914">
        <v>0.14489649188177203</v>
      </c>
      <c r="CA32" s="915">
        <v>0.11800570089314552</v>
      </c>
      <c r="CC32" s="909" t="s">
        <v>354</v>
      </c>
      <c r="CD32" s="910"/>
      <c r="CE32" s="911" t="s">
        <v>4</v>
      </c>
      <c r="CF32" s="912">
        <v>0</v>
      </c>
      <c r="CG32" s="913">
        <v>0.16155200404903652</v>
      </c>
      <c r="CH32" s="914">
        <v>0.16155200404903652</v>
      </c>
      <c r="CI32" s="912">
        <v>0</v>
      </c>
      <c r="CJ32" s="913">
        <v>0.16155200404903652</v>
      </c>
      <c r="CK32" s="914">
        <v>0.16155200404903652</v>
      </c>
      <c r="CL32" s="912">
        <v>0.16155200404903652</v>
      </c>
      <c r="CM32" s="914">
        <v>0.16155200404903652</v>
      </c>
      <c r="CN32" s="912">
        <v>0</v>
      </c>
      <c r="CO32" s="913">
        <v>0.16155200404903652</v>
      </c>
      <c r="CP32" s="914">
        <v>0.16155200404903652</v>
      </c>
      <c r="CQ32" s="915">
        <v>0.13150330681710382</v>
      </c>
    </row>
    <row r="33" spans="1:95" ht="13.5" customHeight="1" x14ac:dyDescent="0.3">
      <c r="A33" s="909" t="s">
        <v>355</v>
      </c>
      <c r="B33" s="910"/>
      <c r="C33" s="916" t="s">
        <v>4</v>
      </c>
      <c r="D33" s="917">
        <v>0</v>
      </c>
      <c r="E33" s="918">
        <v>3</v>
      </c>
      <c r="F33" s="919">
        <v>3</v>
      </c>
      <c r="G33" s="917">
        <v>0</v>
      </c>
      <c r="H33" s="918">
        <v>3</v>
      </c>
      <c r="I33" s="919">
        <v>3</v>
      </c>
      <c r="J33" s="917">
        <v>3</v>
      </c>
      <c r="K33" s="919">
        <v>3</v>
      </c>
      <c r="L33" s="917">
        <v>0</v>
      </c>
      <c r="M33" s="918">
        <v>0.7</v>
      </c>
      <c r="N33" s="919">
        <v>0.7</v>
      </c>
      <c r="O33" s="899">
        <v>1.6205979727883946</v>
      </c>
      <c r="Q33" s="909" t="s">
        <v>355</v>
      </c>
      <c r="R33" s="910"/>
      <c r="S33" s="916" t="s">
        <v>4</v>
      </c>
      <c r="T33" s="917">
        <v>0</v>
      </c>
      <c r="U33" s="918">
        <v>3.2364155398394865</v>
      </c>
      <c r="V33" s="919">
        <v>3.2364155398394865</v>
      </c>
      <c r="W33" s="917">
        <v>0</v>
      </c>
      <c r="X33" s="918">
        <v>3.2364155398394865</v>
      </c>
      <c r="Y33" s="919">
        <v>3.2364155398394865</v>
      </c>
      <c r="Z33" s="917">
        <v>3.2364155398394865</v>
      </c>
      <c r="AA33" s="919">
        <v>3.2364155398394865</v>
      </c>
      <c r="AB33" s="917">
        <v>0</v>
      </c>
      <c r="AC33" s="918">
        <v>0.75516362596254683</v>
      </c>
      <c r="AD33" s="919">
        <v>0.75516362596254683</v>
      </c>
      <c r="AE33" s="899">
        <v>1.7442405149897042</v>
      </c>
      <c r="AG33" s="909" t="s">
        <v>355</v>
      </c>
      <c r="AH33" s="910"/>
      <c r="AI33" s="916" t="s">
        <v>4</v>
      </c>
      <c r="AJ33" s="917">
        <v>0</v>
      </c>
      <c r="AK33" s="918">
        <v>3.5267046756102083</v>
      </c>
      <c r="AL33" s="919">
        <v>3.5267046756102083</v>
      </c>
      <c r="AM33" s="917">
        <v>0</v>
      </c>
      <c r="AN33" s="918">
        <v>3.5267046756102083</v>
      </c>
      <c r="AO33" s="919">
        <v>3.5267046756102083</v>
      </c>
      <c r="AP33" s="917">
        <v>3.5267046756102083</v>
      </c>
      <c r="AQ33" s="919">
        <v>3.5267046756102083</v>
      </c>
      <c r="AR33" s="917">
        <v>0</v>
      </c>
      <c r="AS33" s="918">
        <v>0.82289775764238182</v>
      </c>
      <c r="AT33" s="919">
        <v>0.82289775764238182</v>
      </c>
      <c r="AU33" s="899">
        <v>1.8926428696291893</v>
      </c>
      <c r="AW33" s="909" t="s">
        <v>355</v>
      </c>
      <c r="AX33" s="910"/>
      <c r="AY33" s="916" t="s">
        <v>4</v>
      </c>
      <c r="AZ33" s="917">
        <v>0</v>
      </c>
      <c r="BA33" s="918">
        <v>3.8987433458154568</v>
      </c>
      <c r="BB33" s="919">
        <v>3.8987433458154568</v>
      </c>
      <c r="BC33" s="917">
        <v>0</v>
      </c>
      <c r="BD33" s="918">
        <v>3.8987433458154568</v>
      </c>
      <c r="BE33" s="919">
        <v>3.8987433458154568</v>
      </c>
      <c r="BF33" s="917">
        <v>3.8987433458154568</v>
      </c>
      <c r="BG33" s="919">
        <v>3.8987433458154568</v>
      </c>
      <c r="BH33" s="917">
        <v>0</v>
      </c>
      <c r="BI33" s="918">
        <v>0.90970678069027333</v>
      </c>
      <c r="BJ33" s="919">
        <v>0.90970678069027333</v>
      </c>
      <c r="BK33" s="899">
        <v>2.0781246064700105</v>
      </c>
      <c r="BM33" s="909" t="s">
        <v>355</v>
      </c>
      <c r="BN33" s="910"/>
      <c r="BO33" s="916" t="s">
        <v>4</v>
      </c>
      <c r="BP33" s="917">
        <v>0</v>
      </c>
      <c r="BQ33" s="918">
        <v>4.3468947564531604</v>
      </c>
      <c r="BR33" s="919">
        <v>4.3468947564531604</v>
      </c>
      <c r="BS33" s="917">
        <v>0</v>
      </c>
      <c r="BT33" s="918">
        <v>4.3468947564531604</v>
      </c>
      <c r="BU33" s="919">
        <v>4.3468947564531604</v>
      </c>
      <c r="BV33" s="917">
        <v>4.3468947564531604</v>
      </c>
      <c r="BW33" s="919">
        <v>4.3468947564531604</v>
      </c>
      <c r="BX33" s="917">
        <v>0</v>
      </c>
      <c r="BY33" s="918">
        <v>1.0142754431724041</v>
      </c>
      <c r="BZ33" s="919">
        <v>1.0142754431724041</v>
      </c>
      <c r="CA33" s="899">
        <v>2.3108702511556389</v>
      </c>
      <c r="CC33" s="909" t="s">
        <v>355</v>
      </c>
      <c r="CD33" s="910"/>
      <c r="CE33" s="916" t="s">
        <v>4</v>
      </c>
      <c r="CF33" s="917">
        <v>0</v>
      </c>
      <c r="CG33" s="918">
        <v>4.8465601214710956</v>
      </c>
      <c r="CH33" s="919">
        <v>4.8465601214710956</v>
      </c>
      <c r="CI33" s="917">
        <v>0</v>
      </c>
      <c r="CJ33" s="918">
        <v>4.8465601214710956</v>
      </c>
      <c r="CK33" s="919">
        <v>4.8465601214710956</v>
      </c>
      <c r="CL33" s="917">
        <v>4.8465601214710956</v>
      </c>
      <c r="CM33" s="919">
        <v>4.8465601214710956</v>
      </c>
      <c r="CN33" s="917">
        <v>0</v>
      </c>
      <c r="CO33" s="918">
        <v>1.1308640283432556</v>
      </c>
      <c r="CP33" s="919">
        <v>1.1308640283432556</v>
      </c>
      <c r="CQ33" s="899">
        <v>2.5753237821811439</v>
      </c>
    </row>
    <row r="34" spans="1:95" ht="13.5" customHeight="1" x14ac:dyDescent="0.3">
      <c r="A34" s="909" t="s">
        <v>356</v>
      </c>
      <c r="B34" s="910"/>
      <c r="C34" s="916" t="s">
        <v>4</v>
      </c>
      <c r="D34" s="917">
        <v>0.30736169457444573</v>
      </c>
      <c r="E34" s="918">
        <v>0.25797740839773664</v>
      </c>
      <c r="F34" s="919">
        <v>0.31844273622361641</v>
      </c>
      <c r="G34" s="917">
        <v>0.1661355012335988</v>
      </c>
      <c r="H34" s="918">
        <v>0.13576068154835416</v>
      </c>
      <c r="I34" s="919">
        <v>0.14206487405967078</v>
      </c>
      <c r="J34" s="917">
        <v>0.10200864418859093</v>
      </c>
      <c r="K34" s="919">
        <v>0.10619669178503491</v>
      </c>
      <c r="L34" s="917">
        <v>6.028736204565173E-2</v>
      </c>
      <c r="M34" s="918">
        <v>4.8312960326009048E-2</v>
      </c>
      <c r="N34" s="919">
        <v>4.3053902503256684E-2</v>
      </c>
      <c r="O34" s="899">
        <v>9.5915174765159886E-2</v>
      </c>
      <c r="Q34" s="909" t="s">
        <v>356</v>
      </c>
      <c r="R34" s="910"/>
      <c r="S34" s="916" t="s">
        <v>4</v>
      </c>
      <c r="T34" s="917">
        <v>0.16934028524158135</v>
      </c>
      <c r="U34" s="918">
        <v>0.14397539739863668</v>
      </c>
      <c r="V34" s="919">
        <v>0.1766264718262075</v>
      </c>
      <c r="W34" s="917">
        <v>9.4884474583534731E-2</v>
      </c>
      <c r="X34" s="918">
        <v>7.7909661078823217E-2</v>
      </c>
      <c r="Y34" s="919">
        <v>8.1782587479255597E-2</v>
      </c>
      <c r="Z34" s="917">
        <v>5.9662054321372546E-2</v>
      </c>
      <c r="AA34" s="919">
        <v>6.226057596060279E-2</v>
      </c>
      <c r="AB34" s="917">
        <v>3.9393414833095025E-2</v>
      </c>
      <c r="AC34" s="918">
        <v>3.1445932257672227E-2</v>
      </c>
      <c r="AD34" s="919">
        <v>2.8043530498363042E-2</v>
      </c>
      <c r="AE34" s="899">
        <v>5.6869017039476971E-2</v>
      </c>
      <c r="AG34" s="909" t="s">
        <v>356</v>
      </c>
      <c r="AH34" s="910"/>
      <c r="AI34" s="916" t="s">
        <v>4</v>
      </c>
      <c r="AJ34" s="917">
        <v>7.2628251431621965E-2</v>
      </c>
      <c r="AK34" s="918">
        <v>6.024930482951827E-2</v>
      </c>
      <c r="AL34" s="919">
        <v>7.3660124656632076E-2</v>
      </c>
      <c r="AM34" s="917">
        <v>4.3445870450677153E-2</v>
      </c>
      <c r="AN34" s="918">
        <v>3.5003366101366784E-2</v>
      </c>
      <c r="AO34" s="919">
        <v>3.6689294918802649E-2</v>
      </c>
      <c r="AP34" s="917">
        <v>2.7893869495980085E-2</v>
      </c>
      <c r="AQ34" s="919">
        <v>2.9065986541779932E-2</v>
      </c>
      <c r="AR34" s="917">
        <v>2.2791325400349612E-2</v>
      </c>
      <c r="AS34" s="918">
        <v>1.8203323346171342E-2</v>
      </c>
      <c r="AT34" s="919">
        <v>1.6178409155404465E-2</v>
      </c>
      <c r="AU34" s="899">
        <v>2.7655476863024192E-2</v>
      </c>
      <c r="AW34" s="909" t="s">
        <v>356</v>
      </c>
      <c r="AX34" s="910"/>
      <c r="AY34" s="916" t="s">
        <v>4</v>
      </c>
      <c r="AZ34" s="917">
        <v>4.2074545528539481E-2</v>
      </c>
      <c r="BA34" s="918">
        <v>3.3127186349346083E-2</v>
      </c>
      <c r="BB34" s="919">
        <v>3.9939169683587468E-2</v>
      </c>
      <c r="BC34" s="917">
        <v>2.6084839677776563E-2</v>
      </c>
      <c r="BD34" s="918">
        <v>2.0418322649374217E-2</v>
      </c>
      <c r="BE34" s="919">
        <v>2.136606942894936E-2</v>
      </c>
      <c r="BF34" s="917">
        <v>1.6865609656675162E-2</v>
      </c>
      <c r="BG34" s="919">
        <v>1.7471648413458746E-2</v>
      </c>
      <c r="BH34" s="917">
        <v>1.5684369657568975E-2</v>
      </c>
      <c r="BI34" s="918">
        <v>1.2685925016570843E-2</v>
      </c>
      <c r="BJ34" s="919">
        <v>1.1256160402669559E-2</v>
      </c>
      <c r="BK34" s="899">
        <v>1.7202369130913463E-2</v>
      </c>
      <c r="BM34" s="909" t="s">
        <v>356</v>
      </c>
      <c r="BN34" s="910"/>
      <c r="BO34" s="916" t="s">
        <v>4</v>
      </c>
      <c r="BP34" s="917">
        <v>3.8717518165303756E-2</v>
      </c>
      <c r="BQ34" s="918">
        <v>3.0587309960020806E-2</v>
      </c>
      <c r="BR34" s="919">
        <v>3.6473271602535086E-2</v>
      </c>
      <c r="BS34" s="917">
        <v>2.3831204044666553E-2</v>
      </c>
      <c r="BT34" s="918">
        <v>1.8768465343712803E-2</v>
      </c>
      <c r="BU34" s="919">
        <v>1.9634098378005366E-2</v>
      </c>
      <c r="BV34" s="917">
        <v>1.5524375319198985E-2</v>
      </c>
      <c r="BW34" s="919">
        <v>1.6050563770175469E-2</v>
      </c>
      <c r="BX34" s="917">
        <v>1.4375202103689921E-2</v>
      </c>
      <c r="BY34" s="918">
        <v>1.1814030322621228E-2</v>
      </c>
      <c r="BZ34" s="919">
        <v>1.0510411454849228E-2</v>
      </c>
      <c r="CA34" s="899">
        <v>1.5854715928155381E-2</v>
      </c>
      <c r="CC34" s="909" t="s">
        <v>356</v>
      </c>
      <c r="CD34" s="910"/>
      <c r="CE34" s="916" t="s">
        <v>4</v>
      </c>
      <c r="CF34" s="917">
        <v>3.9757010782828367E-2</v>
      </c>
      <c r="CG34" s="918">
        <v>3.2294164316099869E-2</v>
      </c>
      <c r="CH34" s="919">
        <v>3.8295472080851364E-2</v>
      </c>
      <c r="CI34" s="917">
        <v>2.429243932562718E-2</v>
      </c>
      <c r="CJ34" s="918">
        <v>1.957790487957782E-2</v>
      </c>
      <c r="CK34" s="919">
        <v>2.0487636432780926E-2</v>
      </c>
      <c r="CL34" s="917">
        <v>1.6076420118724399E-2</v>
      </c>
      <c r="CM34" s="919">
        <v>1.6626213703283026E-2</v>
      </c>
      <c r="CN34" s="917">
        <v>1.4559975095612637E-2</v>
      </c>
      <c r="CO34" s="918">
        <v>1.2174067488829607E-2</v>
      </c>
      <c r="CP34" s="919">
        <v>1.0851513723826893E-2</v>
      </c>
      <c r="CQ34" s="899">
        <v>1.6392750486602107E-2</v>
      </c>
    </row>
    <row r="35" spans="1:95" ht="13.5" customHeight="1" x14ac:dyDescent="0.3">
      <c r="A35" s="909" t="s">
        <v>357</v>
      </c>
      <c r="B35" s="910"/>
      <c r="C35" s="916" t="s">
        <v>4</v>
      </c>
      <c r="D35" s="917">
        <v>0.2</v>
      </c>
      <c r="E35" s="918">
        <v>0.2</v>
      </c>
      <c r="F35" s="919">
        <v>0.2</v>
      </c>
      <c r="G35" s="917">
        <v>0.2</v>
      </c>
      <c r="H35" s="918">
        <v>0.2</v>
      </c>
      <c r="I35" s="919">
        <v>0.2</v>
      </c>
      <c r="J35" s="917">
        <v>0.2</v>
      </c>
      <c r="K35" s="919">
        <v>0.2</v>
      </c>
      <c r="L35" s="917">
        <v>0</v>
      </c>
      <c r="M35" s="918">
        <v>0</v>
      </c>
      <c r="N35" s="919">
        <v>0.1</v>
      </c>
      <c r="O35" s="899">
        <v>0.11376434094301519</v>
      </c>
      <c r="Q35" s="909" t="s">
        <v>357</v>
      </c>
      <c r="R35" s="910"/>
      <c r="S35" s="916" t="s">
        <v>4</v>
      </c>
      <c r="T35" s="917">
        <v>0.2157610359892991</v>
      </c>
      <c r="U35" s="918">
        <v>0.2157610359892991</v>
      </c>
      <c r="V35" s="919">
        <v>0.2157610359892991</v>
      </c>
      <c r="W35" s="917">
        <v>0.2157610359892991</v>
      </c>
      <c r="X35" s="918">
        <v>0.2157610359892991</v>
      </c>
      <c r="Y35" s="919">
        <v>0.2157610359892991</v>
      </c>
      <c r="Z35" s="917">
        <v>0.2157610359892991</v>
      </c>
      <c r="AA35" s="919">
        <v>0.2157610359892991</v>
      </c>
      <c r="AB35" s="917">
        <v>0</v>
      </c>
      <c r="AC35" s="918">
        <v>0</v>
      </c>
      <c r="AD35" s="919">
        <v>0.10788051799464955</v>
      </c>
      <c r="AE35" s="899">
        <v>0.12239929033689018</v>
      </c>
      <c r="AG35" s="909" t="s">
        <v>357</v>
      </c>
      <c r="AH35" s="910"/>
      <c r="AI35" s="916" t="s">
        <v>4</v>
      </c>
      <c r="AJ35" s="917">
        <v>0.23511364504068055</v>
      </c>
      <c r="AK35" s="918">
        <v>0.23511364504068055</v>
      </c>
      <c r="AL35" s="919">
        <v>0.23511364504068055</v>
      </c>
      <c r="AM35" s="917">
        <v>0.23511364504068055</v>
      </c>
      <c r="AN35" s="918">
        <v>0.23511364504068055</v>
      </c>
      <c r="AO35" s="919">
        <v>0.23511364504068055</v>
      </c>
      <c r="AP35" s="917">
        <v>0.23511364504068055</v>
      </c>
      <c r="AQ35" s="919">
        <v>0.23511364504068055</v>
      </c>
      <c r="AR35" s="917">
        <v>0</v>
      </c>
      <c r="AS35" s="918">
        <v>0</v>
      </c>
      <c r="AT35" s="919">
        <v>0.11755682252034028</v>
      </c>
      <c r="AU35" s="899">
        <v>0.13282476925300471</v>
      </c>
      <c r="AW35" s="909" t="s">
        <v>357</v>
      </c>
      <c r="AX35" s="910"/>
      <c r="AY35" s="916" t="s">
        <v>4</v>
      </c>
      <c r="AZ35" s="917">
        <v>0.25991622305436379</v>
      </c>
      <c r="BA35" s="918">
        <v>0.25991622305436379</v>
      </c>
      <c r="BB35" s="919">
        <v>0.25991622305436379</v>
      </c>
      <c r="BC35" s="917">
        <v>0.25991622305436379</v>
      </c>
      <c r="BD35" s="918">
        <v>0.25991622305436379</v>
      </c>
      <c r="BE35" s="919">
        <v>0.25991622305436379</v>
      </c>
      <c r="BF35" s="917">
        <v>0.25991622305436379</v>
      </c>
      <c r="BG35" s="919">
        <v>0.25991622305436379</v>
      </c>
      <c r="BH35" s="917">
        <v>0</v>
      </c>
      <c r="BI35" s="918">
        <v>0</v>
      </c>
      <c r="BJ35" s="919">
        <v>0.1299581115271819</v>
      </c>
      <c r="BK35" s="899">
        <v>0.14599587058742858</v>
      </c>
      <c r="BM35" s="909" t="s">
        <v>357</v>
      </c>
      <c r="BN35" s="910"/>
      <c r="BO35" s="916" t="s">
        <v>4</v>
      </c>
      <c r="BP35" s="917">
        <v>0.28979298376354407</v>
      </c>
      <c r="BQ35" s="918">
        <v>0.28979298376354407</v>
      </c>
      <c r="BR35" s="919">
        <v>0.28979298376354407</v>
      </c>
      <c r="BS35" s="917">
        <v>0.28979298376354407</v>
      </c>
      <c r="BT35" s="918">
        <v>0.28979298376354407</v>
      </c>
      <c r="BU35" s="919">
        <v>0.28979298376354407</v>
      </c>
      <c r="BV35" s="917">
        <v>0.28979298376354407</v>
      </c>
      <c r="BW35" s="919">
        <v>0.28979298376354407</v>
      </c>
      <c r="BX35" s="917">
        <v>0</v>
      </c>
      <c r="BY35" s="918">
        <v>0</v>
      </c>
      <c r="BZ35" s="919">
        <v>0.14489649188177203</v>
      </c>
      <c r="CA35" s="899">
        <v>0.16239999352882989</v>
      </c>
      <c r="CC35" s="909" t="s">
        <v>357</v>
      </c>
      <c r="CD35" s="910"/>
      <c r="CE35" s="916" t="s">
        <v>4</v>
      </c>
      <c r="CF35" s="917">
        <v>0.32310400809807305</v>
      </c>
      <c r="CG35" s="918">
        <v>0.32310400809807305</v>
      </c>
      <c r="CH35" s="919">
        <v>0.32310400809807305</v>
      </c>
      <c r="CI35" s="917">
        <v>0.32310400809807305</v>
      </c>
      <c r="CJ35" s="918">
        <v>0.32310400809807305</v>
      </c>
      <c r="CK35" s="919">
        <v>0.32310400809807305</v>
      </c>
      <c r="CL35" s="917">
        <v>0.32310400809807305</v>
      </c>
      <c r="CM35" s="919">
        <v>0.32310400809807305</v>
      </c>
      <c r="CN35" s="917">
        <v>0</v>
      </c>
      <c r="CO35" s="918">
        <v>0</v>
      </c>
      <c r="CP35" s="919">
        <v>0.16155200404903652</v>
      </c>
      <c r="CQ35" s="899">
        <v>0.18099576544942708</v>
      </c>
    </row>
    <row r="36" spans="1:95" ht="13.5" customHeight="1" x14ac:dyDescent="0.3">
      <c r="A36" s="909" t="s">
        <v>358</v>
      </c>
      <c r="B36" s="910"/>
      <c r="C36" s="916" t="s">
        <v>4</v>
      </c>
      <c r="D36" s="917">
        <v>0.89301473434727707</v>
      </c>
      <c r="E36" s="918">
        <v>0.93052014604753841</v>
      </c>
      <c r="F36" s="919">
        <v>1.1918080360484555</v>
      </c>
      <c r="G36" s="917">
        <v>0.86486104324365021</v>
      </c>
      <c r="H36" s="918">
        <v>0.86400018113406329</v>
      </c>
      <c r="I36" s="919">
        <v>0.95416785419060413</v>
      </c>
      <c r="J36" s="917">
        <v>0.808988877329477</v>
      </c>
      <c r="K36" s="919">
        <v>0.91025930050779325</v>
      </c>
      <c r="L36" s="917">
        <v>0.88539686937552131</v>
      </c>
      <c r="M36" s="918">
        <v>0.80703022726880458</v>
      </c>
      <c r="N36" s="919">
        <v>0.79393336009066529</v>
      </c>
      <c r="O36" s="899">
        <v>0.8606447363271631</v>
      </c>
      <c r="Q36" s="909" t="s">
        <v>358</v>
      </c>
      <c r="R36" s="910"/>
      <c r="S36" s="916" t="s">
        <v>4</v>
      </c>
      <c r="T36" s="917">
        <v>0.83988588730504832</v>
      </c>
      <c r="U36" s="918">
        <v>0.88398948039851044</v>
      </c>
      <c r="V36" s="919">
        <v>1.122840573998021</v>
      </c>
      <c r="W36" s="917">
        <v>0.81252523281480427</v>
      </c>
      <c r="X36" s="918">
        <v>0.81536676358924343</v>
      </c>
      <c r="Y36" s="919">
        <v>0.90201919016447529</v>
      </c>
      <c r="Z36" s="917">
        <v>0.76330703292919277</v>
      </c>
      <c r="AA36" s="919">
        <v>0.85952927346821473</v>
      </c>
      <c r="AB36" s="917">
        <v>0.83235360677373815</v>
      </c>
      <c r="AC36" s="918">
        <v>0.75801735200706299</v>
      </c>
      <c r="AD36" s="919">
        <v>0.746883410984584</v>
      </c>
      <c r="AE36" s="899">
        <v>0.81060203830864308</v>
      </c>
      <c r="AG36" s="909" t="s">
        <v>358</v>
      </c>
      <c r="AH36" s="910"/>
      <c r="AI36" s="916" t="s">
        <v>4</v>
      </c>
      <c r="AJ36" s="917">
        <v>0.74408043002773583</v>
      </c>
      <c r="AK36" s="918">
        <v>0.802709921977661</v>
      </c>
      <c r="AL36" s="919">
        <v>1.0133069162087753</v>
      </c>
      <c r="AM36" s="917">
        <v>0.72026258284694278</v>
      </c>
      <c r="AN36" s="918">
        <v>0.73284008959157054</v>
      </c>
      <c r="AO36" s="919">
        <v>0.80860982133414139</v>
      </c>
      <c r="AP36" s="917">
        <v>0.68211598533438378</v>
      </c>
      <c r="AQ36" s="919">
        <v>0.76763126272571314</v>
      </c>
      <c r="AR36" s="917">
        <v>0.73624448720997904</v>
      </c>
      <c r="AS36" s="918">
        <v>0.67335833081145513</v>
      </c>
      <c r="AT36" s="919">
        <v>0.66441065809212974</v>
      </c>
      <c r="AU36" s="899">
        <v>0.72278223311631951</v>
      </c>
      <c r="AW36" s="909" t="s">
        <v>358</v>
      </c>
      <c r="AX36" s="910"/>
      <c r="AY36" s="916" t="s">
        <v>4</v>
      </c>
      <c r="AZ36" s="917">
        <v>0.68873844153352182</v>
      </c>
      <c r="BA36" s="918">
        <v>0.76871056402797355</v>
      </c>
      <c r="BB36" s="919">
        <v>0.9579271256805888</v>
      </c>
      <c r="BC36" s="917">
        <v>0.6662166826445941</v>
      </c>
      <c r="BD36" s="918">
        <v>0.68814381481518305</v>
      </c>
      <c r="BE36" s="919">
        <v>0.75844724701689659</v>
      </c>
      <c r="BF36" s="917">
        <v>0.63793837840968037</v>
      </c>
      <c r="BG36" s="919">
        <v>0.71588044211515511</v>
      </c>
      <c r="BH36" s="917">
        <v>0.68000537122127336</v>
      </c>
      <c r="BI36" s="918">
        <v>0.62664364172816622</v>
      </c>
      <c r="BJ36" s="919">
        <v>0.61861682777493099</v>
      </c>
      <c r="BK36" s="899">
        <v>0.67425016847133379</v>
      </c>
      <c r="BM36" s="909" t="s">
        <v>358</v>
      </c>
      <c r="BN36" s="910"/>
      <c r="BO36" s="916" t="s">
        <v>4</v>
      </c>
      <c r="BP36" s="917">
        <v>0.62816215809645226</v>
      </c>
      <c r="BQ36" s="918">
        <v>0.72012036368102028</v>
      </c>
      <c r="BR36" s="919">
        <v>0.88711888966561536</v>
      </c>
      <c r="BS36" s="917">
        <v>0.60685621787314326</v>
      </c>
      <c r="BT36" s="918">
        <v>0.63465168855580645</v>
      </c>
      <c r="BU36" s="919">
        <v>0.69838795528079034</v>
      </c>
      <c r="BV36" s="917">
        <v>0.58613770680998145</v>
      </c>
      <c r="BW36" s="919">
        <v>0.6557722948366479</v>
      </c>
      <c r="BX36" s="917">
        <v>0.61819646562754049</v>
      </c>
      <c r="BY36" s="918">
        <v>0.57359969194256077</v>
      </c>
      <c r="BZ36" s="919">
        <v>0.56638482718759298</v>
      </c>
      <c r="CA36" s="899">
        <v>0.6182002075597175</v>
      </c>
      <c r="CC36" s="909" t="s">
        <v>358</v>
      </c>
      <c r="CD36" s="910"/>
      <c r="CE36" s="916" t="s">
        <v>4</v>
      </c>
      <c r="CF36" s="917">
        <v>0.83080518570285888</v>
      </c>
      <c r="CG36" s="918">
        <v>0.97735937089783476</v>
      </c>
      <c r="CH36" s="919">
        <v>1.1935773355146326</v>
      </c>
      <c r="CI36" s="917">
        <v>0.80185400849238131</v>
      </c>
      <c r="CJ36" s="918">
        <v>0.85177421637182305</v>
      </c>
      <c r="CK36" s="919">
        <v>0.93483145946432811</v>
      </c>
      <c r="CL36" s="917">
        <v>0.78249490642452113</v>
      </c>
      <c r="CM36" s="919">
        <v>0.87247882467927118</v>
      </c>
      <c r="CN36" s="917">
        <v>0.81474874666158348</v>
      </c>
      <c r="CO36" s="918">
        <v>0.76211636516072911</v>
      </c>
      <c r="CP36" s="919">
        <v>0.75284703684690712</v>
      </c>
      <c r="CQ36" s="899">
        <v>0.82305550604973088</v>
      </c>
    </row>
    <row r="37" spans="1:95" ht="13.5" customHeight="1" x14ac:dyDescent="0.3">
      <c r="A37" s="909" t="s">
        <v>359</v>
      </c>
      <c r="B37" s="894"/>
      <c r="C37" s="920" t="s">
        <v>4</v>
      </c>
      <c r="D37" s="921">
        <v>-4.8591788745787436</v>
      </c>
      <c r="E37" s="922">
        <v>-5.0632578188634589</v>
      </c>
      <c r="F37" s="923">
        <v>-6.4850088230097915</v>
      </c>
      <c r="G37" s="921">
        <v>-4.7059856339855175</v>
      </c>
      <c r="H37" s="922">
        <v>-4.7013014078289483</v>
      </c>
      <c r="I37" s="923">
        <v>-5.1919325645550627</v>
      </c>
      <c r="J37" s="921">
        <v>-4.4019673038898226</v>
      </c>
      <c r="K37" s="923">
        <v>-4.9530120761660639</v>
      </c>
      <c r="L37" s="921">
        <v>-4.8177276340600699</v>
      </c>
      <c r="M37" s="922">
        <v>-4.3913096622726684</v>
      </c>
      <c r="N37" s="923">
        <v>-4.3200454178347591</v>
      </c>
      <c r="O37" s="924">
        <v>-4.6830433591166596</v>
      </c>
      <c r="Q37" s="909" t="s">
        <v>359</v>
      </c>
      <c r="R37" s="894"/>
      <c r="S37" s="920" t="s">
        <v>4</v>
      </c>
      <c r="T37" s="921">
        <v>-4.0605477318268228</v>
      </c>
      <c r="U37" s="922">
        <v>-4.2738995753767091</v>
      </c>
      <c r="V37" s="923">
        <v>-5.4293455964156694</v>
      </c>
      <c r="W37" s="921">
        <v>-3.9281901240497268</v>
      </c>
      <c r="X37" s="922">
        <v>-3.9419360750416472</v>
      </c>
      <c r="Y37" s="923">
        <v>-4.3611185874215188</v>
      </c>
      <c r="Z37" s="921">
        <v>-3.6900962875781884</v>
      </c>
      <c r="AA37" s="923">
        <v>-4.155572929492525</v>
      </c>
      <c r="AB37" s="921">
        <v>-4.0241102031636959</v>
      </c>
      <c r="AC37" s="922">
        <v>-3.6645073707265521</v>
      </c>
      <c r="AD37" s="923">
        <v>-3.6106467512961187</v>
      </c>
      <c r="AE37" s="924">
        <v>-3.9188866395802204</v>
      </c>
      <c r="AG37" s="909" t="s">
        <v>359</v>
      </c>
      <c r="AH37" s="894"/>
      <c r="AI37" s="920" t="s">
        <v>4</v>
      </c>
      <c r="AJ37" s="921">
        <v>-3.5248868743895816</v>
      </c>
      <c r="AK37" s="922">
        <v>-3.8041381188391403</v>
      </c>
      <c r="AL37" s="923">
        <v>-4.8072079180215006</v>
      </c>
      <c r="AM37" s="921">
        <v>-3.4114428849545955</v>
      </c>
      <c r="AN37" s="922">
        <v>-3.4713493295390005</v>
      </c>
      <c r="AO37" s="923">
        <v>-3.8322392362568305</v>
      </c>
      <c r="AP37" s="921">
        <v>-3.2297513083672236</v>
      </c>
      <c r="AQ37" s="923">
        <v>-3.6370590785142651</v>
      </c>
      <c r="AR37" s="921">
        <v>-3.4875644158364172</v>
      </c>
      <c r="AS37" s="922">
        <v>-3.1880387530874361</v>
      </c>
      <c r="AT37" s="923">
        <v>-3.1454211444625297</v>
      </c>
      <c r="AU37" s="924">
        <v>-3.423443935107001</v>
      </c>
      <c r="AW37" s="909" t="s">
        <v>359</v>
      </c>
      <c r="AX37" s="894"/>
      <c r="AY37" s="920" t="s">
        <v>4</v>
      </c>
      <c r="AZ37" s="921">
        <v>-3.091336732253434</v>
      </c>
      <c r="BA37" s="922">
        <v>-3.4619352147285651</v>
      </c>
      <c r="BB37" s="923">
        <v>-4.3387829014019594</v>
      </c>
      <c r="BC37" s="921">
        <v>-2.9869687424269</v>
      </c>
      <c r="BD37" s="922">
        <v>-3.0885811750344705</v>
      </c>
      <c r="BE37" s="923">
        <v>-3.4143740197667811</v>
      </c>
      <c r="BF37" s="921">
        <v>-2.8559243695936503</v>
      </c>
      <c r="BG37" s="923">
        <v>-3.217115365021249</v>
      </c>
      <c r="BH37" s="921">
        <v>-3.0508668471970215</v>
      </c>
      <c r="BI37" s="922">
        <v>-2.8035834769980368</v>
      </c>
      <c r="BJ37" s="923">
        <v>-2.7663864516172794</v>
      </c>
      <c r="BK37" s="924">
        <v>-3.024196685909101</v>
      </c>
      <c r="BM37" s="909" t="s">
        <v>359</v>
      </c>
      <c r="BN37" s="894"/>
      <c r="BO37" s="920" t="s">
        <v>4</v>
      </c>
      <c r="BP37" s="921">
        <v>-2.6400611805106511</v>
      </c>
      <c r="BQ37" s="922">
        <v>-3.056045973629848</v>
      </c>
      <c r="BR37" s="923">
        <v>-3.8114853261194592</v>
      </c>
      <c r="BS37" s="921">
        <v>-2.543681014329044</v>
      </c>
      <c r="BT37" s="922">
        <v>-2.6694174078142892</v>
      </c>
      <c r="BU37" s="923">
        <v>-2.9577366236932878</v>
      </c>
      <c r="BV37" s="921">
        <v>-2.4499581596521844</v>
      </c>
      <c r="BW37" s="923">
        <v>-2.7649591920241612</v>
      </c>
      <c r="BX37" s="921">
        <v>-2.5949800864025523</v>
      </c>
      <c r="BY37" s="922">
        <v>-2.3932408336931332</v>
      </c>
      <c r="BZ37" s="923">
        <v>-2.3606034632333732</v>
      </c>
      <c r="CA37" s="924">
        <v>-2.5949970135149583</v>
      </c>
      <c r="CC37" s="909" t="s">
        <v>359</v>
      </c>
      <c r="CD37" s="894"/>
      <c r="CE37" s="920" t="s">
        <v>4</v>
      </c>
      <c r="CF37" s="921">
        <v>-2.3986834839920133</v>
      </c>
      <c r="CG37" s="922">
        <v>-2.874197307165097</v>
      </c>
      <c r="CH37" s="923">
        <v>-3.5757441845664575</v>
      </c>
      <c r="CI37" s="921">
        <v>-2.3047476817329358</v>
      </c>
      <c r="CJ37" s="922">
        <v>-2.4667201895174635</v>
      </c>
      <c r="CK37" s="923">
        <v>-2.7362100519365349</v>
      </c>
      <c r="CL37" s="921">
        <v>-2.2419345957385706</v>
      </c>
      <c r="CM37" s="923">
        <v>-2.5338989428261987</v>
      </c>
      <c r="CN37" s="921">
        <v>-2.3465863111620151</v>
      </c>
      <c r="CO37" s="922">
        <v>-2.1758138087126366</v>
      </c>
      <c r="CP37" s="923">
        <v>-2.145738285868386</v>
      </c>
      <c r="CQ37" s="924">
        <v>-2.3735386558499654</v>
      </c>
    </row>
    <row r="38" spans="1:95" ht="13.5" customHeight="1" thickBot="1" x14ac:dyDescent="0.35">
      <c r="A38" s="925" t="s">
        <v>74</v>
      </c>
      <c r="B38" s="926"/>
      <c r="C38" s="927"/>
      <c r="D38" s="928">
        <v>-3.3784164239477961</v>
      </c>
      <c r="E38" s="929">
        <v>58.287862181524332</v>
      </c>
      <c r="F38" s="930">
        <v>39.187354331129612</v>
      </c>
      <c r="G38" s="928">
        <v>-0.94188314093474323</v>
      </c>
      <c r="H38" s="929">
        <v>29.482084273798808</v>
      </c>
      <c r="I38" s="930">
        <v>19.949332247383715</v>
      </c>
      <c r="J38" s="931">
        <v>11.360330875602957</v>
      </c>
      <c r="K38" s="932">
        <v>8.7793769684932457</v>
      </c>
      <c r="L38" s="928">
        <v>-2.9146907495843446</v>
      </c>
      <c r="M38" s="929">
        <v>-0.78694511299626502</v>
      </c>
      <c r="N38" s="930">
        <v>-0.16292103422266724</v>
      </c>
      <c r="O38" s="933">
        <v>8.1679348272806926</v>
      </c>
      <c r="Q38" s="925" t="s">
        <v>74</v>
      </c>
      <c r="R38" s="926"/>
      <c r="S38" s="927"/>
      <c r="T38" s="928">
        <v>-2.7323430677580958</v>
      </c>
      <c r="U38" s="929">
        <v>69.457193186573676</v>
      </c>
      <c r="V38" s="930">
        <v>45.480935054373759</v>
      </c>
      <c r="W38" s="928">
        <v>-1.1507089521701488</v>
      </c>
      <c r="X38" s="929">
        <v>33.545556290163184</v>
      </c>
      <c r="Y38" s="930">
        <v>23.789985330680747</v>
      </c>
      <c r="Z38" s="931">
        <v>14.00251385911468</v>
      </c>
      <c r="AA38" s="932">
        <v>10.622108777802726</v>
      </c>
      <c r="AB38" s="928">
        <v>-2.1801961529188252</v>
      </c>
      <c r="AC38" s="929">
        <v>0.20475985469395397</v>
      </c>
      <c r="AD38" s="930">
        <v>1.0799185523442243</v>
      </c>
      <c r="AE38" s="933">
        <v>10.251759929605869</v>
      </c>
      <c r="AG38" s="925" t="s">
        <v>74</v>
      </c>
      <c r="AH38" s="926"/>
      <c r="AI38" s="927"/>
      <c r="AJ38" s="928">
        <v>-2.109662003042799</v>
      </c>
      <c r="AK38" s="929">
        <v>88.15725301326728</v>
      </c>
      <c r="AL38" s="930">
        <v>54.429939057188506</v>
      </c>
      <c r="AM38" s="928">
        <v>0.3565958874487607</v>
      </c>
      <c r="AN38" s="929">
        <v>41.244430616254206</v>
      </c>
      <c r="AO38" s="930">
        <v>29.072743328018547</v>
      </c>
      <c r="AP38" s="931">
        <v>17.349701864754476</v>
      </c>
      <c r="AQ38" s="932">
        <v>12.776364976668138</v>
      </c>
      <c r="AR38" s="928">
        <v>-0.96196655118187113</v>
      </c>
      <c r="AS38" s="929">
        <v>1.1403881319782188</v>
      </c>
      <c r="AT38" s="930">
        <v>2.2048617198584664</v>
      </c>
      <c r="AU38" s="933">
        <v>13.226063064980876</v>
      </c>
      <c r="AW38" s="925" t="s">
        <v>74</v>
      </c>
      <c r="AX38" s="926"/>
      <c r="AY38" s="927"/>
      <c r="AZ38" s="928">
        <v>-1.1524070179515669</v>
      </c>
      <c r="BA38" s="929">
        <v>121.16285959887492</v>
      </c>
      <c r="BB38" s="930">
        <v>65.009585513296287</v>
      </c>
      <c r="BC38" s="928">
        <v>2.6307568696959636</v>
      </c>
      <c r="BD38" s="929">
        <v>49.822682465937504</v>
      </c>
      <c r="BE38" s="930">
        <v>37.640466297488992</v>
      </c>
      <c r="BF38" s="931">
        <v>21.542700291977379</v>
      </c>
      <c r="BG38" s="932">
        <v>15.321286297320944</v>
      </c>
      <c r="BH38" s="928">
        <v>0.75062667096358027</v>
      </c>
      <c r="BI38" s="929">
        <v>2.3039484098390868</v>
      </c>
      <c r="BJ38" s="930">
        <v>3.8916720015611963</v>
      </c>
      <c r="BK38" s="933">
        <v>17.358607225176126</v>
      </c>
      <c r="BM38" s="925" t="s">
        <v>74</v>
      </c>
      <c r="BN38" s="926"/>
      <c r="BO38" s="927"/>
      <c r="BP38" s="928">
        <v>-0.10307504473374385</v>
      </c>
      <c r="BQ38" s="929">
        <v>146.22717641607164</v>
      </c>
      <c r="BR38" s="930">
        <v>77.045478327619321</v>
      </c>
      <c r="BS38" s="928">
        <v>4.7713558673086869</v>
      </c>
      <c r="BT38" s="929">
        <v>60.376406887387269</v>
      </c>
      <c r="BU38" s="930">
        <v>45.597707571426611</v>
      </c>
      <c r="BV38" s="931">
        <v>26.284906091878238</v>
      </c>
      <c r="BW38" s="932">
        <v>17.9195809680268</v>
      </c>
      <c r="BX38" s="928">
        <v>3.40037064780297</v>
      </c>
      <c r="BY38" s="929">
        <v>3.573913799236712</v>
      </c>
      <c r="BZ38" s="930">
        <v>5.4464136547105655</v>
      </c>
      <c r="CA38" s="933">
        <v>21.591078649235648</v>
      </c>
      <c r="CC38" s="925" t="s">
        <v>74</v>
      </c>
      <c r="CD38" s="926"/>
      <c r="CE38" s="927"/>
      <c r="CF38" s="928">
        <v>1.4217710778585946</v>
      </c>
      <c r="CG38" s="929">
        <v>185.52510201944989</v>
      </c>
      <c r="CH38" s="930">
        <v>91.871269554725984</v>
      </c>
      <c r="CI38" s="928">
        <v>8.3682306324062061</v>
      </c>
      <c r="CJ38" s="929">
        <v>76.117211651339929</v>
      </c>
      <c r="CK38" s="930">
        <v>56.397361896705618</v>
      </c>
      <c r="CL38" s="931">
        <v>32.47655810339149</v>
      </c>
      <c r="CM38" s="932">
        <v>21.369765831181617</v>
      </c>
      <c r="CN38" s="928">
        <v>7.3197664587996965</v>
      </c>
      <c r="CO38" s="929">
        <v>5.1618558191495829</v>
      </c>
      <c r="CP38" s="930">
        <v>7.1561754688214929</v>
      </c>
      <c r="CQ38" s="933">
        <v>27.509265509315092</v>
      </c>
    </row>
    <row r="39" spans="1:95" ht="13.5" customHeight="1" thickTop="1" x14ac:dyDescent="0.25"/>
    <row r="124" spans="9:10" ht="13.5" customHeight="1" x14ac:dyDescent="0.25">
      <c r="I124" s="1093"/>
      <c r="J124" s="1093"/>
    </row>
  </sheetData>
  <mergeCells count="54">
    <mergeCell ref="A26:A31"/>
    <mergeCell ref="D1:O1"/>
    <mergeCell ref="Q1:AE1"/>
    <mergeCell ref="AG1:AU1"/>
    <mergeCell ref="AW1:BK1"/>
    <mergeCell ref="A12:B12"/>
    <mergeCell ref="S24:S25"/>
    <mergeCell ref="T24:V24"/>
    <mergeCell ref="W24:Y24"/>
    <mergeCell ref="C24:C25"/>
    <mergeCell ref="D24:F24"/>
    <mergeCell ref="G24:I24"/>
    <mergeCell ref="J24:K24"/>
    <mergeCell ref="L24:N24"/>
    <mergeCell ref="O24:O25"/>
    <mergeCell ref="AM24:AO24"/>
    <mergeCell ref="CC1:CQ1"/>
    <mergeCell ref="E6:S6"/>
    <mergeCell ref="A7:B7"/>
    <mergeCell ref="A8:B8"/>
    <mergeCell ref="A10:B10"/>
    <mergeCell ref="A11:B11"/>
    <mergeCell ref="BM1:CA1"/>
    <mergeCell ref="Z24:AA24"/>
    <mergeCell ref="AB24:AD24"/>
    <mergeCell ref="AE24:AE25"/>
    <mergeCell ref="AI24:AI25"/>
    <mergeCell ref="AJ24:AL24"/>
    <mergeCell ref="BK24:BK25"/>
    <mergeCell ref="BO24:BO25"/>
    <mergeCell ref="BP24:BR24"/>
    <mergeCell ref="BS24:BU24"/>
    <mergeCell ref="AP24:AQ24"/>
    <mergeCell ref="AR24:AT24"/>
    <mergeCell ref="AU24:AU25"/>
    <mergeCell ref="AY24:AY25"/>
    <mergeCell ref="AZ24:BB24"/>
    <mergeCell ref="Q26:Q31"/>
    <mergeCell ref="AG26:AG31"/>
    <mergeCell ref="AW26:AW31"/>
    <mergeCell ref="BM26:BM31"/>
    <mergeCell ref="CC26:CC31"/>
    <mergeCell ref="BH24:BJ24"/>
    <mergeCell ref="BC24:BE24"/>
    <mergeCell ref="CL24:CM24"/>
    <mergeCell ref="CN24:CP24"/>
    <mergeCell ref="CQ24:CQ25"/>
    <mergeCell ref="BV24:BW24"/>
    <mergeCell ref="BX24:BZ24"/>
    <mergeCell ref="CA24:CA25"/>
    <mergeCell ref="CE24:CE25"/>
    <mergeCell ref="CF24:CH24"/>
    <mergeCell ref="CI24:CK24"/>
    <mergeCell ref="BF24:BG24"/>
  </mergeCells>
  <hyperlinks>
    <hyperlink ref="A18" location="A5.4.2!D1" tooltip="2010" display="A5.4.2!D1" xr:uid="{00000000-0004-0000-1F00-000000000000}"/>
    <hyperlink ref="B18" location="A5.4.2!Q1" tooltip="2015" display="A5.4.2!Q1" xr:uid="{00000000-0004-0000-1F00-000001000000}"/>
    <hyperlink ref="A19" location="A5.4.2!AG1" tooltip="2020" display="A5.4.2!AG1" xr:uid="{00000000-0004-0000-1F00-000002000000}"/>
    <hyperlink ref="B19" location="A5.4.2!AW1" tooltip="2025" display="A5.4.2!AW1" xr:uid="{00000000-0004-0000-1F00-000003000000}"/>
    <hyperlink ref="A20" location="A5.4.2!BM1" tooltip="2030" display="A5.4.2!BM1" xr:uid="{00000000-0004-0000-1F00-000004000000}"/>
    <hyperlink ref="B20" location="A5.4.2!CC1" tooltip="2035" display="A5.4.2!CC1" xr:uid="{00000000-0004-0000-1F00-000005000000}"/>
    <hyperlink ref="A11" location="Contents!A1" display="Contents" xr:uid="{00000000-0004-0000-1F00-000006000000}"/>
    <hyperlink ref="A11:B11" r:id="rId1" display="WebTAG Unit 3.13.2" xr:uid="{00000000-0004-0000-1F00-000007000000}"/>
    <hyperlink ref="A10" location="Contents!A1" display="Contents" xr:uid="{00000000-0004-0000-1F00-000008000000}"/>
    <hyperlink ref="A10:B10" location="Contents!A1" tooltip="Contents page" display="Contents" xr:uid="{00000000-0004-0000-1F00-000009000000}"/>
    <hyperlink ref="A12:B12" r:id="rId2" tooltip="Unit A5.4 Marginal External Congestion Costs" display="WebTAG Unit A 5.4" xr:uid="{00000000-0004-0000-1F00-00000A000000}"/>
  </hyperlinks>
  <pageMargins left="0.7" right="0.7" top="0.75" bottom="0.75" header="0.3" footer="0.3"/>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J11"/>
  <sheetViews>
    <sheetView topLeftCell="C1" workbookViewId="0">
      <selection activeCell="D5" sqref="D5:H5"/>
    </sheetView>
  </sheetViews>
  <sheetFormatPr defaultRowHeight="14.5" x14ac:dyDescent="0.35"/>
  <cols>
    <col min="1" max="1" width="17.453125" bestFit="1" customWidth="1"/>
    <col min="2" max="2" width="15.7265625" bestFit="1" customWidth="1"/>
    <col min="3" max="3" width="10.54296875" bestFit="1" customWidth="1"/>
    <col min="5" max="5" width="15.7265625" bestFit="1" customWidth="1"/>
    <col min="10" max="10" width="12" bestFit="1" customWidth="1"/>
  </cols>
  <sheetData>
    <row r="1" spans="1:10" x14ac:dyDescent="0.35">
      <c r="A1" s="1155"/>
      <c r="B1" s="1155" t="s">
        <v>812</v>
      </c>
      <c r="C1" s="1155"/>
      <c r="D1" s="1155"/>
      <c r="E1" s="1155" t="s">
        <v>812</v>
      </c>
      <c r="F1" s="1155"/>
      <c r="G1" s="1155"/>
      <c r="H1" s="1155" t="s">
        <v>813</v>
      </c>
      <c r="I1" s="1155"/>
      <c r="J1" s="1155"/>
    </row>
    <row r="2" spans="1:10" x14ac:dyDescent="0.35">
      <c r="A2" s="1155" t="s">
        <v>814</v>
      </c>
      <c r="B2" s="635">
        <v>0.45895522388059701</v>
      </c>
      <c r="C2" s="1155"/>
      <c r="D2" s="1155" t="s">
        <v>566</v>
      </c>
      <c r="E2" s="635">
        <v>0.28191489361702127</v>
      </c>
      <c r="F2" s="1155"/>
      <c r="G2" s="1155" t="s">
        <v>814</v>
      </c>
      <c r="H2" s="1155">
        <v>58</v>
      </c>
      <c r="I2" s="1155"/>
      <c r="J2" s="1155"/>
    </row>
    <row r="3" spans="1:10" x14ac:dyDescent="0.35">
      <c r="A3" s="1155" t="s">
        <v>815</v>
      </c>
      <c r="B3" s="635">
        <v>0.53731343283582089</v>
      </c>
      <c r="C3" s="1155"/>
      <c r="D3" s="1155" t="s">
        <v>567</v>
      </c>
      <c r="E3" s="635">
        <v>0.71808510638297873</v>
      </c>
      <c r="F3" s="1155"/>
      <c r="G3" s="1155" t="s">
        <v>815</v>
      </c>
      <c r="H3" s="1155">
        <v>73</v>
      </c>
      <c r="I3" s="1155"/>
      <c r="J3" s="637"/>
    </row>
    <row r="4" spans="1:10" x14ac:dyDescent="0.35">
      <c r="A4" s="1155"/>
      <c r="B4" s="1155"/>
      <c r="C4" s="1155"/>
      <c r="D4" s="1155"/>
      <c r="E4" s="1155"/>
      <c r="F4" s="1155"/>
      <c r="G4" s="1155"/>
      <c r="H4" s="1155"/>
      <c r="I4" s="1155"/>
      <c r="J4" s="637"/>
    </row>
    <row r="6" spans="1:10" x14ac:dyDescent="0.35">
      <c r="A6" s="1155"/>
      <c r="B6" s="637"/>
      <c r="C6" s="637"/>
      <c r="D6" s="1155"/>
      <c r="E6" s="1155"/>
      <c r="F6" s="1155"/>
      <c r="G6" s="1155"/>
      <c r="H6" s="1155"/>
      <c r="I6" s="1155"/>
      <c r="J6" s="1155"/>
    </row>
    <row r="7" spans="1:10" x14ac:dyDescent="0.35">
      <c r="A7" s="1155"/>
      <c r="B7" s="1155"/>
      <c r="C7" s="637"/>
      <c r="D7" s="1155"/>
      <c r="E7" s="1155"/>
      <c r="F7" s="1155"/>
      <c r="G7" s="1155"/>
      <c r="H7" s="1155"/>
      <c r="I7" s="1155"/>
      <c r="J7" s="1155"/>
    </row>
    <row r="10" spans="1:10" x14ac:dyDescent="0.35">
      <c r="A10" s="1155"/>
      <c r="B10" s="635"/>
      <c r="C10" s="635"/>
      <c r="D10" s="1155"/>
      <c r="E10" s="1155"/>
      <c r="F10" s="1155"/>
      <c r="G10" s="1155"/>
      <c r="H10" s="1155"/>
      <c r="I10" s="1155"/>
      <c r="J10" s="1155"/>
    </row>
    <row r="11" spans="1:10" x14ac:dyDescent="0.35">
      <c r="A11" s="1155"/>
      <c r="B11" s="635"/>
      <c r="C11" s="635"/>
      <c r="D11" s="1155"/>
      <c r="E11" s="1155"/>
      <c r="F11" s="1155"/>
      <c r="G11" s="1155"/>
      <c r="H11" s="1155"/>
      <c r="I11" s="1155"/>
      <c r="J11" s="1155"/>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I44"/>
  <sheetViews>
    <sheetView topLeftCell="A38" zoomScale="85" zoomScaleNormal="85" workbookViewId="0">
      <selection activeCell="D5" sqref="D5:H5"/>
    </sheetView>
  </sheetViews>
  <sheetFormatPr defaultRowHeight="14.5" x14ac:dyDescent="0.35"/>
  <cols>
    <col min="1" max="1" width="13.453125" customWidth="1"/>
    <col min="2" max="2" width="11.1796875" bestFit="1" customWidth="1"/>
    <col min="3" max="3" width="13.453125" bestFit="1" customWidth="1"/>
    <col min="4" max="4" width="8.81640625" bestFit="1" customWidth="1"/>
    <col min="5" max="5" width="15.54296875" bestFit="1" customWidth="1"/>
    <col min="6" max="6" width="8.7265625" bestFit="1" customWidth="1"/>
    <col min="7" max="7" width="17.81640625" bestFit="1" customWidth="1"/>
    <col min="8" max="8" width="16.1796875" bestFit="1" customWidth="1"/>
    <col min="9" max="9" width="9.1796875" customWidth="1"/>
  </cols>
  <sheetData>
    <row r="1" spans="1:9" x14ac:dyDescent="0.35">
      <c r="A1" s="1155"/>
      <c r="B1" s="1155">
        <v>9</v>
      </c>
      <c r="C1" s="1155">
        <v>10</v>
      </c>
      <c r="D1" s="1155">
        <v>11</v>
      </c>
      <c r="E1" s="1155">
        <v>12</v>
      </c>
      <c r="F1" s="1155">
        <v>13</v>
      </c>
      <c r="G1" s="1155">
        <v>14</v>
      </c>
      <c r="H1" s="1155">
        <v>15</v>
      </c>
      <c r="I1" s="1155">
        <v>16</v>
      </c>
    </row>
    <row r="2" spans="1:9" x14ac:dyDescent="0.35">
      <c r="A2" s="1155" t="s">
        <v>252</v>
      </c>
      <c r="B2" s="1155" t="s">
        <v>816</v>
      </c>
      <c r="C2" s="1155" t="s">
        <v>354</v>
      </c>
      <c r="D2" s="1155" t="s">
        <v>355</v>
      </c>
      <c r="E2" s="1155" t="s">
        <v>356</v>
      </c>
      <c r="F2" s="1155" t="s">
        <v>357</v>
      </c>
      <c r="G2" s="1155" t="s">
        <v>358</v>
      </c>
      <c r="H2" s="1155" t="s">
        <v>359</v>
      </c>
      <c r="I2" s="1155" t="s">
        <v>74</v>
      </c>
    </row>
    <row r="3" spans="1:9" x14ac:dyDescent="0.35">
      <c r="A3" s="1155">
        <v>2010</v>
      </c>
      <c r="B3" s="638">
        <v>10.077827859768879</v>
      </c>
      <c r="C3" s="638">
        <v>8.2228101804739454E-2</v>
      </c>
      <c r="D3" s="638">
        <v>1.6205979727883946</v>
      </c>
      <c r="E3" s="638">
        <v>9.5915174765159886E-2</v>
      </c>
      <c r="F3" s="638">
        <v>0.11376434094301519</v>
      </c>
      <c r="G3" s="638">
        <v>0.8606447363271631</v>
      </c>
      <c r="H3" s="638">
        <v>-4.6830433591166596</v>
      </c>
      <c r="I3" s="638">
        <v>8.1679348272806926</v>
      </c>
    </row>
    <row r="4" spans="1:9" x14ac:dyDescent="0.35">
      <c r="A4" s="1155">
        <v>2015</v>
      </c>
      <c r="B4" s="638">
        <v>11.347931961372806</v>
      </c>
      <c r="C4" s="638">
        <v>8.8603747138570749E-2</v>
      </c>
      <c r="D4" s="638">
        <v>1.7442405149897042</v>
      </c>
      <c r="E4" s="638">
        <v>5.6869017039476971E-2</v>
      </c>
      <c r="F4" s="638">
        <v>0.12239929033689018</v>
      </c>
      <c r="G4" s="638">
        <v>0.81060203830864308</v>
      </c>
      <c r="H4" s="638">
        <v>-3.9188866395802204</v>
      </c>
      <c r="I4" s="638">
        <v>10.251759929605869</v>
      </c>
    </row>
    <row r="5" spans="1:9" x14ac:dyDescent="0.35">
      <c r="A5" s="1155">
        <v>2020</v>
      </c>
      <c r="B5" s="638">
        <v>13.777277035440923</v>
      </c>
      <c r="C5" s="638">
        <v>9.6324615785420453E-2</v>
      </c>
      <c r="D5" s="638">
        <v>1.8926428696291893</v>
      </c>
      <c r="E5" s="638">
        <v>2.7655476863024192E-2</v>
      </c>
      <c r="F5" s="638">
        <v>0.13282476925300471</v>
      </c>
      <c r="G5" s="638">
        <v>0.72278223311631951</v>
      </c>
      <c r="H5" s="638">
        <v>-3.4234439351070014</v>
      </c>
      <c r="I5" s="638">
        <v>13.226063064980877</v>
      </c>
    </row>
    <row r="6" spans="1:9" x14ac:dyDescent="0.35">
      <c r="A6" s="1155">
        <v>2025</v>
      </c>
      <c r="B6" s="638">
        <v>17.361207036528157</v>
      </c>
      <c r="C6" s="638">
        <v>0.10602385989738351</v>
      </c>
      <c r="D6" s="638">
        <v>2.0781246064700105</v>
      </c>
      <c r="E6" s="638">
        <v>1.7202369130913463E-2</v>
      </c>
      <c r="F6" s="638">
        <v>0.14599587058742858</v>
      </c>
      <c r="G6" s="638">
        <v>0.67425016847133379</v>
      </c>
      <c r="H6" s="638">
        <v>-3.0241966859091005</v>
      </c>
      <c r="I6" s="638">
        <v>17.358607225176126</v>
      </c>
    </row>
    <row r="7" spans="1:9" x14ac:dyDescent="0.35">
      <c r="A7" s="1155">
        <v>2030</v>
      </c>
      <c r="B7" s="638">
        <v>20.960744793685116</v>
      </c>
      <c r="C7" s="638">
        <v>0.11800570089314552</v>
      </c>
      <c r="D7" s="638">
        <v>2.3108702511556389</v>
      </c>
      <c r="E7" s="638">
        <v>1.5854715928155381E-2</v>
      </c>
      <c r="F7" s="638">
        <v>0.16239999352882989</v>
      </c>
      <c r="G7" s="638">
        <v>0.6182002075597175</v>
      </c>
      <c r="H7" s="638">
        <v>-2.5949970135149587</v>
      </c>
      <c r="I7" s="638">
        <v>21.591078649235644</v>
      </c>
    </row>
    <row r="8" spans="1:9" x14ac:dyDescent="0.35">
      <c r="A8" s="1155">
        <v>2035</v>
      </c>
      <c r="B8" s="638">
        <v>26.155533054181049</v>
      </c>
      <c r="C8" s="638">
        <v>0.13150330681710382</v>
      </c>
      <c r="D8" s="638">
        <v>2.5753237821811439</v>
      </c>
      <c r="E8" s="638">
        <v>1.6392750486602107E-2</v>
      </c>
      <c r="F8" s="638">
        <v>0.18099576544942708</v>
      </c>
      <c r="G8" s="638">
        <v>0.82305550604973088</v>
      </c>
      <c r="H8" s="638">
        <v>-2.3735386558499654</v>
      </c>
      <c r="I8" s="638">
        <v>27.509265509315092</v>
      </c>
    </row>
    <row r="10" spans="1:9" ht="15" hidden="1" customHeight="1" x14ac:dyDescent="0.35">
      <c r="A10" s="1155"/>
      <c r="B10" s="1155">
        <v>26</v>
      </c>
      <c r="C10" s="1155">
        <v>27</v>
      </c>
      <c r="D10" s="1155">
        <v>28</v>
      </c>
      <c r="E10" s="1155">
        <v>29</v>
      </c>
      <c r="F10" s="1155">
        <v>30</v>
      </c>
      <c r="G10" s="1155">
        <v>31</v>
      </c>
      <c r="H10" s="1155">
        <v>32</v>
      </c>
      <c r="I10" s="1155">
        <v>33</v>
      </c>
    </row>
    <row r="11" spans="1:9" x14ac:dyDescent="0.35">
      <c r="A11" s="1155" t="s">
        <v>86</v>
      </c>
      <c r="B11" s="1155" t="s">
        <v>816</v>
      </c>
      <c r="C11" s="1155" t="s">
        <v>354</v>
      </c>
      <c r="D11" s="1155" t="s">
        <v>355</v>
      </c>
      <c r="E11" s="1155" t="s">
        <v>356</v>
      </c>
      <c r="F11" s="1155" t="s">
        <v>357</v>
      </c>
      <c r="G11" s="1155" t="s">
        <v>358</v>
      </c>
      <c r="H11" s="1155" t="s">
        <v>359</v>
      </c>
      <c r="I11" s="1155" t="s">
        <v>74</v>
      </c>
    </row>
    <row r="12" spans="1:9" x14ac:dyDescent="0.35">
      <c r="A12" s="1155">
        <v>2010</v>
      </c>
      <c r="B12" s="638">
        <v>10.077827859768879</v>
      </c>
      <c r="C12" s="638">
        <v>8.2438499770131471E-2</v>
      </c>
      <c r="D12" s="638">
        <v>1.5598821650004222</v>
      </c>
      <c r="E12" s="638">
        <v>0.31241339030747706</v>
      </c>
      <c r="F12" s="638">
        <v>0.11294959054000582</v>
      </c>
      <c r="G12" s="638">
        <v>1.152973051661357</v>
      </c>
      <c r="H12" s="638">
        <v>-5.878143059300581</v>
      </c>
      <c r="I12" s="638">
        <v>7.4203414977476916</v>
      </c>
    </row>
    <row r="13" spans="1:9" x14ac:dyDescent="0.35">
      <c r="A13" s="1155">
        <v>2015</v>
      </c>
      <c r="B13" s="638">
        <v>11.347931961372806</v>
      </c>
      <c r="C13" s="638">
        <v>8.8966577132057342E-2</v>
      </c>
      <c r="D13" s="638">
        <v>1.6826123749202435</v>
      </c>
      <c r="E13" s="638">
        <v>0.15012801890884991</v>
      </c>
      <c r="F13" s="638">
        <v>0.12176461197301207</v>
      </c>
      <c r="G13" s="638">
        <v>1.1019308494770788</v>
      </c>
      <c r="H13" s="638">
        <v>-4.8371312143706016</v>
      </c>
      <c r="I13" s="638">
        <v>9.6562031794134455</v>
      </c>
    </row>
    <row r="14" spans="1:9" x14ac:dyDescent="0.35">
      <c r="A14" s="1155">
        <v>2020</v>
      </c>
      <c r="B14" s="638">
        <v>13.777277035440923</v>
      </c>
      <c r="C14" s="638">
        <v>9.6910535238252896E-2</v>
      </c>
      <c r="D14" s="638">
        <v>1.83195829003254</v>
      </c>
      <c r="E14" s="638">
        <v>6.1952904812754339E-2</v>
      </c>
      <c r="F14" s="638">
        <v>0.13258004671052448</v>
      </c>
      <c r="G14" s="638">
        <v>1.0285348494959365</v>
      </c>
      <c r="H14" s="638">
        <v>-4.5091106476417782</v>
      </c>
      <c r="I14" s="638">
        <v>12.420103014089152</v>
      </c>
    </row>
    <row r="15" spans="1:9" x14ac:dyDescent="0.35">
      <c r="A15" s="1155">
        <v>2025</v>
      </c>
      <c r="B15" s="638">
        <v>17.361207036528157</v>
      </c>
      <c r="C15" s="638">
        <v>0.10704244338546508</v>
      </c>
      <c r="D15" s="638">
        <v>2.0221198936032474</v>
      </c>
      <c r="E15" s="638">
        <v>2.8056274567090169E-2</v>
      </c>
      <c r="F15" s="638">
        <v>0.14648299868595446</v>
      </c>
      <c r="G15" s="638">
        <v>1.0203813222430271</v>
      </c>
      <c r="H15" s="638">
        <v>-4.3461358116963131</v>
      </c>
      <c r="I15" s="638">
        <v>16.339154157316621</v>
      </c>
    </row>
    <row r="16" spans="1:9" x14ac:dyDescent="0.35">
      <c r="A16" s="1155">
        <v>2030</v>
      </c>
      <c r="B16" s="638">
        <v>20.960744793685116</v>
      </c>
      <c r="C16" s="638">
        <v>0.11930828414226546</v>
      </c>
      <c r="D16" s="638">
        <v>2.2526359628449613</v>
      </c>
      <c r="E16" s="638">
        <v>2.1064217389654187E-2</v>
      </c>
      <c r="F16" s="638">
        <v>0.16323822224680529</v>
      </c>
      <c r="G16" s="638">
        <v>0.98681293228176159</v>
      </c>
      <c r="H16" s="638">
        <v>-4.0816965299696344</v>
      </c>
      <c r="I16" s="638">
        <v>20.422107882620928</v>
      </c>
    </row>
    <row r="17" spans="1:9" x14ac:dyDescent="0.35">
      <c r="A17" s="1155">
        <v>2035</v>
      </c>
      <c r="B17" s="638">
        <v>26.155533054181049</v>
      </c>
      <c r="C17" s="638">
        <v>0.13300971581877877</v>
      </c>
      <c r="D17" s="638">
        <v>2.5097648014962526</v>
      </c>
      <c r="E17" s="638">
        <v>2.1003413979345808E-2</v>
      </c>
      <c r="F17" s="638">
        <v>0.18189258936362951</v>
      </c>
      <c r="G17" s="638">
        <v>1.3302754385562809</v>
      </c>
      <c r="H17" s="638">
        <v>-3.9266988953695749</v>
      </c>
      <c r="I17" s="638">
        <v>26.404780118025766</v>
      </c>
    </row>
    <row r="19" spans="1:9" ht="15" hidden="1" customHeight="1" x14ac:dyDescent="0.35">
      <c r="A19" s="1155"/>
      <c r="B19" s="1155">
        <v>43</v>
      </c>
      <c r="C19" s="1155">
        <v>44</v>
      </c>
      <c r="D19" s="1155">
        <v>45</v>
      </c>
      <c r="E19" s="1155">
        <v>46</v>
      </c>
      <c r="F19" s="1155">
        <v>47</v>
      </c>
      <c r="G19" s="1155">
        <v>48</v>
      </c>
      <c r="H19" s="1155">
        <v>49</v>
      </c>
      <c r="I19" s="1155">
        <v>50</v>
      </c>
    </row>
    <row r="20" spans="1:9" x14ac:dyDescent="0.35">
      <c r="A20" s="1155" t="s">
        <v>814</v>
      </c>
      <c r="B20" s="1155" t="s">
        <v>816</v>
      </c>
      <c r="C20" s="1155" t="s">
        <v>354</v>
      </c>
      <c r="D20" s="1155" t="s">
        <v>355</v>
      </c>
      <c r="E20" s="1155" t="s">
        <v>356</v>
      </c>
      <c r="F20" s="1155" t="s">
        <v>357</v>
      </c>
      <c r="G20" s="1155" t="s">
        <v>358</v>
      </c>
      <c r="H20" s="1155" t="s">
        <v>359</v>
      </c>
      <c r="I20" s="1155" t="s">
        <v>74</v>
      </c>
    </row>
    <row r="21" spans="1:9" x14ac:dyDescent="0.35">
      <c r="A21" s="1155">
        <v>2010</v>
      </c>
      <c r="B21" s="638">
        <v>19.147872933560869</v>
      </c>
      <c r="C21" s="638">
        <v>6.1616559035708862</v>
      </c>
      <c r="D21" s="638">
        <v>2.4138064029434125</v>
      </c>
      <c r="E21" s="638">
        <v>0.63396263127836772</v>
      </c>
      <c r="F21" s="638">
        <v>2.4197141226563863</v>
      </c>
      <c r="G21" s="638">
        <v>3.4786784979314005</v>
      </c>
      <c r="H21" s="638">
        <v>-17.688454603493614</v>
      </c>
      <c r="I21" s="638">
        <v>16.567235888447708</v>
      </c>
    </row>
    <row r="22" spans="1:9" x14ac:dyDescent="0.35">
      <c r="A22" s="1155">
        <v>2015</v>
      </c>
      <c r="B22" s="638">
        <v>21.561070726608332</v>
      </c>
      <c r="C22" s="638">
        <v>6.5785085190355641</v>
      </c>
      <c r="D22" s="638">
        <v>2.594580099748605</v>
      </c>
      <c r="E22" s="638">
        <v>0.29416160271166658</v>
      </c>
      <c r="F22" s="638">
        <v>2.6106714426512925</v>
      </c>
      <c r="G22" s="638">
        <v>3.516875658775128</v>
      </c>
      <c r="H22" s="638">
        <v>-15.353226525988754</v>
      </c>
      <c r="I22" s="638">
        <v>21.802641523541837</v>
      </c>
    </row>
    <row r="23" spans="1:9" x14ac:dyDescent="0.35">
      <c r="A23" s="1155">
        <v>2020</v>
      </c>
      <c r="B23" s="638">
        <v>26.176826367337753</v>
      </c>
      <c r="C23" s="638">
        <v>7.1459053221361231</v>
      </c>
      <c r="D23" s="638">
        <v>2.824507514555624</v>
      </c>
      <c r="E23" s="638">
        <v>0.11102842273669</v>
      </c>
      <c r="F23" s="638">
        <v>2.8474926031843015</v>
      </c>
      <c r="G23" s="638">
        <v>3.6072942266210779</v>
      </c>
      <c r="H23" s="638">
        <v>-15.756786761179118</v>
      </c>
      <c r="I23" s="638">
        <v>26.956267695392452</v>
      </c>
    </row>
    <row r="24" spans="1:9" x14ac:dyDescent="0.35">
      <c r="A24" s="1155">
        <v>2025</v>
      </c>
      <c r="B24" s="638">
        <v>32.986293369403498</v>
      </c>
      <c r="C24" s="638">
        <v>7.9101191447454315</v>
      </c>
      <c r="D24" s="638">
        <v>3.1241235152461053</v>
      </c>
      <c r="E24" s="638">
        <v>5.7883193316715709E-2</v>
      </c>
      <c r="F24" s="638">
        <v>3.1536415813234147</v>
      </c>
      <c r="G24" s="638">
        <v>3.9610398333263261</v>
      </c>
      <c r="H24" s="638">
        <v>-16.83296129223422</v>
      </c>
      <c r="I24" s="638">
        <v>34.360139345127266</v>
      </c>
    </row>
    <row r="25" spans="1:9" x14ac:dyDescent="0.35">
      <c r="A25" s="1155">
        <v>2030</v>
      </c>
      <c r="B25" s="638">
        <v>39.825415108001721</v>
      </c>
      <c r="C25" s="638">
        <v>8.7921746138195527</v>
      </c>
      <c r="D25" s="638">
        <v>3.479333780187805</v>
      </c>
      <c r="E25" s="638">
        <v>5.4324617054366045E-2</v>
      </c>
      <c r="F25" s="638">
        <v>3.5088713739268882</v>
      </c>
      <c r="G25" s="638">
        <v>4.2372977827473584</v>
      </c>
      <c r="H25" s="638">
        <v>-17.542998001775178</v>
      </c>
      <c r="I25" s="638">
        <v>42.35441927396252</v>
      </c>
    </row>
    <row r="26" spans="1:9" x14ac:dyDescent="0.35">
      <c r="A26" s="1155">
        <v>2035</v>
      </c>
      <c r="B26" s="638">
        <v>49.695512802943988</v>
      </c>
      <c r="C26" s="638">
        <v>9.8873591986277116</v>
      </c>
      <c r="D26" s="638">
        <v>3.8948770685922263</v>
      </c>
      <c r="E26" s="638">
        <v>6.0076510712121112E-2</v>
      </c>
      <c r="F26" s="638">
        <v>3.942840578567981</v>
      </c>
      <c r="G26" s="638">
        <v>6.0832231674012798</v>
      </c>
      <c r="H26" s="638">
        <v>-18.040580787437413</v>
      </c>
      <c r="I26" s="638">
        <v>55.5233085394079</v>
      </c>
    </row>
    <row r="28" spans="1:9" ht="15" hidden="1" customHeight="1" x14ac:dyDescent="0.35">
      <c r="A28" s="1155"/>
      <c r="B28" s="1155">
        <v>60</v>
      </c>
      <c r="C28" s="1155">
        <v>61</v>
      </c>
      <c r="D28" s="1155">
        <v>62</v>
      </c>
      <c r="E28" s="1155">
        <v>63</v>
      </c>
      <c r="F28" s="1155">
        <v>64</v>
      </c>
      <c r="G28" s="1155">
        <v>65</v>
      </c>
      <c r="H28" s="1155">
        <v>66</v>
      </c>
      <c r="I28" s="1155">
        <v>67</v>
      </c>
    </row>
    <row r="29" spans="1:9" x14ac:dyDescent="0.35">
      <c r="A29" s="1155" t="s">
        <v>815</v>
      </c>
      <c r="B29" s="1155" t="s">
        <v>816</v>
      </c>
      <c r="C29" s="1155" t="s">
        <v>354</v>
      </c>
      <c r="D29" s="1155" t="s">
        <v>355</v>
      </c>
      <c r="E29" s="1155" t="s">
        <v>356</v>
      </c>
      <c r="F29" s="1155" t="s">
        <v>357</v>
      </c>
      <c r="G29" s="1155" t="s">
        <v>358</v>
      </c>
      <c r="H29" s="1155" t="s">
        <v>359</v>
      </c>
      <c r="I29" s="1155" t="s">
        <v>74</v>
      </c>
    </row>
    <row r="30" spans="1:9" x14ac:dyDescent="0.35">
      <c r="A30" s="1155">
        <v>2010</v>
      </c>
      <c r="B30" s="638">
        <v>29.22570079332975</v>
      </c>
      <c r="C30" s="638">
        <v>8.4971857248413638</v>
      </c>
      <c r="D30" s="638">
        <v>1.6380799377363064</v>
      </c>
      <c r="E30" s="638">
        <v>0.92023946067856621</v>
      </c>
      <c r="F30" s="638">
        <v>4.0917323306960895</v>
      </c>
      <c r="G30" s="638">
        <v>4.4948647734579055</v>
      </c>
      <c r="H30" s="638">
        <v>-22.855579077351301</v>
      </c>
      <c r="I30" s="638">
        <v>26.012223943388683</v>
      </c>
    </row>
    <row r="31" spans="1:9" x14ac:dyDescent="0.35">
      <c r="A31" s="1155">
        <v>2015</v>
      </c>
      <c r="B31" s="638">
        <v>32.909002687981136</v>
      </c>
      <c r="C31" s="638">
        <v>9.4541775291157784</v>
      </c>
      <c r="D31" s="638">
        <v>1.7822781562583003</v>
      </c>
      <c r="E31" s="638">
        <v>0.4131032705374274</v>
      </c>
      <c r="F31" s="638">
        <v>4.3866280391515211</v>
      </c>
      <c r="G31" s="638">
        <v>4.5443762944572166</v>
      </c>
      <c r="H31" s="638">
        <v>-19.838869905464644</v>
      </c>
      <c r="I31" s="638">
        <v>33.650696072036737</v>
      </c>
    </row>
    <row r="32" spans="1:9" x14ac:dyDescent="0.35">
      <c r="A32" s="1155">
        <v>2020</v>
      </c>
      <c r="B32" s="638">
        <v>39.954103402778678</v>
      </c>
      <c r="C32" s="638">
        <v>10.574547484844551</v>
      </c>
      <c r="D32" s="638">
        <v>1.9509567686270637</v>
      </c>
      <c r="E32" s="638">
        <v>0.14003043413976646</v>
      </c>
      <c r="F32" s="638">
        <v>4.7369201783017747</v>
      </c>
      <c r="G32" s="638">
        <v>4.6541960297273315</v>
      </c>
      <c r="H32" s="638">
        <v>-20.329690282523057</v>
      </c>
      <c r="I32" s="638">
        <v>41.681064015896112</v>
      </c>
    </row>
    <row r="33" spans="1:9" x14ac:dyDescent="0.35">
      <c r="A33" s="1155">
        <v>2025</v>
      </c>
      <c r="B33" s="638">
        <v>50.347500405931655</v>
      </c>
      <c r="C33" s="638">
        <v>11.919071828995667</v>
      </c>
      <c r="D33" s="638">
        <v>2.159044826085855</v>
      </c>
      <c r="E33" s="638">
        <v>8.4830000276564982E-2</v>
      </c>
      <c r="F33" s="638">
        <v>5.1945610769342068</v>
      </c>
      <c r="G33" s="638">
        <v>5.1014524421472416</v>
      </c>
      <c r="H33" s="638">
        <v>-21.679295110931985</v>
      </c>
      <c r="I33" s="638">
        <v>53.12716546943922</v>
      </c>
    </row>
    <row r="34" spans="1:9" x14ac:dyDescent="0.35">
      <c r="A34" s="1155">
        <v>2030</v>
      </c>
      <c r="B34" s="638">
        <v>60.786159901686837</v>
      </c>
      <c r="C34" s="638">
        <v>13.344707148049787</v>
      </c>
      <c r="D34" s="638">
        <v>2.4032774420439122</v>
      </c>
      <c r="E34" s="638">
        <v>8.6848107214423695E-2</v>
      </c>
      <c r="F34" s="638">
        <v>5.7700127106846608</v>
      </c>
      <c r="G34" s="638">
        <v>5.4512031128812399</v>
      </c>
      <c r="H34" s="638">
        <v>-22.56873371182845</v>
      </c>
      <c r="I34" s="638">
        <v>65.273474710732415</v>
      </c>
    </row>
    <row r="35" spans="1:9" x14ac:dyDescent="0.35">
      <c r="A35" s="1155">
        <v>2035</v>
      </c>
      <c r="B35" s="638">
        <v>75.851045857125044</v>
      </c>
      <c r="C35" s="638">
        <v>15.258635630586332</v>
      </c>
      <c r="D35" s="638">
        <v>2.6821300585590162</v>
      </c>
      <c r="E35" s="638">
        <v>9.5481481369419238E-2</v>
      </c>
      <c r="F35" s="638">
        <v>6.3590591702652954</v>
      </c>
      <c r="G35" s="638">
        <v>7.8108853682166313</v>
      </c>
      <c r="H35" s="638">
        <v>-23.164185273005888</v>
      </c>
      <c r="I35" s="638">
        <v>84.893052293115844</v>
      </c>
    </row>
    <row r="37" spans="1:9" ht="15" hidden="1" customHeight="1" x14ac:dyDescent="0.35">
      <c r="A37" s="1155"/>
      <c r="B37" s="1155">
        <v>77</v>
      </c>
      <c r="C37" s="1155">
        <v>78</v>
      </c>
      <c r="D37" s="1155">
        <v>79</v>
      </c>
      <c r="E37" s="1155">
        <v>80</v>
      </c>
      <c r="F37" s="1155">
        <v>81</v>
      </c>
      <c r="G37" s="1155">
        <v>82</v>
      </c>
      <c r="H37" s="1155">
        <v>83</v>
      </c>
      <c r="I37" s="1155">
        <v>84</v>
      </c>
    </row>
    <row r="38" spans="1:9" x14ac:dyDescent="0.35">
      <c r="A38" s="1155" t="s">
        <v>90</v>
      </c>
      <c r="B38" s="1155" t="s">
        <v>816</v>
      </c>
      <c r="C38" s="1155" t="s">
        <v>354</v>
      </c>
      <c r="D38" s="1155" t="s">
        <v>355</v>
      </c>
      <c r="E38" s="1155" t="s">
        <v>356</v>
      </c>
      <c r="F38" s="1155" t="s">
        <v>357</v>
      </c>
      <c r="G38" s="1155" t="s">
        <v>358</v>
      </c>
      <c r="H38" s="1155" t="s">
        <v>359</v>
      </c>
      <c r="I38" s="1155" t="s">
        <v>74</v>
      </c>
    </row>
    <row r="39" spans="1:9" x14ac:dyDescent="0.35">
      <c r="A39" s="1155">
        <v>2010</v>
      </c>
      <c r="B39" s="638">
        <v>25.194569649422199</v>
      </c>
      <c r="C39" s="638">
        <v>0</v>
      </c>
      <c r="D39" s="638">
        <v>0</v>
      </c>
      <c r="E39" s="638">
        <v>1.057879512126163</v>
      </c>
      <c r="F39" s="638">
        <v>0</v>
      </c>
      <c r="G39" s="638">
        <v>3.3291358229003185</v>
      </c>
      <c r="H39" s="638">
        <v>-16.928056992692486</v>
      </c>
      <c r="I39" s="638">
        <v>12.653527991756196</v>
      </c>
    </row>
    <row r="40" spans="1:9" x14ac:dyDescent="0.35">
      <c r="A40" s="1155">
        <v>2015</v>
      </c>
      <c r="B40" s="638">
        <v>28.369829903432016</v>
      </c>
      <c r="C40" s="638">
        <v>0</v>
      </c>
      <c r="D40" s="638">
        <v>0</v>
      </c>
      <c r="E40" s="638">
        <v>0.58024184446886051</v>
      </c>
      <c r="F40" s="638">
        <v>0</v>
      </c>
      <c r="G40" s="638">
        <v>3.5625210269563645</v>
      </c>
      <c r="H40" s="638">
        <v>-15.552495350236228</v>
      </c>
      <c r="I40" s="638">
        <v>16.960097424621011</v>
      </c>
    </row>
    <row r="41" spans="1:9" x14ac:dyDescent="0.35">
      <c r="A41" s="1155">
        <v>2020</v>
      </c>
      <c r="B41" s="638">
        <v>34.443192588602308</v>
      </c>
      <c r="C41" s="638">
        <v>0</v>
      </c>
      <c r="D41" s="638">
        <v>0</v>
      </c>
      <c r="E41" s="638">
        <v>0.26140588773649825</v>
      </c>
      <c r="F41" s="638">
        <v>0</v>
      </c>
      <c r="G41" s="638">
        <v>3.6385795074473926</v>
      </c>
      <c r="H41" s="638">
        <v>-15.893441956950495</v>
      </c>
      <c r="I41" s="638">
        <v>22.449736026835708</v>
      </c>
    </row>
    <row r="42" spans="1:9" x14ac:dyDescent="0.35">
      <c r="A42" s="1155">
        <v>2025</v>
      </c>
      <c r="B42" s="638">
        <v>43.403017591320392</v>
      </c>
      <c r="C42" s="638">
        <v>0</v>
      </c>
      <c r="D42" s="638">
        <v>0</v>
      </c>
      <c r="E42" s="638">
        <v>0.12809679186790893</v>
      </c>
      <c r="F42" s="638">
        <v>0</v>
      </c>
      <c r="G42" s="638">
        <v>3.9199122892308198</v>
      </c>
      <c r="H42" s="638">
        <v>-16.658184368260962</v>
      </c>
      <c r="I42" s="638">
        <v>30.792842304158164</v>
      </c>
    </row>
    <row r="43" spans="1:9" x14ac:dyDescent="0.35">
      <c r="A43" s="1155">
        <v>2030</v>
      </c>
      <c r="B43" s="638">
        <v>52.401861984212786</v>
      </c>
      <c r="C43" s="638">
        <v>0</v>
      </c>
      <c r="D43" s="638">
        <v>0</v>
      </c>
      <c r="E43" s="638">
        <v>0.10406098982423626</v>
      </c>
      <c r="F43" s="638">
        <v>0</v>
      </c>
      <c r="G43" s="638">
        <v>4.1381649946143728</v>
      </c>
      <c r="H43" s="638">
        <v>-17.132574568423802</v>
      </c>
      <c r="I43" s="638">
        <v>39.511513400227585</v>
      </c>
    </row>
    <row r="44" spans="1:9" x14ac:dyDescent="0.35">
      <c r="A44" s="1155">
        <v>2035</v>
      </c>
      <c r="B44" s="638">
        <v>65.388832635452616</v>
      </c>
      <c r="C44" s="638">
        <v>0</v>
      </c>
      <c r="D44" s="638">
        <v>0</v>
      </c>
      <c r="E44" s="638">
        <v>0.10876385878602469</v>
      </c>
      <c r="F44" s="638">
        <v>0</v>
      </c>
      <c r="G44" s="638">
        <v>6.1392207849438742</v>
      </c>
      <c r="H44" s="638">
        <v>-18.206648925229036</v>
      </c>
      <c r="I44" s="638">
        <v>53.430168353953476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17"/>
  <sheetViews>
    <sheetView workbookViewId="0"/>
  </sheetViews>
  <sheetFormatPr defaultColWidth="9.1796875" defaultRowHeight="14.5" x14ac:dyDescent="0.35"/>
  <cols>
    <col min="1" max="1" width="45.1796875" style="392" customWidth="1"/>
    <col min="2" max="2" width="5.26953125" style="392" customWidth="1"/>
    <col min="3" max="3" width="42.1796875" style="392" customWidth="1"/>
    <col min="4" max="4" width="46.7265625" style="392" customWidth="1"/>
    <col min="5" max="16384" width="9.1796875" style="392"/>
  </cols>
  <sheetData>
    <row r="1" spans="1:3" ht="18" x14ac:dyDescent="0.4">
      <c r="A1" s="868" t="s">
        <v>112</v>
      </c>
      <c r="B1" s="868"/>
    </row>
    <row r="2" spans="1:3" x14ac:dyDescent="0.35">
      <c r="C2" s="869"/>
    </row>
    <row r="3" spans="1:3" x14ac:dyDescent="0.35">
      <c r="A3" s="872"/>
      <c r="C3" s="873"/>
    </row>
    <row r="4" spans="1:3" x14ac:dyDescent="0.35">
      <c r="A4" s="870" t="s">
        <v>113</v>
      </c>
      <c r="B4" s="543"/>
      <c r="C4" s="1011">
        <f>Scheme_Promoter</f>
        <v>0</v>
      </c>
    </row>
    <row r="5" spans="1:3" x14ac:dyDescent="0.35">
      <c r="A5" s="870" t="s">
        <v>114</v>
      </c>
      <c r="B5" s="543"/>
      <c r="C5" s="1011">
        <f>Scheme_Name</f>
        <v>0</v>
      </c>
    </row>
    <row r="6" spans="1:3" x14ac:dyDescent="0.35">
      <c r="C6" s="873"/>
    </row>
    <row r="7" spans="1:3" x14ac:dyDescent="0.35">
      <c r="A7" s="877"/>
      <c r="B7" s="877"/>
      <c r="C7" s="873"/>
    </row>
    <row r="8" spans="1:3" x14ac:dyDescent="0.35">
      <c r="A8" s="877"/>
      <c r="B8" s="877"/>
    </row>
    <row r="9" spans="1:3" x14ac:dyDescent="0.35">
      <c r="A9" s="1013" t="s">
        <v>115</v>
      </c>
      <c r="B9" s="877"/>
      <c r="C9" s="1012" t="e">
        <f>'VfM Scrutiny'!D29</f>
        <v>#DIV/0!</v>
      </c>
    </row>
    <row r="10" spans="1:3" x14ac:dyDescent="0.35">
      <c r="A10" s="1013" t="s">
        <v>116</v>
      </c>
      <c r="B10" s="877"/>
      <c r="C10" s="1012">
        <f>'VfM Scrutiny'!D31</f>
        <v>0</v>
      </c>
    </row>
    <row r="11" spans="1:3" x14ac:dyDescent="0.35">
      <c r="A11" s="1013" t="s">
        <v>117</v>
      </c>
      <c r="B11" s="877"/>
      <c r="C11" s="1012" t="e">
        <f>'VfM Scrutiny'!D35</f>
        <v>#DIV/0!</v>
      </c>
    </row>
    <row r="12" spans="1:3" x14ac:dyDescent="0.35">
      <c r="A12" s="1013" t="s">
        <v>118</v>
      </c>
      <c r="B12" s="405"/>
      <c r="C12" s="1012" t="e">
        <f>'VfM Scrutiny'!D33</f>
        <v>#DIV/0!</v>
      </c>
    </row>
    <row r="13" spans="1:3" x14ac:dyDescent="0.35">
      <c r="A13" s="1013" t="s">
        <v>119</v>
      </c>
      <c r="B13" s="405"/>
      <c r="C13" s="1011">
        <f>'VfM Scrutiny'!D37</f>
        <v>0</v>
      </c>
    </row>
    <row r="14" spans="1:3" x14ac:dyDescent="0.35">
      <c r="A14" s="1013" t="s">
        <v>120</v>
      </c>
      <c r="B14" s="405"/>
      <c r="C14" s="1011">
        <f>'VfM Scrutiny'!D59</f>
        <v>0</v>
      </c>
    </row>
    <row r="15" spans="1:3" x14ac:dyDescent="0.35">
      <c r="A15" s="405"/>
      <c r="B15" s="405"/>
    </row>
    <row r="16" spans="1:3" x14ac:dyDescent="0.35">
      <c r="A16" s="405"/>
      <c r="B16" s="405"/>
    </row>
    <row r="17" spans="1:2" x14ac:dyDescent="0.35">
      <c r="A17" s="405"/>
      <c r="B17" s="40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K24"/>
  <sheetViews>
    <sheetView workbookViewId="0">
      <selection activeCell="A19" sqref="A19:XFD19"/>
    </sheetView>
  </sheetViews>
  <sheetFormatPr defaultColWidth="9.1796875" defaultRowHeight="14.5" x14ac:dyDescent="0.35"/>
  <cols>
    <col min="1" max="1" width="45.1796875" style="392" customWidth="1"/>
    <col min="2" max="2" width="5.26953125" style="392" customWidth="1"/>
    <col min="3" max="3" width="42.1796875" style="392" customWidth="1"/>
    <col min="4" max="4" width="46.7265625" style="392" customWidth="1"/>
    <col min="5" max="16384" width="9.1796875" style="392"/>
  </cols>
  <sheetData>
    <row r="1" spans="1:11" ht="18" x14ac:dyDescent="0.4">
      <c r="A1" s="868" t="s">
        <v>121</v>
      </c>
      <c r="B1" s="868"/>
    </row>
    <row r="2" spans="1:11" x14ac:dyDescent="0.35">
      <c r="C2" s="869"/>
    </row>
    <row r="3" spans="1:11" x14ac:dyDescent="0.35">
      <c r="A3" s="870" t="s">
        <v>122</v>
      </c>
      <c r="B3" s="871"/>
      <c r="C3" s="1037"/>
      <c r="D3" s="392" t="s">
        <v>123</v>
      </c>
    </row>
    <row r="4" spans="1:11" x14ac:dyDescent="0.35">
      <c r="A4" s="870" t="s">
        <v>124</v>
      </c>
      <c r="B4" s="543"/>
      <c r="C4" s="1038">
        <f ca="1">TODAY()</f>
        <v>44315</v>
      </c>
    </row>
    <row r="5" spans="1:11" x14ac:dyDescent="0.35">
      <c r="A5" s="872"/>
      <c r="C5" s="873"/>
    </row>
    <row r="6" spans="1:11" x14ac:dyDescent="0.35">
      <c r="A6" s="870" t="s">
        <v>125</v>
      </c>
      <c r="B6" s="543"/>
      <c r="C6" s="1054"/>
    </row>
    <row r="7" spans="1:11" x14ac:dyDescent="0.35">
      <c r="A7" s="870" t="s">
        <v>113</v>
      </c>
      <c r="B7" s="543"/>
      <c r="C7" s="1011">
        <f>Scheme_Promoter</f>
        <v>0</v>
      </c>
    </row>
    <row r="8" spans="1:11" x14ac:dyDescent="0.35">
      <c r="A8" s="870" t="s">
        <v>114</v>
      </c>
      <c r="B8" s="543"/>
      <c r="C8" s="1011">
        <f>Scheme_Name</f>
        <v>0</v>
      </c>
    </row>
    <row r="9" spans="1:11" x14ac:dyDescent="0.35">
      <c r="A9" s="870" t="s">
        <v>126</v>
      </c>
      <c r="B9" s="543"/>
      <c r="C9" s="1037"/>
    </row>
    <row r="10" spans="1:11" x14ac:dyDescent="0.35">
      <c r="A10" s="870" t="s">
        <v>127</v>
      </c>
      <c r="B10" s="543"/>
      <c r="C10" s="1037"/>
    </row>
    <row r="11" spans="1:11" x14ac:dyDescent="0.35">
      <c r="A11" s="870" t="s">
        <v>128</v>
      </c>
      <c r="B11" s="543"/>
      <c r="C11" s="1037"/>
      <c r="D11" s="392" t="s">
        <v>129</v>
      </c>
      <c r="K11" s="392" t="s">
        <v>130</v>
      </c>
    </row>
    <row r="12" spans="1:11" x14ac:dyDescent="0.35">
      <c r="A12" s="874"/>
      <c r="B12" s="874"/>
      <c r="C12" s="1037"/>
      <c r="D12" s="392" t="s">
        <v>129</v>
      </c>
      <c r="K12" s="392" t="s">
        <v>131</v>
      </c>
    </row>
    <row r="13" spans="1:11" ht="18.5" x14ac:dyDescent="0.45">
      <c r="A13" s="875"/>
      <c r="B13" s="875"/>
      <c r="C13" s="1037"/>
      <c r="D13" s="392" t="s">
        <v>129</v>
      </c>
      <c r="K13" s="392" t="s">
        <v>132</v>
      </c>
    </row>
    <row r="14" spans="1:11" x14ac:dyDescent="0.35">
      <c r="A14" s="876"/>
      <c r="B14" s="876"/>
      <c r="C14" s="1037"/>
      <c r="D14" s="392" t="s">
        <v>129</v>
      </c>
      <c r="K14" s="392" t="s">
        <v>133</v>
      </c>
    </row>
    <row r="15" spans="1:11" x14ac:dyDescent="0.35">
      <c r="C15" s="873"/>
    </row>
    <row r="16" spans="1:11" x14ac:dyDescent="0.35">
      <c r="A16" s="870" t="s">
        <v>134</v>
      </c>
      <c r="B16" s="543"/>
      <c r="C16" s="1037" t="s">
        <v>135</v>
      </c>
    </row>
    <row r="17" spans="1:3" x14ac:dyDescent="0.35">
      <c r="A17" s="877"/>
      <c r="B17" s="877"/>
      <c r="C17" s="873"/>
    </row>
    <row r="18" spans="1:3" x14ac:dyDescent="0.35">
      <c r="A18" s="877"/>
      <c r="B18" s="877"/>
    </row>
    <row r="19" spans="1:3" x14ac:dyDescent="0.35">
      <c r="A19" s="1013" t="s">
        <v>118</v>
      </c>
      <c r="B19" s="405"/>
      <c r="C19" s="1012" t="e">
        <f>'VfM Scrutiny'!D33</f>
        <v>#DIV/0!</v>
      </c>
    </row>
    <row r="20" spans="1:3" x14ac:dyDescent="0.35">
      <c r="A20" s="1013" t="s">
        <v>119</v>
      </c>
      <c r="B20" s="405"/>
      <c r="C20" s="1011">
        <f>'VfM Scrutiny'!D37</f>
        <v>0</v>
      </c>
    </row>
    <row r="21" spans="1:3" x14ac:dyDescent="0.35">
      <c r="A21" s="1013" t="s">
        <v>120</v>
      </c>
      <c r="B21" s="405"/>
      <c r="C21" s="1011">
        <f>'VfM Scrutiny'!D59</f>
        <v>0</v>
      </c>
    </row>
    <row r="22" spans="1:3" x14ac:dyDescent="0.35">
      <c r="A22" s="405"/>
      <c r="B22" s="405"/>
    </row>
    <row r="23" spans="1:3" x14ac:dyDescent="0.35">
      <c r="A23" s="405"/>
      <c r="B23" s="405"/>
    </row>
    <row r="24" spans="1:3" x14ac:dyDescent="0.35">
      <c r="A24" s="405"/>
      <c r="B24" s="405"/>
    </row>
  </sheetData>
  <dataValidations count="2">
    <dataValidation type="list" showInputMessage="1" showErrorMessage="1" sqref="C11:C14" xr:uid="{00000000-0002-0000-0400-000000000000}">
      <formula1>$K$11:$K$15</formula1>
    </dataValidation>
    <dataValidation type="list" allowBlank="1" showInputMessage="1" showErrorMessage="1" sqref="C16" xr:uid="{00000000-0002-0000-0400-000001000000}">
      <formula1>Yes_no</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2:Y98"/>
  <sheetViews>
    <sheetView topLeftCell="C2" zoomScale="85" zoomScaleNormal="85" workbookViewId="0">
      <selection activeCell="A19" sqref="A19:XFD19"/>
    </sheetView>
  </sheetViews>
  <sheetFormatPr defaultColWidth="9.1796875" defaultRowHeight="15.5" x14ac:dyDescent="0.35"/>
  <cols>
    <col min="1" max="1" width="2" style="450" customWidth="1"/>
    <col min="2" max="2" width="9.1796875" style="450"/>
    <col min="3" max="3" width="34" style="450" customWidth="1"/>
    <col min="4" max="4" width="14.26953125" style="450" customWidth="1"/>
    <col min="5" max="5" width="7.81640625" style="450" customWidth="1"/>
    <col min="6" max="6" width="17.453125" style="450" customWidth="1"/>
    <col min="7" max="7" width="4.1796875" style="450" customWidth="1"/>
    <col min="8" max="8" width="40.453125" style="858" customWidth="1"/>
    <col min="9" max="9" width="5" style="450" customWidth="1"/>
    <col min="10" max="10" width="58" style="974" bestFit="1" customWidth="1"/>
    <col min="11" max="18" width="9.1796875" style="450"/>
    <col min="19" max="19" width="16.26953125" style="450" customWidth="1"/>
    <col min="20" max="21" width="9.1796875" style="450"/>
    <col min="22" max="22" width="12.7265625" style="450" customWidth="1"/>
    <col min="23" max="16384" width="9.1796875" style="450"/>
  </cols>
  <sheetData>
    <row r="2" spans="1:25" ht="118.5" customHeight="1" x14ac:dyDescent="0.35">
      <c r="C2" s="1223" t="s">
        <v>136</v>
      </c>
      <c r="D2" s="1223"/>
      <c r="E2" s="1223"/>
      <c r="F2" s="1223"/>
      <c r="G2" s="1223"/>
      <c r="H2" s="1223"/>
      <c r="I2" s="1223"/>
      <c r="J2" s="1223"/>
      <c r="K2" s="1223"/>
      <c r="L2" s="1175"/>
      <c r="M2" s="1175"/>
      <c r="N2" s="1175"/>
      <c r="O2" s="1175"/>
    </row>
    <row r="4" spans="1:25" x14ac:dyDescent="0.35">
      <c r="C4" s="843" t="s">
        <v>137</v>
      </c>
      <c r="D4" s="843" t="s">
        <v>103</v>
      </c>
      <c r="E4" s="843"/>
      <c r="F4" s="843" t="s">
        <v>138</v>
      </c>
      <c r="G4" s="843"/>
      <c r="H4" s="976" t="s">
        <v>139</v>
      </c>
      <c r="I4" s="843"/>
      <c r="J4" s="977" t="s">
        <v>140</v>
      </c>
    </row>
    <row r="5" spans="1:25" x14ac:dyDescent="0.35">
      <c r="C5" s="843"/>
      <c r="D5" s="843"/>
      <c r="E5" s="843"/>
      <c r="F5" s="843"/>
      <c r="G5" s="843"/>
      <c r="H5" s="984"/>
      <c r="I5" s="843"/>
      <c r="J5" s="977"/>
    </row>
    <row r="6" spans="1:25" x14ac:dyDescent="0.35">
      <c r="A6" s="846"/>
      <c r="B6" s="394" t="s">
        <v>141</v>
      </c>
      <c r="C6" s="844"/>
      <c r="D6" s="844"/>
      <c r="E6" s="844"/>
      <c r="F6" s="845" t="s">
        <v>142</v>
      </c>
      <c r="G6" s="844"/>
      <c r="H6" s="985"/>
      <c r="I6" s="844"/>
      <c r="J6" s="978"/>
      <c r="K6" s="846"/>
    </row>
    <row r="7" spans="1:25" s="803" customFormat="1" x14ac:dyDescent="0.35">
      <c r="C7" s="851" t="s">
        <v>80</v>
      </c>
      <c r="D7" s="851">
        <f>Scheme_Length</f>
        <v>0</v>
      </c>
      <c r="E7" s="851" t="s">
        <v>106</v>
      </c>
      <c r="G7" s="851"/>
      <c r="H7" s="975">
        <f>Proforma!F25</f>
        <v>0</v>
      </c>
      <c r="I7" s="851"/>
      <c r="J7" s="1055" t="s">
        <v>143</v>
      </c>
    </row>
    <row r="8" spans="1:25" x14ac:dyDescent="0.35">
      <c r="C8" s="847"/>
      <c r="D8" s="847"/>
      <c r="E8" s="847"/>
      <c r="G8" s="847"/>
      <c r="H8" s="1174"/>
      <c r="I8" s="847"/>
      <c r="J8" s="1175"/>
      <c r="T8" s="415"/>
    </row>
    <row r="9" spans="1:25" x14ac:dyDescent="0.35">
      <c r="C9" s="847"/>
      <c r="D9" s="847"/>
      <c r="E9" s="847"/>
      <c r="F9" s="847"/>
      <c r="G9" s="847"/>
      <c r="H9" s="1174"/>
      <c r="I9" s="847"/>
      <c r="J9" s="1175"/>
      <c r="X9" s="450" t="s">
        <v>144</v>
      </c>
      <c r="Y9" s="450" t="e">
        <f>S14=(SUM('PVB calculations'!C71:CD75)/1000)</f>
        <v>#DIV/0!</v>
      </c>
    </row>
    <row r="10" spans="1:25" x14ac:dyDescent="0.35">
      <c r="A10" s="846"/>
      <c r="B10" s="394" t="s">
        <v>145</v>
      </c>
      <c r="C10" s="845"/>
      <c r="D10" s="845"/>
      <c r="E10" s="845"/>
      <c r="F10" s="845" t="s">
        <v>142</v>
      </c>
      <c r="G10" s="845"/>
      <c r="H10" s="986"/>
      <c r="I10" s="845"/>
      <c r="J10" s="979"/>
      <c r="K10" s="846"/>
    </row>
    <row r="11" spans="1:25" x14ac:dyDescent="0.35">
      <c r="C11" s="847" t="s">
        <v>146</v>
      </c>
      <c r="D11" s="847">
        <f>Proforma!D26</f>
        <v>0</v>
      </c>
      <c r="E11" s="847"/>
      <c r="G11" s="847"/>
      <c r="H11" s="973">
        <f>Proforma!F26</f>
        <v>0</v>
      </c>
      <c r="I11" s="847"/>
      <c r="J11" s="1224" t="s">
        <v>147</v>
      </c>
    </row>
    <row r="12" spans="1:25" ht="15.75" customHeight="1" x14ac:dyDescent="0.35">
      <c r="C12" s="847" t="s">
        <v>148</v>
      </c>
      <c r="D12" s="847">
        <f>Proforma!D27</f>
        <v>0</v>
      </c>
      <c r="E12" s="847"/>
      <c r="F12" s="848"/>
      <c r="G12" s="848"/>
      <c r="H12" s="973">
        <f>Proforma!F27</f>
        <v>0</v>
      </c>
      <c r="I12" s="848"/>
      <c r="J12" s="1225"/>
    </row>
    <row r="13" spans="1:25" x14ac:dyDescent="0.35">
      <c r="C13" s="847" t="s">
        <v>86</v>
      </c>
      <c r="D13" s="847">
        <f>Proforma!D28</f>
        <v>0</v>
      </c>
      <c r="E13" s="847"/>
      <c r="F13" s="848"/>
      <c r="G13" s="848"/>
      <c r="H13" s="973">
        <f>Proforma!F28</f>
        <v>0</v>
      </c>
      <c r="I13" s="848"/>
      <c r="J13" s="1176"/>
      <c r="R13" s="391"/>
    </row>
    <row r="14" spans="1:25" x14ac:dyDescent="0.35">
      <c r="C14" s="847" t="s">
        <v>88</v>
      </c>
      <c r="D14" s="847">
        <f>Proforma!D29</f>
        <v>0</v>
      </c>
      <c r="E14" s="847"/>
      <c r="F14" s="848"/>
      <c r="G14" s="848"/>
      <c r="H14" s="973">
        <f>Proforma!F29</f>
        <v>0</v>
      </c>
      <c r="I14" s="848"/>
      <c r="J14" s="1176"/>
      <c r="R14" s="404" t="s">
        <v>149</v>
      </c>
      <c r="S14" s="833" t="e">
        <f>SUM('VfM Scrutiny'!D24:D27)</f>
        <v>#DIV/0!</v>
      </c>
    </row>
    <row r="15" spans="1:25" x14ac:dyDescent="0.35">
      <c r="C15" s="847" t="s">
        <v>90</v>
      </c>
      <c r="D15" s="847">
        <f>Proforma!D30</f>
        <v>0</v>
      </c>
      <c r="E15" s="847"/>
      <c r="F15" s="848"/>
      <c r="G15" s="848"/>
      <c r="H15" s="973">
        <f>Proforma!F30</f>
        <v>0</v>
      </c>
      <c r="I15" s="848"/>
      <c r="J15" s="1176"/>
      <c r="R15" s="404" t="s">
        <v>150</v>
      </c>
      <c r="S15" s="833">
        <f>'PVC Calculations'!D35</f>
        <v>0</v>
      </c>
    </row>
    <row r="16" spans="1:25" x14ac:dyDescent="0.35">
      <c r="C16" s="847"/>
      <c r="D16" s="847"/>
      <c r="E16" s="847"/>
      <c r="F16" s="848"/>
      <c r="G16" s="848"/>
      <c r="H16" s="973"/>
      <c r="I16" s="848"/>
      <c r="J16" s="1176"/>
      <c r="R16" s="404"/>
      <c r="S16" s="833"/>
    </row>
    <row r="17" spans="1:19" x14ac:dyDescent="0.35">
      <c r="B17" s="404" t="s">
        <v>151</v>
      </c>
      <c r="C17" s="847"/>
      <c r="D17" s="847"/>
      <c r="E17" s="847"/>
      <c r="F17" s="848"/>
      <c r="G17" s="848"/>
      <c r="H17" s="973"/>
      <c r="I17" s="848"/>
      <c r="J17" s="1176"/>
      <c r="R17" s="404"/>
      <c r="S17" s="833"/>
    </row>
    <row r="18" spans="1:19" x14ac:dyDescent="0.35">
      <c r="C18" s="847" t="s">
        <v>148</v>
      </c>
      <c r="D18" s="847">
        <f>'Proforma Scrutiny'!$D$11*'Look Up Values'!D32</f>
        <v>0</v>
      </c>
      <c r="E18" s="847"/>
      <c r="F18" s="848"/>
      <c r="G18" s="848"/>
      <c r="H18" s="973"/>
      <c r="I18" s="848"/>
      <c r="J18" s="1176"/>
      <c r="R18" s="404"/>
      <c r="S18" s="833"/>
    </row>
    <row r="19" spans="1:19" x14ac:dyDescent="0.35">
      <c r="C19" s="847" t="s">
        <v>86</v>
      </c>
      <c r="D19" s="847">
        <f>'Proforma Scrutiny'!$D$11*'Look Up Values'!D33</f>
        <v>0</v>
      </c>
      <c r="E19" s="847"/>
      <c r="F19" s="848"/>
      <c r="G19" s="848"/>
      <c r="H19" s="973"/>
      <c r="I19" s="848"/>
      <c r="J19" s="1176"/>
      <c r="R19" s="404"/>
      <c r="S19" s="833"/>
    </row>
    <row r="20" spans="1:19" x14ac:dyDescent="0.35">
      <c r="C20" s="847" t="s">
        <v>88</v>
      </c>
      <c r="D20" s="847">
        <f>'Proforma Scrutiny'!$D$11*'Look Up Values'!D34</f>
        <v>0</v>
      </c>
      <c r="E20" s="847"/>
      <c r="F20" s="848"/>
      <c r="G20" s="848"/>
      <c r="H20" s="987"/>
      <c r="I20" s="848"/>
      <c r="J20" s="980"/>
      <c r="R20" s="391" t="s">
        <v>152</v>
      </c>
      <c r="S20" s="849" t="e">
        <f>S14/S15</f>
        <v>#DIV/0!</v>
      </c>
    </row>
    <row r="21" spans="1:19" x14ac:dyDescent="0.35">
      <c r="C21" s="847" t="s">
        <v>90</v>
      </c>
      <c r="D21" s="847">
        <f>'Proforma Scrutiny'!$D$11*'Look Up Values'!D35</f>
        <v>0</v>
      </c>
      <c r="E21" s="847"/>
      <c r="F21" s="848"/>
      <c r="G21" s="848"/>
      <c r="H21" s="987"/>
      <c r="I21" s="848"/>
      <c r="J21" s="980"/>
      <c r="R21" s="391"/>
      <c r="S21" s="849"/>
    </row>
    <row r="22" spans="1:19" x14ac:dyDescent="0.35">
      <c r="D22" s="847"/>
      <c r="E22" s="847"/>
      <c r="F22" s="848"/>
      <c r="G22" s="848"/>
      <c r="H22" s="987"/>
      <c r="I22" s="848"/>
      <c r="J22" s="980"/>
      <c r="R22" s="391"/>
    </row>
    <row r="23" spans="1:19" x14ac:dyDescent="0.35">
      <c r="B23" s="394" t="s">
        <v>153</v>
      </c>
      <c r="C23" s="845"/>
      <c r="D23" s="845"/>
      <c r="E23" s="845"/>
      <c r="F23" s="845" t="s">
        <v>142</v>
      </c>
      <c r="G23" s="850"/>
      <c r="H23" s="988"/>
      <c r="I23" s="850"/>
      <c r="J23" s="981"/>
      <c r="K23" s="846"/>
    </row>
    <row r="24" spans="1:19" x14ac:dyDescent="0.35">
      <c r="A24" s="983"/>
      <c r="C24" s="843" t="s">
        <v>154</v>
      </c>
      <c r="D24" s="847"/>
      <c r="E24" s="847"/>
      <c r="F24" s="847"/>
      <c r="G24" s="847"/>
      <c r="H24" s="1174"/>
      <c r="I24" s="847"/>
      <c r="J24" s="1175"/>
    </row>
    <row r="25" spans="1:19" ht="15" customHeight="1" x14ac:dyDescent="0.35">
      <c r="C25" s="847" t="s">
        <v>98</v>
      </c>
      <c r="D25" s="965">
        <f>Proforma!D39</f>
        <v>0</v>
      </c>
      <c r="E25" s="847"/>
      <c r="F25" s="847"/>
      <c r="G25" s="847"/>
      <c r="H25" s="1174">
        <f>Proforma!F39</f>
        <v>0</v>
      </c>
      <c r="I25" s="847"/>
      <c r="J25" s="1223" t="s">
        <v>155</v>
      </c>
    </row>
    <row r="26" spans="1:19" x14ac:dyDescent="0.35">
      <c r="C26" s="847" t="s">
        <v>99</v>
      </c>
      <c r="D26" s="965">
        <f>Proforma!D40</f>
        <v>0</v>
      </c>
      <c r="E26" s="847"/>
      <c r="F26" s="847"/>
      <c r="G26" s="847"/>
      <c r="H26" s="1174">
        <f>Proforma!F40</f>
        <v>0</v>
      </c>
      <c r="I26" s="847"/>
      <c r="J26" s="1223"/>
    </row>
    <row r="27" spans="1:19" x14ac:dyDescent="0.35">
      <c r="C27" s="847" t="s">
        <v>100</v>
      </c>
      <c r="D27" s="965">
        <f>Proforma!D41</f>
        <v>0</v>
      </c>
      <c r="E27" s="847"/>
      <c r="F27" s="847"/>
      <c r="G27" s="847"/>
      <c r="H27" s="1174">
        <f>Proforma!F41</f>
        <v>0</v>
      </c>
      <c r="I27" s="847"/>
      <c r="J27" s="1223"/>
    </row>
    <row r="28" spans="1:19" x14ac:dyDescent="0.35">
      <c r="C28" s="847"/>
      <c r="D28" s="965"/>
      <c r="E28" s="847"/>
      <c r="F28" s="847"/>
      <c r="G28" s="847"/>
      <c r="H28" s="1174"/>
      <c r="I28" s="847"/>
      <c r="J28" s="1223"/>
    </row>
    <row r="29" spans="1:19" x14ac:dyDescent="0.35">
      <c r="C29" s="847"/>
      <c r="D29" s="965"/>
      <c r="E29" s="847"/>
      <c r="F29" s="847"/>
      <c r="G29" s="847"/>
      <c r="H29" s="1174"/>
      <c r="I29" s="847"/>
      <c r="J29" s="1223"/>
    </row>
    <row r="30" spans="1:19" x14ac:dyDescent="0.35">
      <c r="C30" s="847" t="s">
        <v>156</v>
      </c>
      <c r="D30" s="847" t="b">
        <f>IF((D25/0.03)&lt;4/3, IF(D25/0.03&gt;2/3, TRUE,FALSE))</f>
        <v>0</v>
      </c>
      <c r="E30" s="847"/>
      <c r="F30" s="847"/>
      <c r="G30" s="847"/>
      <c r="H30" s="1174"/>
      <c r="I30" s="847"/>
      <c r="J30" s="1223"/>
    </row>
    <row r="31" spans="1:19" ht="31" x14ac:dyDescent="0.35">
      <c r="C31" s="847" t="s">
        <v>157</v>
      </c>
      <c r="D31" s="847" t="b">
        <f>IF((D26/0.27)&lt;4/3, IF(D26/0.27&gt;2/3, TRUE,FALSE))</f>
        <v>0</v>
      </c>
      <c r="E31" s="847"/>
      <c r="F31" s="847"/>
      <c r="G31" s="847"/>
      <c r="H31" s="1174"/>
      <c r="I31" s="847"/>
      <c r="J31" s="1223"/>
    </row>
    <row r="32" spans="1:19" ht="31" x14ac:dyDescent="0.35">
      <c r="C32" s="847" t="s">
        <v>158</v>
      </c>
      <c r="D32" s="847" t="b">
        <f>IF((D27/0.7)&lt;4/3, IF(D27/0.7&gt;2/3, TRUE,FALSE))</f>
        <v>0</v>
      </c>
      <c r="E32" s="847"/>
      <c r="F32" s="847"/>
      <c r="G32" s="847"/>
      <c r="H32" s="1174"/>
      <c r="I32" s="847"/>
      <c r="J32" s="1223"/>
    </row>
    <row r="33" spans="1:14" x14ac:dyDescent="0.35">
      <c r="C33" s="847"/>
      <c r="D33" s="965"/>
      <c r="E33" s="847"/>
      <c r="F33" s="847"/>
      <c r="G33" s="847"/>
      <c r="H33" s="1174"/>
      <c r="I33" s="847"/>
      <c r="J33" s="1223"/>
    </row>
    <row r="34" spans="1:14" x14ac:dyDescent="0.35">
      <c r="C34" s="843" t="s">
        <v>159</v>
      </c>
      <c r="D34" s="965"/>
      <c r="E34" s="847"/>
      <c r="F34" s="847"/>
      <c r="G34" s="847"/>
      <c r="H34" s="1174"/>
      <c r="I34" s="847"/>
      <c r="J34" s="1223"/>
    </row>
    <row r="35" spans="1:14" x14ac:dyDescent="0.35">
      <c r="C35" s="847" t="s">
        <v>98</v>
      </c>
      <c r="D35" s="971">
        <v>110</v>
      </c>
      <c r="E35" s="847"/>
      <c r="F35" s="847"/>
      <c r="G35" s="847"/>
      <c r="H35" s="1174"/>
      <c r="I35" s="847"/>
      <c r="J35" s="1223"/>
    </row>
    <row r="36" spans="1:14" x14ac:dyDescent="0.35">
      <c r="C36" s="847" t="s">
        <v>99</v>
      </c>
      <c r="D36" s="971">
        <v>70</v>
      </c>
      <c r="E36" s="847"/>
      <c r="F36" s="847"/>
      <c r="G36" s="847"/>
      <c r="H36" s="1174"/>
      <c r="I36" s="847"/>
      <c r="J36" s="1175"/>
    </row>
    <row r="37" spans="1:14" x14ac:dyDescent="0.35">
      <c r="C37" s="847" t="s">
        <v>100</v>
      </c>
      <c r="D37" s="971">
        <v>20</v>
      </c>
      <c r="E37" s="847"/>
      <c r="F37" s="847"/>
      <c r="G37" s="847"/>
      <c r="H37" s="1174"/>
      <c r="I37" s="847"/>
      <c r="J37" s="1175"/>
    </row>
    <row r="38" spans="1:14" x14ac:dyDescent="0.35">
      <c r="C38" s="847"/>
      <c r="D38" s="847"/>
      <c r="E38" s="847"/>
      <c r="F38" s="847"/>
      <c r="G38" s="847"/>
      <c r="H38" s="1174"/>
      <c r="I38" s="847"/>
      <c r="J38" s="1175"/>
    </row>
    <row r="39" spans="1:14" x14ac:dyDescent="0.35">
      <c r="A39" s="846"/>
      <c r="B39" s="394" t="s">
        <v>160</v>
      </c>
      <c r="C39" s="845"/>
      <c r="D39" s="845"/>
      <c r="E39" s="845"/>
      <c r="F39" s="845" t="s">
        <v>142</v>
      </c>
      <c r="G39" s="845"/>
      <c r="H39" s="986"/>
      <c r="I39" s="845"/>
      <c r="J39" s="979"/>
      <c r="K39" s="846"/>
    </row>
    <row r="40" spans="1:14" x14ac:dyDescent="0.35">
      <c r="C40" s="847" t="s">
        <v>160</v>
      </c>
      <c r="D40" s="847">
        <f>AverageSpeed</f>
        <v>0</v>
      </c>
      <c r="E40" s="847"/>
      <c r="F40" s="847"/>
      <c r="G40" s="847"/>
      <c r="H40" s="989">
        <f>Proforma!F31</f>
        <v>0</v>
      </c>
      <c r="I40" s="847"/>
      <c r="J40" s="1175"/>
    </row>
    <row r="41" spans="1:14" x14ac:dyDescent="0.35">
      <c r="C41" s="847" t="s">
        <v>161</v>
      </c>
      <c r="D41" s="1174">
        <f>Proforma!D32</f>
        <v>0</v>
      </c>
      <c r="E41" s="847"/>
      <c r="H41" s="989">
        <f>Proforma!F32</f>
        <v>0</v>
      </c>
      <c r="J41" s="1175"/>
    </row>
    <row r="42" spans="1:14" x14ac:dyDescent="0.35">
      <c r="C42" s="847" t="s">
        <v>162</v>
      </c>
      <c r="D42" s="852" t="e">
        <f>VLOOKUP(D41,'Look Up Values'!C26:D29,2,0)*1.60934</f>
        <v>#N/A</v>
      </c>
      <c r="E42" s="852"/>
      <c r="F42" s="847"/>
      <c r="G42" s="847"/>
      <c r="I42" s="847"/>
      <c r="J42" s="1175"/>
      <c r="N42" s="1059"/>
    </row>
    <row r="43" spans="1:14" x14ac:dyDescent="0.35">
      <c r="C43" s="847" t="s">
        <v>163</v>
      </c>
      <c r="D43" s="847" t="e">
        <f>IF(4/3&gt;D40/D42,TRUE, IF(D40/D42&lt;2/3, TRUE, FALSE))</f>
        <v>#N/A</v>
      </c>
      <c r="E43" s="853"/>
      <c r="F43" s="847"/>
      <c r="G43" s="847"/>
      <c r="H43" s="1174"/>
      <c r="I43" s="847"/>
      <c r="J43" s="1175"/>
    </row>
    <row r="44" spans="1:14" x14ac:dyDescent="0.35">
      <c r="B44" s="404"/>
      <c r="C44" s="847"/>
      <c r="D44" s="847"/>
      <c r="E44" s="847"/>
      <c r="F44" s="847"/>
      <c r="G44" s="847"/>
      <c r="H44" s="1174"/>
      <c r="I44" s="847"/>
      <c r="J44" s="1175"/>
    </row>
    <row r="45" spans="1:14" x14ac:dyDescent="0.35">
      <c r="A45" s="846"/>
      <c r="B45" s="394" t="s">
        <v>164</v>
      </c>
      <c r="C45" s="845"/>
      <c r="D45" s="845"/>
      <c r="E45" s="845"/>
      <c r="F45" s="845" t="s">
        <v>142</v>
      </c>
      <c r="G45" s="845"/>
      <c r="H45" s="986"/>
      <c r="I45" s="845"/>
      <c r="J45" s="979"/>
      <c r="K45" s="846"/>
    </row>
    <row r="46" spans="1:14" ht="15" customHeight="1" x14ac:dyDescent="0.35">
      <c r="C46" s="847" t="s">
        <v>165</v>
      </c>
      <c r="D46" s="847">
        <f>Proforma!D46</f>
        <v>0</v>
      </c>
      <c r="E46" s="847"/>
      <c r="F46" s="847"/>
      <c r="G46" s="847"/>
      <c r="H46" s="990">
        <f>Proforma!F46</f>
        <v>0</v>
      </c>
      <c r="I46" s="847"/>
      <c r="J46" s="1175"/>
    </row>
    <row r="47" spans="1:14" x14ac:dyDescent="0.35">
      <c r="C47" s="847" t="s">
        <v>166</v>
      </c>
      <c r="D47" s="847">
        <v>1</v>
      </c>
      <c r="E47" s="847" t="s">
        <v>167</v>
      </c>
      <c r="F47" s="847"/>
      <c r="G47" s="847"/>
      <c r="H47" s="1174"/>
      <c r="I47" s="847"/>
      <c r="J47" s="1175" t="s">
        <v>168</v>
      </c>
    </row>
    <row r="48" spans="1:14" x14ac:dyDescent="0.35">
      <c r="C48" s="847" t="s">
        <v>169</v>
      </c>
      <c r="D48" s="852">
        <v>5.6</v>
      </c>
      <c r="E48" s="847" t="s">
        <v>106</v>
      </c>
      <c r="F48" s="847"/>
      <c r="G48" s="847"/>
      <c r="H48" s="1174"/>
      <c r="I48" s="847"/>
      <c r="J48" s="1175" t="s">
        <v>170</v>
      </c>
    </row>
    <row r="49" spans="1:11" x14ac:dyDescent="0.35">
      <c r="C49" s="847" t="s">
        <v>171</v>
      </c>
      <c r="D49" s="847">
        <v>15</v>
      </c>
      <c r="E49" s="847"/>
      <c r="F49" s="847"/>
      <c r="G49" s="847"/>
      <c r="H49" s="1174"/>
      <c r="I49" s="847"/>
      <c r="J49" s="1175" t="s">
        <v>170</v>
      </c>
    </row>
    <row r="50" spans="1:11" x14ac:dyDescent="0.35">
      <c r="B50" s="404"/>
      <c r="C50" s="847"/>
      <c r="D50" s="847"/>
      <c r="E50" s="847"/>
      <c r="F50" s="847"/>
      <c r="G50" s="847"/>
      <c r="H50" s="1174"/>
      <c r="I50" s="847"/>
      <c r="J50" s="1175"/>
    </row>
    <row r="51" spans="1:11" x14ac:dyDescent="0.35">
      <c r="A51" s="846"/>
      <c r="B51" s="394" t="s">
        <v>172</v>
      </c>
      <c r="C51" s="845"/>
      <c r="D51" s="845"/>
      <c r="E51" s="845"/>
      <c r="F51" s="845" t="s">
        <v>142</v>
      </c>
      <c r="G51" s="845"/>
      <c r="H51" s="986"/>
      <c r="I51" s="845"/>
      <c r="J51" s="979"/>
      <c r="K51" s="846"/>
    </row>
    <row r="52" spans="1:11" x14ac:dyDescent="0.35">
      <c r="B52" s="404"/>
      <c r="C52" s="847"/>
      <c r="D52" s="847"/>
      <c r="E52" s="847"/>
      <c r="F52" s="847"/>
      <c r="G52" s="847"/>
      <c r="H52" s="1174"/>
      <c r="I52" s="847"/>
      <c r="J52" s="1175"/>
    </row>
    <row r="53" spans="1:11" ht="18.75" customHeight="1" x14ac:dyDescent="0.35">
      <c r="C53" s="847" t="s">
        <v>173</v>
      </c>
      <c r="D53" s="847">
        <f>Proforma!D51</f>
        <v>0</v>
      </c>
      <c r="E53" s="847"/>
      <c r="F53" s="847"/>
      <c r="G53" s="847"/>
      <c r="H53" s="1174">
        <f>Proforma!D50</f>
        <v>0</v>
      </c>
      <c r="I53" s="847"/>
      <c r="J53" s="450" t="s">
        <v>174</v>
      </c>
    </row>
    <row r="54" spans="1:11" ht="14.25" customHeight="1" x14ac:dyDescent="0.35">
      <c r="C54" s="847" t="s">
        <v>175</v>
      </c>
      <c r="D54" s="847">
        <f>Proforma!D52</f>
        <v>0</v>
      </c>
      <c r="E54" s="847"/>
      <c r="F54" s="847"/>
      <c r="G54" s="847"/>
      <c r="H54" s="1174">
        <f>Proforma!F52</f>
        <v>0</v>
      </c>
      <c r="I54" s="847"/>
      <c r="J54" s="1175"/>
    </row>
    <row r="55" spans="1:11" ht="17.25" customHeight="1" x14ac:dyDescent="0.35">
      <c r="C55" s="847" t="s">
        <v>176</v>
      </c>
      <c r="D55" s="847" t="e">
        <f>(D53/D40)*60</f>
        <v>#DIV/0!</v>
      </c>
      <c r="E55" s="847"/>
      <c r="F55" s="847"/>
      <c r="G55" s="847"/>
      <c r="H55" s="1174"/>
      <c r="I55" s="847"/>
      <c r="J55" s="1175"/>
    </row>
    <row r="56" spans="1:11" ht="15.75" customHeight="1" x14ac:dyDescent="0.35">
      <c r="C56" s="847" t="s">
        <v>177</v>
      </c>
      <c r="D56" s="847" t="e">
        <f>IF(1.2&gt;D54/D55,TRUE, IF(D54/D55&lt;0.8, TRUE, FALSE))</f>
        <v>#DIV/0!</v>
      </c>
      <c r="E56" s="847"/>
      <c r="F56" s="847"/>
      <c r="G56" s="847"/>
      <c r="H56" s="1174"/>
      <c r="I56" s="847"/>
      <c r="J56" s="1223" t="s">
        <v>178</v>
      </c>
    </row>
    <row r="57" spans="1:11" x14ac:dyDescent="0.35">
      <c r="C57" s="847"/>
      <c r="D57" s="847"/>
      <c r="E57" s="847"/>
      <c r="F57" s="847"/>
      <c r="G57" s="847"/>
      <c r="H57" s="1174"/>
      <c r="I57" s="847"/>
      <c r="J57" s="1223"/>
    </row>
    <row r="58" spans="1:11" x14ac:dyDescent="0.35">
      <c r="C58" s="847"/>
      <c r="D58" s="847"/>
      <c r="E58" s="847"/>
      <c r="F58" s="847"/>
      <c r="G58" s="847"/>
      <c r="H58" s="1174"/>
      <c r="I58" s="847"/>
      <c r="J58" s="1223"/>
    </row>
    <row r="59" spans="1:11" x14ac:dyDescent="0.35">
      <c r="A59" s="846"/>
      <c r="B59" s="394" t="s">
        <v>22</v>
      </c>
      <c r="C59" s="845"/>
      <c r="D59" s="845"/>
      <c r="E59" s="845"/>
      <c r="F59" s="845" t="s">
        <v>142</v>
      </c>
      <c r="G59" s="845"/>
      <c r="H59" s="986"/>
      <c r="I59" s="845"/>
      <c r="J59" s="979"/>
      <c r="K59" s="846"/>
    </row>
    <row r="60" spans="1:11" x14ac:dyDescent="0.35">
      <c r="B60" s="404"/>
      <c r="C60" s="847"/>
      <c r="D60" s="847"/>
      <c r="E60" s="847"/>
      <c r="F60" s="847"/>
      <c r="G60" s="847"/>
      <c r="H60" s="1174"/>
      <c r="I60" s="847"/>
      <c r="J60" s="1175"/>
    </row>
    <row r="61" spans="1:11" x14ac:dyDescent="0.35">
      <c r="B61" s="404"/>
      <c r="C61" s="847" t="s">
        <v>179</v>
      </c>
      <c r="D61" s="1174"/>
      <c r="E61" s="847"/>
      <c r="F61" s="847"/>
      <c r="G61" s="847"/>
      <c r="H61" s="1222">
        <f>Proforma!D58</f>
        <v>0</v>
      </c>
      <c r="I61" s="847"/>
      <c r="J61" s="1175"/>
    </row>
    <row r="62" spans="1:11" x14ac:dyDescent="0.35">
      <c r="B62" s="404"/>
      <c r="C62" s="847" t="s">
        <v>180</v>
      </c>
      <c r="D62" s="1174"/>
      <c r="E62" s="847"/>
      <c r="F62" s="847"/>
      <c r="G62" s="847"/>
      <c r="H62" s="1222"/>
      <c r="I62" s="847"/>
      <c r="J62" s="1175"/>
    </row>
    <row r="63" spans="1:11" x14ac:dyDescent="0.35">
      <c r="B63" s="404"/>
      <c r="C63" s="847" t="s">
        <v>181</v>
      </c>
      <c r="D63" s="1174"/>
      <c r="E63" s="847"/>
      <c r="F63" s="847"/>
      <c r="G63" s="847"/>
      <c r="H63" s="1222"/>
      <c r="I63" s="847"/>
      <c r="J63" s="1175"/>
    </row>
    <row r="64" spans="1:11" x14ac:dyDescent="0.35">
      <c r="C64" s="847" t="s">
        <v>182</v>
      </c>
      <c r="D64" s="1174"/>
      <c r="E64" s="847"/>
      <c r="F64" s="847"/>
      <c r="G64" s="847"/>
      <c r="H64" s="1222"/>
      <c r="I64" s="847"/>
      <c r="J64" s="1175"/>
    </row>
    <row r="65" spans="1:11" x14ac:dyDescent="0.35">
      <c r="C65" s="847"/>
      <c r="D65" s="1174"/>
      <c r="E65" s="847"/>
      <c r="F65" s="847"/>
      <c r="G65" s="847"/>
      <c r="H65" s="1174"/>
      <c r="I65" s="847"/>
      <c r="J65" s="1175"/>
    </row>
    <row r="66" spans="1:11" x14ac:dyDescent="0.35">
      <c r="C66" s="847" t="s">
        <v>183</v>
      </c>
      <c r="D66" s="1174">
        <f>Proforma!D59</f>
        <v>0</v>
      </c>
      <c r="E66" s="847"/>
      <c r="F66" s="847"/>
      <c r="G66" s="847"/>
      <c r="H66" s="1174">
        <f>Proforma!F59</f>
        <v>0</v>
      </c>
      <c r="I66" s="847"/>
      <c r="J66" s="1175"/>
    </row>
    <row r="67" spans="1:11" x14ac:dyDescent="0.35">
      <c r="C67" s="847"/>
      <c r="D67" s="1174"/>
      <c r="E67" s="847"/>
      <c r="F67" s="847"/>
      <c r="G67" s="847"/>
      <c r="H67" s="1174">
        <f>Proforma!F60</f>
        <v>0</v>
      </c>
      <c r="I67" s="847"/>
      <c r="J67" s="1175"/>
    </row>
    <row r="68" spans="1:11" x14ac:dyDescent="0.35">
      <c r="C68" s="847" t="s">
        <v>184</v>
      </c>
      <c r="D68" s="1174">
        <f>Proforma!D60</f>
        <v>0</v>
      </c>
      <c r="E68" s="847"/>
      <c r="F68" s="847"/>
      <c r="G68" s="847"/>
      <c r="H68" s="1174"/>
      <c r="I68" s="847"/>
      <c r="J68" s="1175"/>
    </row>
    <row r="69" spans="1:11" x14ac:dyDescent="0.35">
      <c r="C69" s="847"/>
      <c r="D69" s="847"/>
      <c r="E69" s="847"/>
      <c r="F69" s="847"/>
      <c r="G69" s="847"/>
      <c r="H69" s="1174"/>
      <c r="I69" s="847"/>
      <c r="J69" s="1175"/>
    </row>
    <row r="70" spans="1:11" x14ac:dyDescent="0.35">
      <c r="A70" s="846"/>
      <c r="B70" s="394" t="s">
        <v>109</v>
      </c>
      <c r="C70" s="847"/>
      <c r="D70" s="845"/>
      <c r="E70" s="845"/>
      <c r="F70" s="845" t="s">
        <v>142</v>
      </c>
      <c r="G70" s="845"/>
      <c r="H70" s="986"/>
      <c r="I70" s="845"/>
      <c r="J70" s="979"/>
      <c r="K70" s="846"/>
    </row>
    <row r="71" spans="1:11" x14ac:dyDescent="0.35">
      <c r="B71" s="404"/>
      <c r="C71" s="982"/>
      <c r="D71" s="982"/>
      <c r="E71" s="847"/>
      <c r="F71" s="847"/>
      <c r="G71" s="847"/>
      <c r="H71" s="1174"/>
      <c r="I71" s="847"/>
      <c r="J71" s="1175"/>
    </row>
    <row r="72" spans="1:11" ht="15" customHeight="1" x14ac:dyDescent="0.35">
      <c r="C72" s="814" t="s">
        <v>185</v>
      </c>
      <c r="D72" s="851">
        <f>Proforma!D71</f>
        <v>0</v>
      </c>
      <c r="E72" s="851" t="s">
        <v>186</v>
      </c>
      <c r="H72" s="858">
        <f>Proforma!F71</f>
        <v>0</v>
      </c>
      <c r="J72" s="1175"/>
    </row>
    <row r="73" spans="1:11" s="851" customFormat="1" ht="31" x14ac:dyDescent="0.35">
      <c r="C73" s="1039" t="s">
        <v>187</v>
      </c>
      <c r="D73" s="851">
        <f>Proforma!D72</f>
        <v>0</v>
      </c>
      <c r="E73" s="851" t="s">
        <v>188</v>
      </c>
      <c r="H73" s="828">
        <f>Proforma!F72</f>
        <v>0</v>
      </c>
      <c r="J73" s="1033" t="s">
        <v>189</v>
      </c>
    </row>
    <row r="74" spans="1:11" ht="16" thickBot="1" x14ac:dyDescent="0.4">
      <c r="C74" s="851"/>
      <c r="D74" s="851"/>
      <c r="E74" s="851"/>
      <c r="F74" s="851"/>
      <c r="G74" s="851"/>
      <c r="H74" s="828"/>
      <c r="I74" s="851"/>
      <c r="J74" s="1175"/>
    </row>
    <row r="75" spans="1:11" x14ac:dyDescent="0.35">
      <c r="C75" s="1040" t="s">
        <v>190</v>
      </c>
      <c r="D75" s="1041" t="s">
        <v>30</v>
      </c>
      <c r="E75" s="854"/>
      <c r="F75" s="854"/>
      <c r="G75" s="854"/>
      <c r="H75" s="991"/>
      <c r="I75" s="854"/>
      <c r="J75" s="1175"/>
    </row>
    <row r="76" spans="1:11" x14ac:dyDescent="0.35">
      <c r="C76" s="1042" t="s">
        <v>35</v>
      </c>
      <c r="D76" s="1043" t="s">
        <v>36</v>
      </c>
      <c r="E76" s="855"/>
      <c r="F76" s="855"/>
      <c r="G76" s="855"/>
      <c r="H76" s="992"/>
      <c r="I76" s="855"/>
      <c r="J76" s="1175"/>
    </row>
    <row r="77" spans="1:11" x14ac:dyDescent="0.35">
      <c r="C77" s="1044" t="s">
        <v>37</v>
      </c>
      <c r="D77" s="1043" t="s">
        <v>38</v>
      </c>
      <c r="E77" s="769"/>
      <c r="F77" s="769"/>
      <c r="G77" s="769"/>
      <c r="H77" s="782"/>
      <c r="I77" s="769"/>
      <c r="J77" s="1175"/>
    </row>
    <row r="78" spans="1:11" ht="46.5" x14ac:dyDescent="0.35">
      <c r="C78" s="1042" t="s">
        <v>39</v>
      </c>
      <c r="D78" s="1043" t="s">
        <v>40</v>
      </c>
      <c r="E78" s="855"/>
      <c r="F78" s="855"/>
      <c r="G78" s="855"/>
      <c r="H78" s="992"/>
      <c r="I78" s="855"/>
      <c r="J78" s="1175"/>
    </row>
    <row r="79" spans="1:11" ht="31" x14ac:dyDescent="0.35">
      <c r="C79" s="1042" t="s">
        <v>41</v>
      </c>
      <c r="D79" s="1043" t="s">
        <v>42</v>
      </c>
      <c r="E79" s="855"/>
      <c r="F79" s="855"/>
      <c r="G79" s="855"/>
      <c r="H79" s="992"/>
      <c r="I79" s="855"/>
      <c r="J79" s="1175"/>
    </row>
    <row r="80" spans="1:11" ht="31" x14ac:dyDescent="0.35">
      <c r="C80" s="1042" t="s">
        <v>191</v>
      </c>
      <c r="D80" s="1043" t="s">
        <v>44</v>
      </c>
      <c r="E80" s="855"/>
      <c r="F80" s="855"/>
      <c r="G80" s="855"/>
      <c r="H80" s="992"/>
      <c r="I80" s="855"/>
      <c r="J80" s="1175"/>
    </row>
    <row r="81" spans="3:18" ht="31" x14ac:dyDescent="0.35">
      <c r="C81" s="1044" t="s">
        <v>45</v>
      </c>
      <c r="D81" s="1043" t="s">
        <v>46</v>
      </c>
      <c r="E81" s="769"/>
      <c r="F81" s="769"/>
      <c r="G81" s="769"/>
      <c r="H81" s="782"/>
      <c r="I81" s="769"/>
      <c r="J81" s="1175"/>
    </row>
    <row r="82" spans="3:18" ht="46.5" x14ac:dyDescent="0.35">
      <c r="C82" s="1042" t="s">
        <v>47</v>
      </c>
      <c r="D82" s="1043" t="s">
        <v>48</v>
      </c>
      <c r="E82" s="855"/>
      <c r="F82" s="855"/>
      <c r="G82" s="855"/>
      <c r="H82" s="992"/>
      <c r="I82" s="855"/>
      <c r="J82" s="1175"/>
    </row>
    <row r="83" spans="3:18" ht="31" x14ac:dyDescent="0.35">
      <c r="C83" s="1042" t="s">
        <v>192</v>
      </c>
      <c r="D83" s="1043" t="s">
        <v>193</v>
      </c>
      <c r="E83" s="855"/>
      <c r="F83" s="855"/>
      <c r="G83" s="855"/>
      <c r="H83" s="992"/>
      <c r="I83" s="855"/>
      <c r="J83" s="1175"/>
    </row>
    <row r="84" spans="3:18" ht="31" x14ac:dyDescent="0.35">
      <c r="C84" s="1042" t="s">
        <v>194</v>
      </c>
      <c r="D84" s="1043" t="s">
        <v>51</v>
      </c>
      <c r="E84" s="855"/>
      <c r="F84" s="855"/>
      <c r="G84" s="855"/>
      <c r="H84" s="992"/>
      <c r="I84" s="855"/>
      <c r="J84" s="1175"/>
    </row>
    <row r="85" spans="3:18" ht="31" x14ac:dyDescent="0.35">
      <c r="C85" s="1042" t="s">
        <v>54</v>
      </c>
      <c r="D85" s="1043" t="s">
        <v>55</v>
      </c>
      <c r="E85" s="855"/>
      <c r="F85" s="855"/>
      <c r="G85" s="855"/>
      <c r="H85" s="992"/>
      <c r="I85" s="855"/>
      <c r="J85" s="1175"/>
    </row>
    <row r="86" spans="3:18" ht="31.5" thickBot="1" x14ac:dyDescent="0.4">
      <c r="C86" s="1045" t="s">
        <v>56</v>
      </c>
      <c r="D86" s="1046" t="s">
        <v>57</v>
      </c>
      <c r="E86" s="855"/>
      <c r="F86" s="855"/>
      <c r="G86" s="855"/>
      <c r="H86" s="992"/>
      <c r="I86" s="855"/>
      <c r="J86" s="1175"/>
    </row>
    <row r="90" spans="3:18" ht="14.25" customHeight="1" x14ac:dyDescent="0.35">
      <c r="D90" s="1177"/>
      <c r="E90" s="1177"/>
      <c r="F90" s="1177"/>
      <c r="G90" s="1177"/>
      <c r="H90" s="993"/>
      <c r="I90" s="1177"/>
      <c r="J90" s="1177"/>
      <c r="K90" s="1177"/>
      <c r="L90" s="1177"/>
      <c r="M90" s="1177"/>
      <c r="N90" s="1177"/>
      <c r="O90" s="1177"/>
      <c r="P90" s="1177"/>
      <c r="Q90" s="1177"/>
      <c r="R90" s="1177"/>
    </row>
    <row r="91" spans="3:18" x14ac:dyDescent="0.35">
      <c r="C91" s="1177"/>
      <c r="D91" s="1177"/>
      <c r="E91" s="1177"/>
      <c r="F91" s="1177"/>
      <c r="G91" s="1177"/>
      <c r="H91" s="993"/>
      <c r="I91" s="1177"/>
      <c r="J91" s="1177"/>
      <c r="K91" s="1177"/>
      <c r="L91" s="1177"/>
      <c r="M91" s="1177"/>
      <c r="N91" s="1177"/>
      <c r="O91" s="1177"/>
      <c r="P91" s="1177"/>
      <c r="Q91" s="1177"/>
      <c r="R91" s="1177"/>
    </row>
    <row r="92" spans="3:18" x14ac:dyDescent="0.35">
      <c r="C92" s="1177"/>
      <c r="D92" s="1177"/>
      <c r="E92" s="1177"/>
      <c r="F92" s="1177"/>
      <c r="G92" s="1177"/>
      <c r="H92" s="993"/>
      <c r="I92" s="1177"/>
      <c r="J92" s="1177"/>
      <c r="K92" s="1177"/>
      <c r="L92" s="1177"/>
      <c r="M92" s="1177"/>
      <c r="N92" s="1177"/>
      <c r="O92" s="1177"/>
      <c r="P92" s="1177"/>
      <c r="Q92" s="1177"/>
      <c r="R92" s="1177"/>
    </row>
    <row r="93" spans="3:18" x14ac:dyDescent="0.35">
      <c r="C93" s="1177"/>
      <c r="D93" s="1177"/>
      <c r="E93" s="1177"/>
      <c r="F93" s="1177"/>
      <c r="G93" s="1177"/>
      <c r="H93" s="993"/>
      <c r="I93" s="1177"/>
      <c r="J93" s="1177"/>
      <c r="K93" s="1177"/>
      <c r="L93" s="1177"/>
      <c r="M93" s="1177"/>
      <c r="N93" s="1177"/>
      <c r="O93" s="1177"/>
      <c r="P93" s="1177"/>
      <c r="Q93" s="1177"/>
      <c r="R93" s="1177"/>
    </row>
    <row r="94" spans="3:18" x14ac:dyDescent="0.35">
      <c r="C94" s="1177"/>
      <c r="D94" s="1177"/>
      <c r="E94" s="1177"/>
      <c r="F94" s="1177"/>
      <c r="G94" s="1177"/>
      <c r="H94" s="993"/>
      <c r="I94" s="1177"/>
      <c r="J94" s="1177"/>
      <c r="K94" s="1177"/>
      <c r="L94" s="1177"/>
      <c r="M94" s="1177"/>
      <c r="N94" s="1177"/>
      <c r="O94" s="1177"/>
      <c r="P94" s="1177"/>
      <c r="Q94" s="1177"/>
      <c r="R94" s="1177"/>
    </row>
    <row r="95" spans="3:18" x14ac:dyDescent="0.35">
      <c r="C95" s="1177"/>
      <c r="D95" s="1177"/>
      <c r="E95" s="1177"/>
      <c r="F95" s="1177"/>
      <c r="G95" s="1177"/>
      <c r="H95" s="993"/>
      <c r="I95" s="1177"/>
      <c r="J95" s="1177"/>
      <c r="K95" s="1177"/>
      <c r="L95" s="1177"/>
      <c r="M95" s="1177"/>
      <c r="N95" s="1177"/>
      <c r="O95" s="1177"/>
      <c r="P95" s="1177"/>
      <c r="Q95" s="1177"/>
      <c r="R95" s="1177"/>
    </row>
    <row r="96" spans="3:18" x14ac:dyDescent="0.35">
      <c r="C96" s="1177"/>
      <c r="D96" s="1177"/>
      <c r="E96" s="1177"/>
      <c r="F96" s="1177"/>
      <c r="G96" s="1177"/>
      <c r="H96" s="993"/>
      <c r="I96" s="1177"/>
      <c r="J96" s="1177"/>
      <c r="K96" s="1177"/>
      <c r="L96" s="1177"/>
      <c r="M96" s="1177"/>
      <c r="N96" s="1177"/>
      <c r="O96" s="1177"/>
      <c r="P96" s="1177"/>
      <c r="Q96" s="1177"/>
      <c r="R96" s="1177"/>
    </row>
    <row r="97" spans="3:18" x14ac:dyDescent="0.35">
      <c r="C97" s="1177"/>
      <c r="D97" s="1177"/>
      <c r="E97" s="1177"/>
      <c r="F97" s="1177"/>
      <c r="G97" s="1177"/>
      <c r="H97" s="993"/>
      <c r="I97" s="1177"/>
      <c r="J97" s="1177"/>
      <c r="K97" s="1177"/>
      <c r="L97" s="1177"/>
      <c r="M97" s="1177"/>
      <c r="N97" s="1177"/>
      <c r="O97" s="1177"/>
      <c r="P97" s="1177"/>
      <c r="Q97" s="1177"/>
      <c r="R97" s="1177"/>
    </row>
    <row r="98" spans="3:18" x14ac:dyDescent="0.35">
      <c r="C98" s="1177"/>
      <c r="D98" s="1177"/>
      <c r="E98" s="1177"/>
      <c r="F98" s="1177"/>
      <c r="G98" s="1177"/>
      <c r="H98" s="993"/>
      <c r="I98" s="1177"/>
      <c r="J98" s="1177"/>
      <c r="K98" s="1177"/>
      <c r="L98" s="1177"/>
      <c r="M98" s="1177"/>
      <c r="N98" s="1177"/>
      <c r="O98" s="1177"/>
      <c r="P98" s="1177"/>
      <c r="Q98" s="1177"/>
      <c r="R98" s="1177"/>
    </row>
  </sheetData>
  <mergeCells count="5">
    <mergeCell ref="H61:H64"/>
    <mergeCell ref="C2:K2"/>
    <mergeCell ref="J11:J12"/>
    <mergeCell ref="J25:J35"/>
    <mergeCell ref="J56:J58"/>
  </mergeCells>
  <conditionalFormatting sqref="D43">
    <cfRule type="cellIs" dxfId="28" priority="33" operator="equal">
      <formula>TRUE</formula>
    </cfRule>
    <cfRule type="cellIs" dxfId="27" priority="34" operator="equal">
      <formula>FALSE</formula>
    </cfRule>
  </conditionalFormatting>
  <conditionalFormatting sqref="D30:D32">
    <cfRule type="cellIs" dxfId="26" priority="31" operator="equal">
      <formula>FALSE</formula>
    </cfRule>
    <cfRule type="cellIs" dxfId="25" priority="32" operator="equal">
      <formula>TRUE</formula>
    </cfRule>
  </conditionalFormatting>
  <conditionalFormatting sqref="F4:F43 F45:F49 F51:F1048576">
    <cfRule type="cellIs" dxfId="24" priority="27" operator="equal">
      <formula>"Please Enter"</formula>
    </cfRule>
    <cfRule type="cellIs" dxfId="23" priority="28" operator="equal">
      <formula>"G"</formula>
    </cfRule>
    <cfRule type="cellIs" dxfId="22" priority="29" operator="equal">
      <formula>"A"</formula>
    </cfRule>
    <cfRule type="cellIs" dxfId="21" priority="30" operator="equal">
      <formula>"R"</formula>
    </cfRule>
  </conditionalFormatting>
  <conditionalFormatting sqref="D56">
    <cfRule type="cellIs" dxfId="20" priority="25" operator="equal">
      <formula>TRUE</formula>
    </cfRule>
    <cfRule type="cellIs" dxfId="19" priority="26" operator="equal">
      <formula>FALSE</formula>
    </cfRule>
  </conditionalFormatting>
  <conditionalFormatting sqref="F50">
    <cfRule type="cellIs" dxfId="18" priority="5" operator="equal">
      <formula>"Please Enter"</formula>
    </cfRule>
    <cfRule type="cellIs" dxfId="17" priority="6" operator="equal">
      <formula>"G"</formula>
    </cfRule>
    <cfRule type="cellIs" dxfId="16" priority="7" operator="equal">
      <formula>"A"</formula>
    </cfRule>
    <cfRule type="cellIs" dxfId="15" priority="8" operator="equal">
      <formula>"R"</formula>
    </cfRule>
  </conditionalFormatting>
  <conditionalFormatting sqref="F44">
    <cfRule type="cellIs" dxfId="14" priority="1" operator="equal">
      <formula>"Please Enter"</formula>
    </cfRule>
    <cfRule type="cellIs" dxfId="13" priority="2" operator="equal">
      <formula>"G"</formula>
    </cfRule>
    <cfRule type="cellIs" dxfId="12" priority="3" operator="equal">
      <formula>"A"</formula>
    </cfRule>
    <cfRule type="cellIs" dxfId="11" priority="4" operator="equal">
      <formula>"R"</formula>
    </cfRule>
  </conditionalFormatting>
  <dataValidations count="3">
    <dataValidation type="list" allowBlank="1" showInputMessage="1" showErrorMessage="1" sqref="F23 F6 F9:F10 F39 F70:F71 F44:F45 F50:F52 F59:F63" xr:uid="{00000000-0002-0000-0500-000000000000}">
      <formula1>RAGG</formula1>
    </dataValidation>
    <dataValidation type="list" allowBlank="1" showInputMessage="1" showErrorMessage="1" sqref="D61:D65" xr:uid="{00000000-0002-0000-0500-000001000000}">
      <formula1>Yes_no</formula1>
    </dataValidation>
    <dataValidation type="whole" allowBlank="1" showInputMessage="1" showErrorMessage="1" sqref="D66:D68" xr:uid="{00000000-0002-0000-0500-000002000000}">
      <formula1>0</formula1>
      <formula2>2300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sheetPr>
  <dimension ref="A1:W65"/>
  <sheetViews>
    <sheetView topLeftCell="A10" zoomScale="70" zoomScaleNormal="70" workbookViewId="0">
      <selection activeCell="A19" sqref="A19:XFD19"/>
    </sheetView>
  </sheetViews>
  <sheetFormatPr defaultColWidth="9.1796875" defaultRowHeight="19" customHeight="1" x14ac:dyDescent="0.35"/>
  <cols>
    <col min="1" max="1" width="4.1796875" style="415" customWidth="1"/>
    <col min="2" max="2" width="33.453125" style="996" customWidth="1"/>
    <col min="3" max="3" width="2.453125" style="415" customWidth="1"/>
    <col min="4" max="4" width="18.1796875" style="415" customWidth="1"/>
    <col min="5" max="5" width="3.81640625" style="415" customWidth="1"/>
    <col min="6" max="6" width="18.453125" style="415" customWidth="1"/>
    <col min="7" max="7" width="12.453125" style="415" customWidth="1"/>
    <col min="8" max="8" width="9.54296875" style="415" customWidth="1"/>
    <col min="9" max="9" width="9.1796875" style="415"/>
    <col min="10" max="10" width="2.54296875" style="415" customWidth="1"/>
    <col min="11" max="11" width="3.453125" style="415" customWidth="1"/>
    <col min="12" max="12" width="2.81640625" style="415" customWidth="1"/>
    <col min="13" max="14" width="11.54296875" style="415" customWidth="1"/>
    <col min="15" max="15" width="9.1796875" style="415"/>
    <col min="16" max="16" width="16.453125" style="415" customWidth="1"/>
    <col min="17" max="17" width="22" style="415" customWidth="1"/>
    <col min="18" max="18" width="18" style="415" customWidth="1"/>
    <col min="19" max="16384" width="9.1796875" style="415"/>
  </cols>
  <sheetData>
    <row r="1" spans="1:23" ht="19" customHeight="1" x14ac:dyDescent="0.35">
      <c r="B1" s="996" t="s">
        <v>195</v>
      </c>
    </row>
    <row r="3" spans="1:23" ht="31.5" thickBot="1" x14ac:dyDescent="0.4">
      <c r="B3" s="997" t="s">
        <v>196</v>
      </c>
      <c r="L3" s="450"/>
      <c r="M3" s="450"/>
      <c r="N3" s="450"/>
      <c r="O3" s="450"/>
      <c r="P3" s="450"/>
      <c r="Q3" s="450"/>
      <c r="R3" s="450"/>
      <c r="S3" s="450"/>
      <c r="T3" s="450"/>
      <c r="U3" s="450"/>
    </row>
    <row r="4" spans="1:23" s="450" customFormat="1" ht="19" customHeight="1" x14ac:dyDescent="0.35">
      <c r="A4" s="803"/>
      <c r="B4" s="998"/>
      <c r="C4" s="821"/>
      <c r="D4" s="821"/>
      <c r="E4" s="821"/>
      <c r="F4" s="821"/>
      <c r="G4" s="821"/>
      <c r="H4" s="821"/>
      <c r="I4" s="821"/>
      <c r="J4" s="822"/>
      <c r="K4" s="803"/>
      <c r="L4" s="803"/>
      <c r="N4" s="1177"/>
      <c r="O4" s="1177"/>
      <c r="P4" s="1177"/>
      <c r="Q4" s="1177"/>
      <c r="R4" s="1177"/>
      <c r="S4" s="1177"/>
      <c r="T4" s="1177"/>
      <c r="U4" s="1177"/>
      <c r="V4" s="1177"/>
      <c r="W4" s="1177"/>
    </row>
    <row r="5" spans="1:23" s="450" customFormat="1" ht="28.5" x14ac:dyDescent="0.35">
      <c r="A5" s="803"/>
      <c r="B5" s="999" t="s">
        <v>197</v>
      </c>
      <c r="C5" s="803"/>
      <c r="D5" s="1178"/>
      <c r="E5" s="803"/>
      <c r="F5" s="803"/>
      <c r="G5" s="803"/>
      <c r="H5" s="803"/>
      <c r="I5" s="803"/>
      <c r="J5" s="823"/>
      <c r="K5" s="803"/>
      <c r="L5" s="803"/>
      <c r="M5" s="1177"/>
      <c r="N5" s="1177"/>
      <c r="O5" s="1177"/>
      <c r="P5" s="1177"/>
      <c r="Q5" s="1177"/>
      <c r="R5" s="1177"/>
      <c r="S5" s="1177"/>
      <c r="T5" s="1177"/>
      <c r="U5" s="1177"/>
      <c r="V5" s="1177"/>
      <c r="W5" s="1177"/>
    </row>
    <row r="6" spans="1:23" s="450" customFormat="1" ht="19" customHeight="1" x14ac:dyDescent="0.35">
      <c r="A6" s="803"/>
      <c r="B6" s="1000"/>
      <c r="C6" s="803"/>
      <c r="D6" s="803"/>
      <c r="E6" s="803"/>
      <c r="F6" s="803"/>
      <c r="G6" s="803"/>
      <c r="H6" s="803"/>
      <c r="I6" s="803"/>
      <c r="J6" s="823"/>
      <c r="K6" s="803"/>
      <c r="L6" s="803"/>
      <c r="M6" s="1177"/>
      <c r="N6" s="1177"/>
      <c r="O6" s="1177"/>
      <c r="P6" s="1177"/>
      <c r="Q6" s="1177"/>
      <c r="R6" s="1177"/>
      <c r="S6" s="1177"/>
      <c r="T6" s="1177"/>
      <c r="U6" s="1177"/>
      <c r="V6" s="1177"/>
      <c r="W6" s="1177"/>
    </row>
    <row r="7" spans="1:23" s="450" customFormat="1" ht="19" customHeight="1" x14ac:dyDescent="0.35">
      <c r="A7" s="803"/>
      <c r="B7" s="1000" t="s">
        <v>198</v>
      </c>
      <c r="C7" s="803"/>
      <c r="D7" s="1178"/>
      <c r="E7" s="803"/>
      <c r="F7" s="803"/>
      <c r="G7" s="803"/>
      <c r="H7" s="803"/>
      <c r="I7" s="803"/>
      <c r="J7" s="823"/>
      <c r="K7" s="803"/>
      <c r="L7" s="803"/>
      <c r="M7" s="1177"/>
      <c r="N7" s="1177"/>
      <c r="O7" s="1177"/>
      <c r="P7" s="1177"/>
      <c r="Q7" s="1177"/>
      <c r="R7" s="1177"/>
      <c r="S7" s="1177"/>
      <c r="T7" s="1177"/>
      <c r="U7" s="1177"/>
      <c r="V7" s="1177"/>
      <c r="W7" s="1177"/>
    </row>
    <row r="8" spans="1:23" s="450" customFormat="1" ht="19" customHeight="1" x14ac:dyDescent="0.35">
      <c r="A8" s="803"/>
      <c r="B8" s="1000"/>
      <c r="C8" s="803"/>
      <c r="D8" s="867"/>
      <c r="E8" s="803"/>
      <c r="F8" s="803"/>
      <c r="G8" s="803"/>
      <c r="H8" s="803"/>
      <c r="I8" s="803"/>
      <c r="J8" s="823"/>
      <c r="K8" s="803"/>
      <c r="L8" s="803"/>
      <c r="M8" s="1177"/>
      <c r="N8" s="1177"/>
      <c r="O8" s="1177"/>
      <c r="P8" s="1177"/>
      <c r="Q8" s="1177"/>
      <c r="R8" s="1177"/>
      <c r="S8" s="1177"/>
      <c r="T8" s="1177"/>
      <c r="U8" s="1177"/>
      <c r="V8" s="1177"/>
      <c r="W8" s="1177"/>
    </row>
    <row r="9" spans="1:23" s="450" customFormat="1" ht="19" customHeight="1" x14ac:dyDescent="0.35">
      <c r="A9" s="803"/>
      <c r="B9" s="1001" t="s">
        <v>199</v>
      </c>
      <c r="C9" s="803"/>
      <c r="D9" s="1178"/>
      <c r="E9" s="803"/>
      <c r="F9" s="803"/>
      <c r="G9" s="1166"/>
      <c r="H9" s="1166"/>
      <c r="I9" s="1166"/>
      <c r="J9" s="823"/>
      <c r="K9" s="803"/>
      <c r="L9" s="803"/>
      <c r="M9" s="1177"/>
      <c r="N9" s="1177"/>
      <c r="O9" s="1177"/>
      <c r="P9" s="1177"/>
      <c r="Q9" s="1177"/>
      <c r="R9" s="1177"/>
      <c r="S9" s="1177"/>
      <c r="T9" s="1177"/>
      <c r="U9" s="1177"/>
      <c r="V9" s="1177"/>
      <c r="W9" s="1177"/>
    </row>
    <row r="10" spans="1:23" s="450" customFormat="1" ht="19" customHeight="1" x14ac:dyDescent="0.35">
      <c r="A10" s="803"/>
      <c r="B10" s="1000"/>
      <c r="C10" s="803"/>
      <c r="D10" s="803"/>
      <c r="E10" s="803"/>
      <c r="F10" s="803"/>
      <c r="G10" s="803"/>
      <c r="H10" s="803"/>
      <c r="I10" s="803"/>
      <c r="J10" s="823"/>
      <c r="K10" s="803"/>
      <c r="L10" s="803"/>
      <c r="M10" s="1177"/>
      <c r="N10" s="1177"/>
      <c r="O10" s="1177"/>
      <c r="P10" s="1177"/>
      <c r="Q10" s="1177"/>
      <c r="R10" s="1177"/>
      <c r="S10" s="1177"/>
      <c r="T10" s="1177"/>
      <c r="U10" s="1177"/>
      <c r="V10" s="1177"/>
      <c r="W10" s="1177"/>
    </row>
    <row r="11" spans="1:23" s="824" customFormat="1" ht="102.75" customHeight="1" x14ac:dyDescent="0.35">
      <c r="B11" s="1002" t="s">
        <v>200</v>
      </c>
      <c r="D11" s="1235" t="str">
        <f>IF($D$5="NO", "N/A", "")</f>
        <v/>
      </c>
      <c r="E11" s="1235"/>
      <c r="F11" s="1235"/>
      <c r="G11" s="1235"/>
      <c r="H11" s="1235"/>
      <c r="I11" s="1235"/>
      <c r="J11" s="825"/>
      <c r="M11" s="1177"/>
      <c r="N11" s="1177"/>
      <c r="O11" s="1177"/>
      <c r="P11" s="1177"/>
      <c r="Q11" s="1177"/>
      <c r="R11" s="1177"/>
      <c r="S11" s="1177"/>
      <c r="T11" s="1177"/>
      <c r="U11" s="1177"/>
      <c r="V11" s="1177"/>
      <c r="W11" s="1177"/>
    </row>
    <row r="12" spans="1:23" s="450" customFormat="1" ht="19" customHeight="1" thickBot="1" x14ac:dyDescent="0.4">
      <c r="A12" s="803"/>
      <c r="B12" s="1003"/>
      <c r="C12" s="826"/>
      <c r="D12" s="826"/>
      <c r="E12" s="826"/>
      <c r="F12" s="826"/>
      <c r="G12" s="968"/>
      <c r="H12" s="968"/>
      <c r="I12" s="968"/>
      <c r="J12" s="827"/>
      <c r="K12" s="803"/>
      <c r="L12" s="803"/>
      <c r="M12" s="1177"/>
      <c r="N12" s="1177"/>
      <c r="O12" s="1177"/>
      <c r="P12" s="1177"/>
      <c r="Q12" s="1177"/>
      <c r="R12" s="1177"/>
      <c r="S12" s="1177"/>
      <c r="T12" s="1177"/>
      <c r="U12" s="1177"/>
      <c r="V12" s="1177"/>
      <c r="W12" s="1177"/>
    </row>
    <row r="13" spans="1:23" s="450" customFormat="1" ht="19" customHeight="1" x14ac:dyDescent="0.35">
      <c r="A13" s="803"/>
      <c r="B13" s="1174"/>
      <c r="C13" s="803"/>
      <c r="D13" s="803"/>
      <c r="E13" s="803"/>
      <c r="F13" s="803"/>
      <c r="G13" s="1166"/>
      <c r="H13" s="1166"/>
      <c r="I13" s="1166"/>
      <c r="J13" s="803"/>
      <c r="K13" s="803"/>
      <c r="L13" s="803"/>
      <c r="M13" s="1177"/>
      <c r="N13" s="1177"/>
      <c r="O13" s="1177"/>
      <c r="P13" s="1177"/>
      <c r="Q13" s="1177"/>
      <c r="R13" s="1177"/>
      <c r="S13" s="1177"/>
      <c r="T13" s="1177"/>
      <c r="U13" s="1177"/>
      <c r="V13" s="1177"/>
      <c r="W13" s="1177"/>
    </row>
    <row r="14" spans="1:23" s="450" customFormat="1" ht="19" customHeight="1" thickBot="1" x14ac:dyDescent="0.4">
      <c r="A14" s="803"/>
      <c r="B14" s="996" t="s">
        <v>201</v>
      </c>
      <c r="C14" s="415"/>
      <c r="D14" s="415"/>
      <c r="E14" s="415"/>
      <c r="F14" s="415"/>
      <c r="G14" s="415"/>
      <c r="H14" s="415"/>
      <c r="I14" s="415"/>
      <c r="J14" s="415"/>
      <c r="K14" s="803"/>
      <c r="L14" s="803"/>
      <c r="M14" s="1177"/>
      <c r="N14" s="1177"/>
      <c r="O14" s="1177"/>
      <c r="P14" s="1177"/>
      <c r="Q14" s="1177"/>
      <c r="R14" s="1177"/>
      <c r="S14" s="1177"/>
      <c r="T14" s="1177"/>
      <c r="U14" s="1177"/>
      <c r="V14" s="1177"/>
      <c r="W14" s="1177"/>
    </row>
    <row r="15" spans="1:23" ht="19" customHeight="1" x14ac:dyDescent="0.35">
      <c r="B15" s="998"/>
      <c r="C15" s="829"/>
      <c r="D15" s="829"/>
      <c r="E15" s="829"/>
      <c r="F15" s="829"/>
      <c r="G15" s="829"/>
      <c r="H15" s="829"/>
      <c r="I15" s="829"/>
      <c r="J15" s="831"/>
      <c r="K15" s="450"/>
      <c r="L15" s="450"/>
    </row>
    <row r="16" spans="1:23" ht="19" customHeight="1" x14ac:dyDescent="0.35">
      <c r="B16" s="1000" t="s">
        <v>202</v>
      </c>
      <c r="C16" s="450"/>
      <c r="D16" s="1047"/>
      <c r="E16" s="450"/>
      <c r="F16" s="450"/>
      <c r="G16" s="450"/>
      <c r="H16" s="450"/>
      <c r="I16" s="450"/>
      <c r="J16" s="832"/>
      <c r="K16" s="450"/>
      <c r="L16" s="450"/>
    </row>
    <row r="17" spans="2:19" ht="19" customHeight="1" x14ac:dyDescent="0.35">
      <c r="B17" s="1000"/>
      <c r="C17" s="450"/>
      <c r="D17" s="450"/>
      <c r="E17" s="450"/>
      <c r="F17" s="450"/>
      <c r="G17" s="450"/>
      <c r="H17" s="450"/>
      <c r="I17" s="450"/>
      <c r="J17" s="832"/>
      <c r="K17" s="450"/>
      <c r="L17" s="450"/>
    </row>
    <row r="18" spans="2:19" ht="28.5" x14ac:dyDescent="0.35">
      <c r="B18" s="999" t="s">
        <v>203</v>
      </c>
      <c r="C18" s="450"/>
      <c r="D18" s="1047"/>
      <c r="E18" s="450"/>
      <c r="F18" s="450"/>
      <c r="G18" s="450"/>
      <c r="H18" s="450"/>
      <c r="I18" s="450"/>
      <c r="J18" s="832"/>
      <c r="K18" s="450"/>
      <c r="L18" s="450"/>
    </row>
    <row r="19" spans="2:19" ht="19" customHeight="1" thickBot="1" x14ac:dyDescent="0.4">
      <c r="B19" s="1004"/>
      <c r="C19" s="837"/>
      <c r="D19" s="837"/>
      <c r="E19" s="837"/>
      <c r="F19" s="837"/>
      <c r="G19" s="837"/>
      <c r="H19" s="837"/>
      <c r="I19" s="837"/>
      <c r="J19" s="838"/>
      <c r="K19" s="450"/>
      <c r="L19" s="450"/>
    </row>
    <row r="20" spans="2:19" ht="19" customHeight="1" x14ac:dyDescent="0.35">
      <c r="K20" s="450"/>
      <c r="L20" s="450"/>
    </row>
    <row r="21" spans="2:19" ht="19" customHeight="1" thickBot="1" x14ac:dyDescent="0.4">
      <c r="B21" s="801" t="s">
        <v>204</v>
      </c>
      <c r="C21" s="450"/>
      <c r="D21" s="450"/>
      <c r="E21" s="450"/>
      <c r="F21" s="450"/>
      <c r="G21" s="1166"/>
      <c r="H21" s="1166"/>
      <c r="I21" s="1166"/>
      <c r="J21" s="450"/>
      <c r="K21" s="450"/>
      <c r="L21" s="450"/>
      <c r="M21" s="391" t="s">
        <v>205</v>
      </c>
    </row>
    <row r="22" spans="2:19" ht="19" customHeight="1" x14ac:dyDescent="0.35">
      <c r="B22" s="1005"/>
      <c r="C22" s="829"/>
      <c r="D22" s="830"/>
      <c r="E22" s="829"/>
      <c r="F22" s="829"/>
      <c r="G22" s="829"/>
      <c r="H22" s="829"/>
      <c r="I22" s="829"/>
      <c r="J22" s="831"/>
      <c r="K22" s="450"/>
      <c r="L22" s="450"/>
      <c r="M22" s="839"/>
      <c r="N22" s="829"/>
      <c r="O22" s="829"/>
      <c r="P22" s="821"/>
      <c r="Q22" s="821"/>
      <c r="R22" s="821"/>
      <c r="S22" s="822"/>
    </row>
    <row r="23" spans="2:19" ht="19" customHeight="1" x14ac:dyDescent="0.35">
      <c r="B23" s="1006" t="s">
        <v>206</v>
      </c>
      <c r="C23" s="450"/>
      <c r="D23" s="450"/>
      <c r="E23" s="450"/>
      <c r="F23" s="450"/>
      <c r="G23" s="450"/>
      <c r="H23" s="450"/>
      <c r="I23" s="450"/>
      <c r="J23" s="832"/>
      <c r="K23" s="450"/>
      <c r="L23" s="450"/>
      <c r="M23" s="835"/>
      <c r="N23" s="450"/>
      <c r="O23" s="450"/>
      <c r="P23" s="864" t="s">
        <v>207</v>
      </c>
      <c r="Q23" s="856" t="e">
        <f>D31*1000/'Proforma Scrutiny'!D7</f>
        <v>#DIV/0!</v>
      </c>
      <c r="R23" s="803"/>
      <c r="S23" s="823"/>
    </row>
    <row r="24" spans="2:19" ht="19" customHeight="1" x14ac:dyDescent="0.35">
      <c r="B24" s="1000" t="s">
        <v>13</v>
      </c>
      <c r="C24" s="450"/>
      <c r="D24" s="833" t="e">
        <f>(SUM('PVB calculations'!C38:CD41)+SUM('PVB calculations'!C44:CD47)+SUM('PVB calculations'!C50:CD53))/1000</f>
        <v>#DIV/0!</v>
      </c>
      <c r="E24" s="450"/>
      <c r="F24" s="450"/>
      <c r="H24" s="450"/>
      <c r="I24" s="450"/>
      <c r="J24" s="832"/>
      <c r="K24" s="450"/>
      <c r="L24" s="450"/>
      <c r="M24" s="835"/>
      <c r="N24" s="450"/>
      <c r="O24" s="450"/>
      <c r="P24" s="864" t="s">
        <v>208</v>
      </c>
      <c r="Q24" s="857" t="e">
        <f>D29*1000/(Proforma!D25*'Proforma Scrutiny'!D11)</f>
        <v>#DIV/0!</v>
      </c>
      <c r="R24" s="803"/>
      <c r="S24" s="823"/>
    </row>
    <row r="25" spans="2:19" ht="19" customHeight="1" x14ac:dyDescent="0.35">
      <c r="B25" s="1000" t="s">
        <v>22</v>
      </c>
      <c r="C25" s="450"/>
      <c r="D25" s="833">
        <f>IFERROR(SUM('PVB calculations'!C57:CD60)/1000,0)</f>
        <v>0</v>
      </c>
      <c r="E25" s="450"/>
      <c r="F25" s="450"/>
      <c r="H25" s="450"/>
      <c r="I25" s="450"/>
      <c r="J25" s="832"/>
      <c r="K25" s="450"/>
      <c r="L25" s="450"/>
      <c r="M25" s="835"/>
      <c r="N25" s="450"/>
      <c r="O25" s="450"/>
      <c r="P25" s="864" t="s">
        <v>209</v>
      </c>
      <c r="Q25" s="803">
        <f>'Proforma Scrutiny'!D11</f>
        <v>0</v>
      </c>
      <c r="R25" s="803"/>
      <c r="S25" s="823"/>
    </row>
    <row r="26" spans="2:19" ht="19" customHeight="1" x14ac:dyDescent="0.35">
      <c r="B26" s="1000" t="s">
        <v>27</v>
      </c>
      <c r="C26" s="450"/>
      <c r="D26" s="833" t="e">
        <f>SUM('PVB calculations'!C64:CD67)/1000</f>
        <v>#DIV/0!</v>
      </c>
      <c r="E26" s="450"/>
      <c r="F26" s="450"/>
      <c r="H26" s="450"/>
      <c r="I26" s="450"/>
      <c r="J26" s="832"/>
      <c r="K26" s="450"/>
      <c r="L26" s="450"/>
      <c r="M26" s="835"/>
      <c r="N26" s="450"/>
      <c r="O26" s="450"/>
      <c r="P26" s="864" t="s">
        <v>210</v>
      </c>
      <c r="Q26" s="803">
        <f>'PVB calculations'!C5</f>
        <v>30</v>
      </c>
      <c r="R26" s="803"/>
      <c r="S26" s="823"/>
    </row>
    <row r="27" spans="2:19" ht="19" customHeight="1" x14ac:dyDescent="0.35">
      <c r="B27" s="1000" t="s">
        <v>211</v>
      </c>
      <c r="C27" s="450"/>
      <c r="D27" s="833">
        <f>SUM('PVB calculations'!C33:CD33)/1000</f>
        <v>0</v>
      </c>
      <c r="E27" s="450"/>
      <c r="F27" s="840"/>
      <c r="H27" s="840"/>
      <c r="I27" s="840"/>
      <c r="J27" s="832"/>
      <c r="K27" s="450"/>
      <c r="L27" s="450"/>
      <c r="M27" s="835"/>
      <c r="N27" s="450"/>
      <c r="O27" s="450"/>
      <c r="P27" s="858" t="s">
        <v>212</v>
      </c>
      <c r="Q27" s="1010">
        <v>0.15</v>
      </c>
      <c r="R27" s="450"/>
      <c r="S27" s="823"/>
    </row>
    <row r="28" spans="2:19" ht="19" customHeight="1" x14ac:dyDescent="0.35">
      <c r="B28" s="1007"/>
      <c r="C28" s="450"/>
      <c r="D28" s="450"/>
      <c r="E28" s="833"/>
      <c r="F28" s="841"/>
      <c r="G28" s="840"/>
      <c r="H28" s="840"/>
      <c r="I28" s="840"/>
      <c r="J28" s="832"/>
      <c r="K28" s="450"/>
      <c r="L28" s="450"/>
      <c r="M28" s="835"/>
      <c r="N28" s="450"/>
      <c r="O28" s="450"/>
      <c r="P28" s="450"/>
      <c r="Q28" s="450"/>
      <c r="R28" s="450"/>
      <c r="S28" s="832"/>
    </row>
    <row r="29" spans="2:19" ht="19" customHeight="1" x14ac:dyDescent="0.35">
      <c r="B29" s="1008" t="s">
        <v>213</v>
      </c>
      <c r="C29" s="404"/>
      <c r="D29" s="1057" t="e">
        <f>SUM(D24:D27)</f>
        <v>#DIV/0!</v>
      </c>
      <c r="E29" s="450"/>
      <c r="F29" s="840"/>
      <c r="G29" s="967"/>
      <c r="H29" s="967"/>
      <c r="I29" s="967"/>
      <c r="J29" s="832"/>
      <c r="K29" s="450"/>
      <c r="L29" s="450"/>
      <c r="M29" s="835"/>
      <c r="N29" s="450"/>
      <c r="O29" s="450"/>
      <c r="P29" s="858" t="s">
        <v>214</v>
      </c>
      <c r="Q29" s="860" t="e">
        <f>SUM('PVB calculations'!C71:CD71)</f>
        <v>#DIV/0!</v>
      </c>
      <c r="R29" s="861" t="e">
        <f>Q29/($D$29*1000)</f>
        <v>#DIV/0!</v>
      </c>
      <c r="S29" s="823"/>
    </row>
    <row r="30" spans="2:19" ht="19" customHeight="1" x14ac:dyDescent="0.35">
      <c r="B30" s="1008"/>
      <c r="C30" s="404"/>
      <c r="D30" s="833"/>
      <c r="E30" s="450"/>
      <c r="F30" s="450"/>
      <c r="G30" s="450"/>
      <c r="H30" s="450"/>
      <c r="I30" s="450"/>
      <c r="J30" s="832"/>
      <c r="K30" s="450"/>
      <c r="L30" s="450"/>
      <c r="M30" s="835"/>
      <c r="N30" s="450"/>
      <c r="O30" s="450"/>
      <c r="P30" s="858" t="s">
        <v>215</v>
      </c>
      <c r="Q30" s="860" t="e">
        <f>SUM('PVB calculations'!C72:CD72)</f>
        <v>#DIV/0!</v>
      </c>
      <c r="R30" s="861" t="e">
        <f>Q30/($D$29*1000)</f>
        <v>#DIV/0!</v>
      </c>
      <c r="S30" s="823"/>
    </row>
    <row r="31" spans="2:19" ht="19" customHeight="1" x14ac:dyDescent="0.35">
      <c r="B31" s="1008" t="s">
        <v>216</v>
      </c>
      <c r="C31" s="404"/>
      <c r="D31" s="865">
        <f>'PVC Calculations'!D35</f>
        <v>0</v>
      </c>
      <c r="E31" s="450"/>
      <c r="F31" s="450"/>
      <c r="G31" s="450"/>
      <c r="H31" s="450"/>
      <c r="I31" s="450"/>
      <c r="J31" s="832"/>
      <c r="K31" s="450"/>
      <c r="L31" s="450"/>
      <c r="M31" s="835"/>
      <c r="N31" s="450"/>
      <c r="O31" s="450"/>
      <c r="P31" s="858" t="s">
        <v>217</v>
      </c>
      <c r="Q31" s="860" t="e">
        <f>SUM('PVB calculations'!C73:CD73)</f>
        <v>#DIV/0!</v>
      </c>
      <c r="R31" s="861" t="e">
        <f>Q31/($D$29*1000)</f>
        <v>#DIV/0!</v>
      </c>
      <c r="S31" s="823"/>
    </row>
    <row r="32" spans="2:19" ht="19" customHeight="1" x14ac:dyDescent="0.35">
      <c r="B32" s="1008"/>
      <c r="C32" s="404"/>
      <c r="D32" s="833"/>
      <c r="E32" s="450"/>
      <c r="F32" s="450"/>
      <c r="G32" s="450"/>
      <c r="H32" s="450"/>
      <c r="I32" s="450"/>
      <c r="J32" s="832"/>
      <c r="K32" s="450"/>
      <c r="L32" s="450"/>
      <c r="M32" s="835"/>
      <c r="N32" s="450"/>
      <c r="O32" s="450"/>
      <c r="P32" s="858" t="s">
        <v>218</v>
      </c>
      <c r="Q32" s="860" t="e">
        <f>SUM('PVB calculations'!C74:CD74)</f>
        <v>#DIV/0!</v>
      </c>
      <c r="R32" s="861" t="e">
        <f>Q32/($D$29*1000)</f>
        <v>#DIV/0!</v>
      </c>
      <c r="S32" s="832"/>
    </row>
    <row r="33" spans="2:19" ht="19" customHeight="1" thickBot="1" x14ac:dyDescent="0.4">
      <c r="B33" s="1008" t="s">
        <v>219</v>
      </c>
      <c r="C33" s="404"/>
      <c r="D33" s="866" t="e">
        <f>D29/D31</f>
        <v>#DIV/0!</v>
      </c>
      <c r="E33" s="450"/>
      <c r="F33" s="842"/>
      <c r="G33" s="967"/>
      <c r="H33" s="967"/>
      <c r="I33" s="967"/>
      <c r="J33" s="832"/>
      <c r="K33" s="450"/>
      <c r="L33" s="450"/>
      <c r="M33" s="836"/>
      <c r="N33" s="837"/>
      <c r="O33" s="837"/>
      <c r="P33" s="837"/>
      <c r="Q33" s="837"/>
      <c r="R33" s="837"/>
      <c r="S33" s="838"/>
    </row>
    <row r="34" spans="2:19" ht="19" customHeight="1" x14ac:dyDescent="0.35">
      <c r="B34" s="1008"/>
      <c r="C34" s="404"/>
      <c r="D34" s="834"/>
      <c r="E34" s="450"/>
      <c r="F34" s="450"/>
      <c r="G34" s="450"/>
      <c r="H34" s="450"/>
      <c r="I34" s="450"/>
      <c r="J34" s="832"/>
      <c r="K34" s="450"/>
      <c r="L34" s="450"/>
    </row>
    <row r="35" spans="2:19" ht="19" customHeight="1" thickBot="1" x14ac:dyDescent="0.4">
      <c r="B35" s="1008" t="s">
        <v>220</v>
      </c>
      <c r="C35" s="404"/>
      <c r="D35" s="865" t="e">
        <f>D29-D31</f>
        <v>#DIV/0!</v>
      </c>
      <c r="E35" s="450"/>
      <c r="F35" s="450"/>
      <c r="G35" s="450"/>
      <c r="H35" s="450"/>
      <c r="I35" s="450"/>
      <c r="J35" s="832"/>
      <c r="K35" s="450"/>
      <c r="L35" s="450"/>
      <c r="M35" s="391" t="s">
        <v>221</v>
      </c>
    </row>
    <row r="36" spans="2:19" ht="18" customHeight="1" x14ac:dyDescent="0.35">
      <c r="B36" s="1000"/>
      <c r="C36" s="450"/>
      <c r="D36" s="450"/>
      <c r="E36" s="450"/>
      <c r="F36" s="450"/>
      <c r="G36" s="450"/>
      <c r="H36" s="450"/>
      <c r="I36" s="450"/>
      <c r="J36" s="832"/>
      <c r="K36" s="450"/>
      <c r="L36" s="450"/>
      <c r="M36" s="839"/>
      <c r="N36" s="829"/>
      <c r="O36" s="829"/>
      <c r="P36" s="829"/>
      <c r="Q36" s="829"/>
      <c r="R36" s="829"/>
      <c r="S36" s="831"/>
    </row>
    <row r="37" spans="2:19" ht="19" customHeight="1" x14ac:dyDescent="0.35">
      <c r="B37" s="1006" t="s">
        <v>119</v>
      </c>
      <c r="C37" s="450"/>
      <c r="D37" s="1178"/>
      <c r="E37" s="450"/>
      <c r="F37" s="450"/>
      <c r="G37" s="450"/>
      <c r="H37" s="450"/>
      <c r="I37" s="450"/>
      <c r="J37" s="832"/>
      <c r="K37" s="450"/>
      <c r="L37" s="450"/>
      <c r="M37" s="835"/>
      <c r="N37" s="450"/>
      <c r="O37" s="450"/>
      <c r="P37" s="858" t="s">
        <v>222</v>
      </c>
      <c r="Q37" s="859" t="e">
        <f>$D$31*4-$D$29</f>
        <v>#DIV/0!</v>
      </c>
      <c r="R37" s="862" t="e">
        <f>Q37/$D$31</f>
        <v>#DIV/0!</v>
      </c>
      <c r="S37" s="832"/>
    </row>
    <row r="38" spans="2:19" ht="19" customHeight="1" x14ac:dyDescent="0.35">
      <c r="B38" s="1000"/>
      <c r="C38" s="450"/>
      <c r="D38" s="450"/>
      <c r="E38" s="450"/>
      <c r="F38" s="450"/>
      <c r="G38" s="450"/>
      <c r="H38" s="450"/>
      <c r="I38" s="450"/>
      <c r="J38" s="832"/>
      <c r="K38" s="450"/>
      <c r="L38" s="450"/>
      <c r="M38" s="835"/>
      <c r="N38" s="450"/>
      <c r="O38" s="450"/>
      <c r="P38" s="858" t="s">
        <v>223</v>
      </c>
      <c r="Q38" s="859" t="e">
        <f>$D$31*2-D29</f>
        <v>#DIV/0!</v>
      </c>
      <c r="R38" s="862" t="e">
        <f>Q38/$D$31</f>
        <v>#DIV/0!</v>
      </c>
      <c r="S38" s="832"/>
    </row>
    <row r="39" spans="2:19" ht="19" customHeight="1" x14ac:dyDescent="0.35">
      <c r="B39" s="1000"/>
      <c r="C39" s="450"/>
      <c r="D39" s="450"/>
      <c r="E39" s="450"/>
      <c r="F39" s="450"/>
      <c r="G39" s="1166"/>
      <c r="H39" s="1166"/>
      <c r="I39" s="1166"/>
      <c r="J39" s="832"/>
      <c r="K39" s="450"/>
      <c r="L39" s="450"/>
      <c r="M39" s="835"/>
      <c r="N39" s="450"/>
      <c r="O39" s="450"/>
      <c r="P39" s="858" t="s">
        <v>224</v>
      </c>
      <c r="Q39" s="833" t="e">
        <f>D31*1.5-D29</f>
        <v>#DIV/0!</v>
      </c>
      <c r="R39" s="862" t="e">
        <f>Q39/$D$31</f>
        <v>#DIV/0!</v>
      </c>
      <c r="S39" s="832"/>
    </row>
    <row r="40" spans="2:19" ht="19" customHeight="1" x14ac:dyDescent="0.35">
      <c r="B40" s="1002" t="s">
        <v>225</v>
      </c>
      <c r="C40" s="450"/>
      <c r="D40" s="1236"/>
      <c r="E40" s="1237"/>
      <c r="F40" s="1237"/>
      <c r="G40" s="1237"/>
      <c r="H40" s="1237"/>
      <c r="I40" s="1238"/>
      <c r="J40" s="832"/>
      <c r="K40" s="450"/>
      <c r="L40" s="450"/>
      <c r="M40" s="835"/>
      <c r="N40" s="450"/>
      <c r="O40" s="450"/>
      <c r="P40" s="858"/>
      <c r="Q40" s="450"/>
      <c r="R40" s="858"/>
      <c r="S40" s="832"/>
    </row>
    <row r="41" spans="2:19" ht="19" customHeight="1" x14ac:dyDescent="0.35">
      <c r="B41" s="1009"/>
      <c r="C41" s="450"/>
      <c r="D41" s="1239"/>
      <c r="E41" s="1240"/>
      <c r="F41" s="1240"/>
      <c r="G41" s="1240"/>
      <c r="H41" s="1240"/>
      <c r="I41" s="1241"/>
      <c r="J41" s="832"/>
      <c r="K41" s="450"/>
      <c r="L41" s="450"/>
      <c r="M41" s="835"/>
      <c r="N41" s="450"/>
      <c r="O41" s="450"/>
      <c r="P41" s="863" t="s">
        <v>226</v>
      </c>
      <c r="Q41" s="833" t="e">
        <f>($D$29/4)-$D$31</f>
        <v>#DIV/0!</v>
      </c>
      <c r="R41" s="862" t="e">
        <f>Q41/$D$31</f>
        <v>#DIV/0!</v>
      </c>
      <c r="S41" s="832"/>
    </row>
    <row r="42" spans="2:19" ht="19" customHeight="1" x14ac:dyDescent="0.35">
      <c r="B42" s="1009"/>
      <c r="C42" s="450"/>
      <c r="D42" s="1239"/>
      <c r="E42" s="1240"/>
      <c r="F42" s="1240"/>
      <c r="G42" s="1240"/>
      <c r="H42" s="1240"/>
      <c r="I42" s="1241"/>
      <c r="J42" s="832"/>
      <c r="M42" s="835"/>
      <c r="N42" s="450"/>
      <c r="O42" s="450"/>
      <c r="P42" s="863" t="s">
        <v>227</v>
      </c>
      <c r="Q42" s="833" t="e">
        <f>($D$29/2)-$D$31</f>
        <v>#DIV/0!</v>
      </c>
      <c r="R42" s="862" t="e">
        <f>Q42/$D$31</f>
        <v>#DIV/0!</v>
      </c>
      <c r="S42" s="832"/>
    </row>
    <row r="43" spans="2:19" ht="19" customHeight="1" x14ac:dyDescent="0.35">
      <c r="B43" s="1009"/>
      <c r="C43" s="450"/>
      <c r="D43" s="1242"/>
      <c r="E43" s="1243"/>
      <c r="F43" s="1243"/>
      <c r="G43" s="1243"/>
      <c r="H43" s="1243"/>
      <c r="I43" s="1244"/>
      <c r="J43" s="832"/>
      <c r="K43" s="450"/>
      <c r="M43" s="835"/>
      <c r="N43" s="450"/>
      <c r="O43" s="450"/>
      <c r="P43" s="863" t="s">
        <v>228</v>
      </c>
      <c r="Q43" s="833" t="e">
        <f>($D$29/1.5)-$D$31</f>
        <v>#DIV/0!</v>
      </c>
      <c r="R43" s="862" t="e">
        <f>Q43/$D$31</f>
        <v>#DIV/0!</v>
      </c>
      <c r="S43" s="832"/>
    </row>
    <row r="44" spans="2:19" ht="19" customHeight="1" thickBot="1" x14ac:dyDescent="0.4">
      <c r="B44" s="1004"/>
      <c r="C44" s="837"/>
      <c r="D44" s="837"/>
      <c r="E44" s="837"/>
      <c r="F44" s="837"/>
      <c r="G44" s="968"/>
      <c r="H44" s="968"/>
      <c r="I44" s="968"/>
      <c r="J44" s="838"/>
      <c r="K44" s="450"/>
      <c r="M44" s="836"/>
      <c r="N44" s="837"/>
      <c r="O44" s="837"/>
      <c r="P44" s="837"/>
      <c r="Q44" s="837"/>
      <c r="R44" s="837"/>
      <c r="S44" s="838"/>
    </row>
    <row r="45" spans="2:19" ht="19" customHeight="1" x14ac:dyDescent="0.35">
      <c r="K45" s="450"/>
    </row>
    <row r="46" spans="2:19" ht="19" customHeight="1" thickBot="1" x14ac:dyDescent="0.4">
      <c r="B46" s="801" t="s">
        <v>229</v>
      </c>
      <c r="C46" s="450"/>
      <c r="D46" s="450"/>
      <c r="E46" s="450"/>
      <c r="F46" s="450"/>
      <c r="G46" s="1166"/>
      <c r="H46" s="1166"/>
      <c r="I46" s="1166"/>
      <c r="J46" s="450"/>
      <c r="K46" s="450"/>
      <c r="M46" s="391" t="s">
        <v>230</v>
      </c>
    </row>
    <row r="47" spans="2:19" ht="19" customHeight="1" x14ac:dyDescent="0.35">
      <c r="B47" s="1005"/>
      <c r="C47" s="829"/>
      <c r="D47" s="830"/>
      <c r="E47" s="829"/>
      <c r="F47" s="829"/>
      <c r="G47" s="829"/>
      <c r="H47" s="829"/>
      <c r="I47" s="829"/>
      <c r="J47" s="831"/>
      <c r="M47" s="1226" t="s">
        <v>231</v>
      </c>
      <c r="N47" s="1227"/>
      <c r="O47" s="1227"/>
      <c r="P47" s="1227"/>
      <c r="Q47" s="1227"/>
      <c r="R47" s="1227"/>
      <c r="S47" s="1228"/>
    </row>
    <row r="48" spans="2:19" ht="19" customHeight="1" x14ac:dyDescent="0.35">
      <c r="B48" s="1006" t="s">
        <v>232</v>
      </c>
      <c r="C48" s="450"/>
      <c r="D48" s="450"/>
      <c r="E48" s="450"/>
      <c r="F48" s="450"/>
      <c r="G48" s="450"/>
      <c r="H48" s="450"/>
      <c r="I48" s="450"/>
      <c r="J48" s="832"/>
      <c r="M48" s="1229"/>
      <c r="N48" s="1230"/>
      <c r="O48" s="1230"/>
      <c r="P48" s="1230"/>
      <c r="Q48" s="1230"/>
      <c r="R48" s="1230"/>
      <c r="S48" s="1231"/>
    </row>
    <row r="49" spans="2:19" ht="19" customHeight="1" x14ac:dyDescent="0.35">
      <c r="B49" s="1000"/>
      <c r="C49" s="450"/>
      <c r="D49" s="833"/>
      <c r="E49" s="450"/>
      <c r="F49" s="450"/>
      <c r="H49" s="450"/>
      <c r="I49" s="450"/>
      <c r="J49" s="832"/>
      <c r="M49" s="1229"/>
      <c r="N49" s="1230"/>
      <c r="O49" s="1230"/>
      <c r="P49" s="1230"/>
      <c r="Q49" s="1230"/>
      <c r="R49" s="1230"/>
      <c r="S49" s="1231"/>
    </row>
    <row r="50" spans="2:19" ht="19" customHeight="1" x14ac:dyDescent="0.35">
      <c r="B50" s="1000" t="str">
        <f>'Proforma Scrutiny'!B6</f>
        <v>Distance</v>
      </c>
      <c r="C50" s="450"/>
      <c r="D50" s="833" t="str">
        <f>'Proforma Scrutiny'!F6</f>
        <v>Please Enter</v>
      </c>
      <c r="E50" s="450"/>
      <c r="F50" s="450"/>
      <c r="H50" s="450"/>
      <c r="I50" s="450"/>
      <c r="J50" s="832"/>
      <c r="M50" s="1229"/>
      <c r="N50" s="1230"/>
      <c r="O50" s="1230"/>
      <c r="P50" s="1230"/>
      <c r="Q50" s="1230"/>
      <c r="R50" s="1230"/>
      <c r="S50" s="1231"/>
    </row>
    <row r="51" spans="2:19" ht="19" customHeight="1" x14ac:dyDescent="0.35">
      <c r="B51" s="1000" t="str">
        <f>'Proforma Scrutiny'!B10</f>
        <v>AADT</v>
      </c>
      <c r="C51" s="450"/>
      <c r="D51" s="833" t="str">
        <f>'Proforma Scrutiny'!F10</f>
        <v>Please Enter</v>
      </c>
      <c r="E51" s="450"/>
      <c r="F51" s="450"/>
      <c r="H51" s="450"/>
      <c r="I51" s="450"/>
      <c r="J51" s="832"/>
      <c r="M51" s="1229"/>
      <c r="N51" s="1230"/>
      <c r="O51" s="1230"/>
      <c r="P51" s="1230"/>
      <c r="Q51" s="1230"/>
      <c r="R51" s="1230"/>
      <c r="S51" s="1231"/>
    </row>
    <row r="52" spans="2:19" ht="19" customHeight="1" x14ac:dyDescent="0.35">
      <c r="B52" s="1000" t="str">
        <f>'Proforma Scrutiny'!B23</f>
        <v>Road Quality</v>
      </c>
      <c r="C52" s="450"/>
      <c r="D52" s="833" t="str">
        <f>'Proforma Scrutiny'!F23</f>
        <v>Please Enter</v>
      </c>
      <c r="E52" s="450"/>
      <c r="F52" s="840"/>
      <c r="H52" s="840"/>
      <c r="I52" s="840"/>
      <c r="J52" s="832"/>
      <c r="M52" s="1229"/>
      <c r="N52" s="1230"/>
      <c r="O52" s="1230"/>
      <c r="P52" s="1230"/>
      <c r="Q52" s="1230"/>
      <c r="R52" s="1230"/>
      <c r="S52" s="1231"/>
    </row>
    <row r="53" spans="2:19" ht="19" customHeight="1" x14ac:dyDescent="0.35">
      <c r="B53" s="1000" t="str">
        <f>'Proforma Scrutiny'!B39</f>
        <v>Speed</v>
      </c>
      <c r="C53" s="450"/>
      <c r="D53" s="450" t="str">
        <f>'Proforma Scrutiny'!F39</f>
        <v>Please Enter</v>
      </c>
      <c r="E53" s="833"/>
      <c r="F53" s="841"/>
      <c r="G53" s="840"/>
      <c r="H53" s="840"/>
      <c r="I53" s="840"/>
      <c r="J53" s="832"/>
      <c r="M53" s="1229"/>
      <c r="N53" s="1230"/>
      <c r="O53" s="1230"/>
      <c r="P53" s="1230"/>
      <c r="Q53" s="1230"/>
      <c r="R53" s="1230"/>
      <c r="S53" s="1231"/>
    </row>
    <row r="54" spans="2:19" ht="19" customHeight="1" thickBot="1" x14ac:dyDescent="0.4">
      <c r="B54" s="1000" t="str">
        <f>'Proforma Scrutiny'!B45</f>
        <v>Cyclists</v>
      </c>
      <c r="C54" s="404"/>
      <c r="D54" s="860" t="str">
        <f>'Proforma Scrutiny'!F45</f>
        <v>Please Enter</v>
      </c>
      <c r="E54" s="450"/>
      <c r="F54" s="840"/>
      <c r="G54" s="967"/>
      <c r="H54" s="967"/>
      <c r="I54" s="967"/>
      <c r="J54" s="832"/>
      <c r="M54" s="1232"/>
      <c r="N54" s="1233"/>
      <c r="O54" s="1233"/>
      <c r="P54" s="1233"/>
      <c r="Q54" s="1233"/>
      <c r="R54" s="1233"/>
      <c r="S54" s="1234"/>
    </row>
    <row r="55" spans="2:19" ht="19" customHeight="1" x14ac:dyDescent="0.35">
      <c r="B55" s="1000" t="str">
        <f>'Proforma Scrutiny'!B51</f>
        <v>Diversions</v>
      </c>
      <c r="C55" s="404"/>
      <c r="D55" s="833" t="str">
        <f>'Proforma Scrutiny'!F51</f>
        <v>Please Enter</v>
      </c>
      <c r="E55" s="450"/>
      <c r="F55" s="450"/>
      <c r="G55" s="450"/>
      <c r="H55" s="450"/>
      <c r="I55" s="450"/>
      <c r="J55" s="832"/>
    </row>
    <row r="56" spans="2:19" ht="19" customHeight="1" x14ac:dyDescent="0.35">
      <c r="B56" s="1000" t="str">
        <f>'Proforma Scrutiny'!B59</f>
        <v>Bridges</v>
      </c>
      <c r="C56" s="404"/>
      <c r="D56" s="860" t="str">
        <f>'Proforma Scrutiny'!F59</f>
        <v>Please Enter</v>
      </c>
      <c r="E56" s="450"/>
      <c r="F56" s="450"/>
      <c r="G56" s="450"/>
      <c r="H56" s="450"/>
      <c r="I56" s="450"/>
      <c r="J56" s="832"/>
    </row>
    <row r="57" spans="2:19" ht="19" customHeight="1" x14ac:dyDescent="0.35">
      <c r="B57" s="1000" t="str">
        <f>'Proforma Scrutiny'!B70</f>
        <v>Flooding</v>
      </c>
      <c r="C57" s="404"/>
      <c r="D57" s="833" t="str">
        <f>'Proforma Scrutiny'!F70</f>
        <v>Please Enter</v>
      </c>
      <c r="E57" s="450"/>
      <c r="F57" s="450"/>
      <c r="G57" s="450"/>
      <c r="H57" s="450"/>
      <c r="I57" s="450"/>
      <c r="J57" s="832"/>
    </row>
    <row r="58" spans="2:19" ht="19" customHeight="1" x14ac:dyDescent="0.35">
      <c r="B58" s="1000"/>
      <c r="C58" s="450"/>
      <c r="D58" s="450"/>
      <c r="E58" s="450"/>
      <c r="F58" s="450"/>
      <c r="G58" s="450"/>
      <c r="H58" s="450"/>
      <c r="I58" s="450"/>
      <c r="J58" s="832"/>
      <c r="M58" s="1177"/>
      <c r="N58" s="1177"/>
      <c r="O58" s="1177"/>
      <c r="P58" s="1177"/>
      <c r="Q58" s="1177"/>
      <c r="R58" s="1177"/>
      <c r="S58" s="1177"/>
    </row>
    <row r="59" spans="2:19" ht="19" customHeight="1" x14ac:dyDescent="0.35">
      <c r="B59" s="1006" t="s">
        <v>233</v>
      </c>
      <c r="C59" s="450"/>
      <c r="D59" s="1047"/>
      <c r="E59" s="450"/>
      <c r="F59" s="450"/>
      <c r="G59" s="450"/>
      <c r="H59" s="450"/>
      <c r="I59" s="450"/>
      <c r="J59" s="832"/>
      <c r="M59" s="1177"/>
      <c r="N59" s="1177"/>
      <c r="O59" s="1177"/>
      <c r="P59" s="1177"/>
      <c r="Q59" s="1177"/>
      <c r="R59" s="1177"/>
      <c r="S59" s="1177"/>
    </row>
    <row r="60" spans="2:19" ht="19" customHeight="1" x14ac:dyDescent="0.35">
      <c r="B60" s="1000"/>
      <c r="C60" s="450"/>
      <c r="D60" s="450"/>
      <c r="E60" s="450"/>
      <c r="F60" s="450"/>
      <c r="G60" s="450"/>
      <c r="H60" s="450"/>
      <c r="I60" s="450"/>
      <c r="J60" s="832"/>
      <c r="M60" s="1177"/>
      <c r="N60" s="1177"/>
      <c r="O60" s="1177"/>
      <c r="P60" s="1177"/>
      <c r="Q60" s="1177"/>
      <c r="R60" s="1177"/>
      <c r="S60" s="1177"/>
    </row>
    <row r="61" spans="2:19" ht="19" customHeight="1" x14ac:dyDescent="0.35">
      <c r="B61" s="1002" t="s">
        <v>225</v>
      </c>
      <c r="C61" s="450"/>
      <c r="D61" s="1236"/>
      <c r="E61" s="1237"/>
      <c r="F61" s="1237"/>
      <c r="G61" s="1237"/>
      <c r="H61" s="1237"/>
      <c r="I61" s="1238"/>
      <c r="J61" s="832"/>
      <c r="M61" s="1177"/>
      <c r="N61" s="1177"/>
      <c r="O61" s="1177"/>
      <c r="P61" s="1177"/>
      <c r="Q61" s="1177"/>
      <c r="R61" s="1177"/>
      <c r="S61" s="1177"/>
    </row>
    <row r="62" spans="2:19" ht="19" customHeight="1" x14ac:dyDescent="0.35">
      <c r="B62" s="1009"/>
      <c r="C62" s="450"/>
      <c r="D62" s="1239"/>
      <c r="E62" s="1240"/>
      <c r="F62" s="1240"/>
      <c r="G62" s="1240"/>
      <c r="H62" s="1240"/>
      <c r="I62" s="1241"/>
      <c r="J62" s="832"/>
    </row>
    <row r="63" spans="2:19" ht="19" customHeight="1" x14ac:dyDescent="0.35">
      <c r="B63" s="1009"/>
      <c r="C63" s="450"/>
      <c r="D63" s="1239"/>
      <c r="E63" s="1240"/>
      <c r="F63" s="1240"/>
      <c r="G63" s="1240"/>
      <c r="H63" s="1240"/>
      <c r="I63" s="1241"/>
      <c r="J63" s="832"/>
    </row>
    <row r="64" spans="2:19" ht="19" customHeight="1" x14ac:dyDescent="0.35">
      <c r="B64" s="1009"/>
      <c r="C64" s="450"/>
      <c r="D64" s="1242"/>
      <c r="E64" s="1243"/>
      <c r="F64" s="1243"/>
      <c r="G64" s="1243"/>
      <c r="H64" s="1243"/>
      <c r="I64" s="1244"/>
      <c r="J64" s="832"/>
    </row>
    <row r="65" spans="2:10" ht="19" customHeight="1" thickBot="1" x14ac:dyDescent="0.4">
      <c r="B65" s="1004"/>
      <c r="C65" s="837"/>
      <c r="D65" s="837"/>
      <c r="E65" s="837"/>
      <c r="F65" s="837"/>
      <c r="G65" s="968"/>
      <c r="H65" s="968"/>
      <c r="I65" s="968"/>
      <c r="J65" s="838"/>
    </row>
  </sheetData>
  <mergeCells count="4">
    <mergeCell ref="M47:S54"/>
    <mergeCell ref="D11:I11"/>
    <mergeCell ref="D40:I43"/>
    <mergeCell ref="D61:I64"/>
  </mergeCells>
  <conditionalFormatting sqref="D7">
    <cfRule type="cellIs" dxfId="10" priority="10" operator="equal">
      <formula>" """""</formula>
    </cfRule>
    <cfRule type="cellIs" dxfId="9" priority="11" operator="equal">
      <formula>"N/A"</formula>
    </cfRule>
    <cfRule type="cellIs" dxfId="8" priority="13" operator="equal">
      <formula>"N/A"</formula>
    </cfRule>
  </conditionalFormatting>
  <conditionalFormatting sqref="D11:I11">
    <cfRule type="cellIs" dxfId="7" priority="8" operator="equal">
      <formula>"N/A"</formula>
    </cfRule>
  </conditionalFormatting>
  <conditionalFormatting sqref="D9">
    <cfRule type="cellIs" dxfId="6" priority="1" operator="equal">
      <formula>" """""</formula>
    </cfRule>
    <cfRule type="cellIs" dxfId="5" priority="2" operator="equal">
      <formula>"N/A"</formula>
    </cfRule>
    <cfRule type="cellIs" dxfId="4" priority="3" operator="equal">
      <formula>"N/A"</formula>
    </cfRule>
  </conditionalFormatting>
  <dataValidations count="4">
    <dataValidation type="list" showInputMessage="1" showErrorMessage="1" sqref="D18" xr:uid="{00000000-0002-0000-0600-000000000000}">
      <formula1>PVB_Source</formula1>
    </dataValidation>
    <dataValidation type="list" showInputMessage="1" showErrorMessage="1" sqref="D5" xr:uid="{00000000-0002-0000-0600-000001000000}">
      <formula1>Yes_no</formula1>
    </dataValidation>
    <dataValidation type="list" allowBlank="1" showInputMessage="1" showErrorMessage="1" sqref="D59" xr:uid="{00000000-0002-0000-0600-000002000000}">
      <formula1>RAGGG</formula1>
    </dataValidation>
    <dataValidation type="list" allowBlank="1" showInputMessage="1" showErrorMessage="1" sqref="D37" xr:uid="{00000000-0002-0000-0600-000003000000}">
      <formula1>VFM</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2:Y64"/>
  <sheetViews>
    <sheetView showFormulas="1" topLeftCell="A44" zoomScale="70" zoomScaleNormal="70" workbookViewId="0">
      <selection activeCell="A19" sqref="A19:XFD19"/>
    </sheetView>
  </sheetViews>
  <sheetFormatPr defaultColWidth="9.1796875" defaultRowHeight="14" x14ac:dyDescent="0.3"/>
  <cols>
    <col min="1" max="1" width="3.7265625" style="407" customWidth="1"/>
    <col min="2" max="2" width="8.54296875" style="407" customWidth="1"/>
    <col min="3" max="3" width="35.54296875" style="407" customWidth="1"/>
    <col min="4" max="4" width="11.453125" style="407" customWidth="1"/>
    <col min="5" max="5" width="9.1796875" style="407"/>
    <col min="6" max="6" width="12.7265625" style="407" bestFit="1" customWidth="1"/>
    <col min="7" max="11" width="9.1796875" style="407"/>
    <col min="12" max="12" width="9.453125" style="407" bestFit="1" customWidth="1"/>
    <col min="13" max="16384" width="9.1796875" style="407"/>
  </cols>
  <sheetData>
    <row r="2" spans="1:6" ht="15.5" x14ac:dyDescent="0.35">
      <c r="A2" s="391" t="s">
        <v>234</v>
      </c>
      <c r="C2" s="404"/>
      <c r="D2" s="404"/>
      <c r="E2" s="406"/>
      <c r="F2" s="406"/>
    </row>
    <row r="3" spans="1:6" ht="15.5" x14ac:dyDescent="0.35">
      <c r="A3" s="391"/>
      <c r="B3" s="391" t="s">
        <v>153</v>
      </c>
      <c r="C3" s="394"/>
      <c r="D3" s="404"/>
    </row>
    <row r="4" spans="1:6" x14ac:dyDescent="0.3">
      <c r="C4" s="410" t="s">
        <v>235</v>
      </c>
      <c r="D4" s="410">
        <v>100</v>
      </c>
    </row>
    <row r="5" spans="1:6" x14ac:dyDescent="0.3">
      <c r="C5" s="410" t="s">
        <v>235</v>
      </c>
      <c r="D5" s="410">
        <v>150</v>
      </c>
    </row>
    <row r="6" spans="1:6" x14ac:dyDescent="0.3">
      <c r="C6" s="410" t="s">
        <v>235</v>
      </c>
      <c r="D6" s="410">
        <v>100</v>
      </c>
    </row>
    <row r="7" spans="1:6" x14ac:dyDescent="0.3">
      <c r="C7" s="410" t="s">
        <v>235</v>
      </c>
      <c r="D7" s="410">
        <v>45</v>
      </c>
    </row>
    <row r="8" spans="1:6" x14ac:dyDescent="0.3">
      <c r="C8" s="406"/>
      <c r="D8" s="406"/>
    </row>
    <row r="9" spans="1:6" ht="15.5" x14ac:dyDescent="0.35">
      <c r="B9" s="391" t="s">
        <v>236</v>
      </c>
      <c r="C9" s="404"/>
      <c r="D9" s="406"/>
    </row>
    <row r="10" spans="1:6" x14ac:dyDescent="0.3">
      <c r="C10" s="410" t="s">
        <v>98</v>
      </c>
      <c r="D10" s="1048">
        <f>'Proforma Scrutiny'!D35</f>
        <v>110</v>
      </c>
      <c r="E10" s="406" t="s">
        <v>237</v>
      </c>
    </row>
    <row r="11" spans="1:6" x14ac:dyDescent="0.3">
      <c r="C11" s="410" t="s">
        <v>99</v>
      </c>
      <c r="D11" s="1048">
        <f>'Proforma Scrutiny'!D36</f>
        <v>70</v>
      </c>
      <c r="E11" s="406" t="s">
        <v>238</v>
      </c>
    </row>
    <row r="12" spans="1:6" x14ac:dyDescent="0.3">
      <c r="C12" s="410" t="s">
        <v>100</v>
      </c>
      <c r="D12" s="1048">
        <f>'Proforma Scrutiny'!D37</f>
        <v>20</v>
      </c>
      <c r="E12" s="406" t="s">
        <v>239</v>
      </c>
    </row>
    <row r="14" spans="1:6" ht="15.5" x14ac:dyDescent="0.35">
      <c r="B14" s="391" t="s">
        <v>240</v>
      </c>
      <c r="C14" s="406"/>
      <c r="D14" s="406"/>
    </row>
    <row r="15" spans="1:6" ht="15.5" x14ac:dyDescent="0.35">
      <c r="C15" s="397" t="s">
        <v>241</v>
      </c>
      <c r="D15" s="642">
        <v>0.2117</v>
      </c>
    </row>
    <row r="16" spans="1:6" ht="15.5" x14ac:dyDescent="0.35">
      <c r="C16" s="397" t="s">
        <v>242</v>
      </c>
      <c r="D16" s="642">
        <v>1.8507</v>
      </c>
    </row>
    <row r="18" spans="1:25" ht="15.5" x14ac:dyDescent="0.35">
      <c r="A18" s="391" t="s">
        <v>243</v>
      </c>
    </row>
    <row r="19" spans="1:25" ht="15.5" x14ac:dyDescent="0.35">
      <c r="A19" s="391"/>
    </row>
    <row r="20" spans="1:25" x14ac:dyDescent="0.3">
      <c r="B20" s="408" t="s">
        <v>244</v>
      </c>
      <c r="C20" s="641"/>
      <c r="D20" s="641"/>
      <c r="E20" s="641"/>
      <c r="F20" s="418"/>
      <c r="G20" s="816"/>
    </row>
    <row r="21" spans="1:25" x14ac:dyDescent="0.3">
      <c r="C21" s="642" t="s">
        <v>245</v>
      </c>
      <c r="D21" s="643">
        <f>D10</f>
        <v>110</v>
      </c>
      <c r="E21" s="643">
        <f>D11</f>
        <v>70</v>
      </c>
      <c r="F21" s="722">
        <f>D12</f>
        <v>20</v>
      </c>
      <c r="G21" s="643">
        <f>D4</f>
        <v>100</v>
      </c>
      <c r="H21" s="643">
        <f>D5</f>
        <v>150</v>
      </c>
      <c r="I21" s="643">
        <f>D6</f>
        <v>100</v>
      </c>
      <c r="J21" s="643">
        <f>D7</f>
        <v>45</v>
      </c>
    </row>
    <row r="22" spans="1:25" x14ac:dyDescent="0.3">
      <c r="C22" s="642" t="s">
        <v>246</v>
      </c>
      <c r="D22" s="643">
        <f t="shared" ref="D22:J22" si="0">(0.0397*D21) +0.3085</f>
        <v>4.6754999999999995</v>
      </c>
      <c r="E22" s="643">
        <f t="shared" si="0"/>
        <v>3.0874999999999999</v>
      </c>
      <c r="F22" s="722">
        <f t="shared" si="0"/>
        <v>1.1025</v>
      </c>
      <c r="G22" s="643">
        <f t="shared" si="0"/>
        <v>4.2784999999999993</v>
      </c>
      <c r="H22" s="643">
        <f t="shared" si="0"/>
        <v>6.2635000000000005</v>
      </c>
      <c r="I22" s="643">
        <f t="shared" si="0"/>
        <v>4.2784999999999993</v>
      </c>
      <c r="J22" s="643">
        <f t="shared" si="0"/>
        <v>2.0949999999999998</v>
      </c>
    </row>
    <row r="23" spans="1:25" x14ac:dyDescent="0.3">
      <c r="C23" s="642" t="s">
        <v>247</v>
      </c>
      <c r="D23" s="643">
        <f>(D22/$D$15)^(1/$D$16)</f>
        <v>5.3243871851809246</v>
      </c>
      <c r="E23" s="643">
        <f t="shared" ref="E23:J23" si="1">(E22/$D$15)^(1/$D$16)</f>
        <v>4.2549030392378153</v>
      </c>
      <c r="F23" s="722">
        <f t="shared" si="1"/>
        <v>2.439136136707714</v>
      </c>
      <c r="G23" s="643">
        <f t="shared" si="1"/>
        <v>5.0751274648951652</v>
      </c>
      <c r="H23" s="643">
        <f t="shared" si="1"/>
        <v>6.2357167570688672</v>
      </c>
      <c r="I23" s="643">
        <f t="shared" si="1"/>
        <v>5.0751274648951652</v>
      </c>
      <c r="J23" s="643">
        <f t="shared" si="1"/>
        <v>3.4505210063441969</v>
      </c>
    </row>
    <row r="24" spans="1:25" x14ac:dyDescent="0.3">
      <c r="C24" s="644"/>
      <c r="D24" s="644"/>
      <c r="E24" s="644"/>
      <c r="F24" s="644"/>
      <c r="G24" s="645"/>
      <c r="H24" s="644"/>
      <c r="I24" s="644"/>
      <c r="J24" s="644"/>
      <c r="K24" s="644"/>
      <c r="L24" s="646"/>
      <c r="M24" s="646"/>
      <c r="N24" s="646"/>
      <c r="O24" s="646"/>
      <c r="P24" s="646"/>
      <c r="Q24" s="646"/>
      <c r="R24" s="646"/>
      <c r="S24" s="646"/>
      <c r="T24" s="646"/>
      <c r="U24" s="646"/>
      <c r="V24" s="646"/>
      <c r="W24" s="646"/>
      <c r="X24" s="646"/>
      <c r="Y24" s="646"/>
    </row>
    <row r="25" spans="1:25" x14ac:dyDescent="0.3">
      <c r="B25" s="647" t="s">
        <v>248</v>
      </c>
      <c r="E25" s="647"/>
      <c r="F25" s="645"/>
      <c r="G25" s="648"/>
      <c r="H25" s="645"/>
      <c r="I25" s="645"/>
      <c r="J25" s="645"/>
      <c r="K25" s="645"/>
      <c r="L25" s="646"/>
      <c r="M25" s="646"/>
      <c r="N25" s="646"/>
      <c r="O25" s="646"/>
      <c r="P25" s="648"/>
      <c r="Q25" s="646"/>
      <c r="R25" s="646"/>
      <c r="S25" s="646"/>
      <c r="T25" s="646"/>
      <c r="U25" s="646"/>
      <c r="V25" s="646"/>
      <c r="W25" s="646"/>
      <c r="X25" s="646"/>
      <c r="Y25" s="646"/>
    </row>
    <row r="26" spans="1:25" ht="14.5" thickBot="1" x14ac:dyDescent="0.35">
      <c r="B26" s="645"/>
      <c r="C26" s="645"/>
      <c r="D26" s="645"/>
      <c r="E26" s="645"/>
      <c r="F26" s="645"/>
      <c r="G26" s="646"/>
      <c r="H26" s="646"/>
      <c r="I26" s="646"/>
      <c r="J26" s="646"/>
      <c r="K26" s="646"/>
      <c r="L26" s="646"/>
      <c r="M26" s="646"/>
      <c r="N26" s="646"/>
      <c r="O26" s="646"/>
      <c r="P26" s="646"/>
      <c r="Q26" s="646"/>
      <c r="R26" s="646"/>
      <c r="T26" s="646"/>
      <c r="U26" s="646"/>
    </row>
    <row r="27" spans="1:25" x14ac:dyDescent="0.3">
      <c r="B27" s="645"/>
      <c r="C27" s="679"/>
      <c r="D27" s="679"/>
      <c r="E27" s="723" t="s">
        <v>249</v>
      </c>
      <c r="F27" s="692"/>
      <c r="G27" s="692"/>
      <c r="H27" s="693"/>
      <c r="I27" s="691" t="s">
        <v>250</v>
      </c>
      <c r="J27" s="692"/>
      <c r="K27" s="692"/>
      <c r="L27" s="693"/>
      <c r="M27" s="691" t="s">
        <v>251</v>
      </c>
      <c r="N27" s="692"/>
      <c r="O27" s="692"/>
      <c r="P27" s="694"/>
      <c r="T27" s="646"/>
      <c r="U27" s="646"/>
    </row>
    <row r="28" spans="1:25" x14ac:dyDescent="0.3">
      <c r="B28" s="645"/>
      <c r="C28" s="728" t="s">
        <v>247</v>
      </c>
      <c r="D28" s="729" t="s">
        <v>1</v>
      </c>
      <c r="E28" s="730" t="s">
        <v>252</v>
      </c>
      <c r="F28" s="651" t="s">
        <v>86</v>
      </c>
      <c r="G28" s="651" t="s">
        <v>88</v>
      </c>
      <c r="H28" s="652" t="s">
        <v>253</v>
      </c>
      <c r="I28" s="650" t="s">
        <v>252</v>
      </c>
      <c r="J28" s="651" t="s">
        <v>86</v>
      </c>
      <c r="K28" s="651" t="s">
        <v>88</v>
      </c>
      <c r="L28" s="652" t="s">
        <v>253</v>
      </c>
      <c r="M28" s="650" t="s">
        <v>252</v>
      </c>
      <c r="N28" s="651" t="s">
        <v>86</v>
      </c>
      <c r="O28" s="651" t="s">
        <v>88</v>
      </c>
      <c r="P28" s="731" t="s">
        <v>253</v>
      </c>
      <c r="T28" s="646"/>
      <c r="U28" s="646"/>
    </row>
    <row r="29" spans="1:25" x14ac:dyDescent="0.3">
      <c r="B29" s="645"/>
      <c r="C29" s="726">
        <v>1</v>
      </c>
      <c r="D29" s="641" t="s">
        <v>254</v>
      </c>
      <c r="E29" s="724">
        <v>0.20821248809372522</v>
      </c>
      <c r="F29" s="658">
        <v>0.24343925491140528</v>
      </c>
      <c r="G29" s="658">
        <v>0.69523121650882691</v>
      </c>
      <c r="H29" s="659">
        <v>0.5782395966721674</v>
      </c>
      <c r="I29" s="660">
        <v>101.51497650146484</v>
      </c>
      <c r="J29" s="661">
        <v>90.134681701660156</v>
      </c>
      <c r="K29" s="661">
        <v>86.98724365234375</v>
      </c>
      <c r="L29" s="662">
        <v>89.842742919921875</v>
      </c>
      <c r="M29" s="660">
        <v>236.11041493966405</v>
      </c>
      <c r="N29" s="661">
        <v>385.74229066185347</v>
      </c>
      <c r="O29" s="661">
        <v>1083.3507828807265</v>
      </c>
      <c r="P29" s="695">
        <v>509.12330035395729</v>
      </c>
      <c r="T29" s="646"/>
      <c r="U29" s="646"/>
    </row>
    <row r="30" spans="1:25" x14ac:dyDescent="0.3">
      <c r="B30" s="645"/>
      <c r="C30" s="726">
        <v>2</v>
      </c>
      <c r="D30" s="641" t="s">
        <v>255</v>
      </c>
      <c r="E30" s="724">
        <v>0.20872558484421241</v>
      </c>
      <c r="F30" s="658">
        <v>0.24436345845930374</v>
      </c>
      <c r="G30" s="658">
        <v>0.69838221068619788</v>
      </c>
      <c r="H30" s="659">
        <v>0.58001863656004948</v>
      </c>
      <c r="I30" s="660">
        <v>101.38983154296875</v>
      </c>
      <c r="J30" s="661">
        <v>89.857215881347656</v>
      </c>
      <c r="K30" s="661">
        <v>86.971588134765625</v>
      </c>
      <c r="L30" s="662">
        <v>89.530288696289063</v>
      </c>
      <c r="M30" s="660">
        <v>237.48314969224722</v>
      </c>
      <c r="N30" s="661">
        <v>388.38150382077407</v>
      </c>
      <c r="O30" s="661">
        <v>1094.0302424167844</v>
      </c>
      <c r="P30" s="695">
        <v>512.92741370869987</v>
      </c>
      <c r="T30" s="646"/>
      <c r="U30" s="646"/>
    </row>
    <row r="31" spans="1:25" x14ac:dyDescent="0.3">
      <c r="B31" s="645"/>
      <c r="C31" s="726">
        <v>3</v>
      </c>
      <c r="D31" s="641" t="s">
        <v>256</v>
      </c>
      <c r="E31" s="724">
        <v>0.20950186555123071</v>
      </c>
      <c r="F31" s="658">
        <v>0.24583855666573004</v>
      </c>
      <c r="G31" s="658">
        <v>0.70453852226580449</v>
      </c>
      <c r="H31" s="659">
        <v>0.5839123074471777</v>
      </c>
      <c r="I31" s="660">
        <v>101.15187072753906</v>
      </c>
      <c r="J31" s="661">
        <v>89.408309936523438</v>
      </c>
      <c r="K31" s="661">
        <v>86.9456787109375</v>
      </c>
      <c r="L31" s="662">
        <v>89.049972534179688</v>
      </c>
      <c r="M31" s="660">
        <v>238.62067095234457</v>
      </c>
      <c r="N31" s="661">
        <v>390.22823196854574</v>
      </c>
      <c r="O31" s="661">
        <v>1104.6009848922129</v>
      </c>
      <c r="P31" s="695">
        <v>515.75051819461169</v>
      </c>
      <c r="T31" s="646"/>
      <c r="U31" s="646"/>
    </row>
    <row r="32" spans="1:25" x14ac:dyDescent="0.3">
      <c r="B32" s="645"/>
      <c r="C32" s="726">
        <v>4</v>
      </c>
      <c r="D32" s="641" t="s">
        <v>257</v>
      </c>
      <c r="E32" s="724">
        <v>0.21282341543263858</v>
      </c>
      <c r="F32" s="658">
        <v>0.25316211238570624</v>
      </c>
      <c r="G32" s="658">
        <v>0.73825879996375521</v>
      </c>
      <c r="H32" s="659">
        <v>0.60603900776124442</v>
      </c>
      <c r="I32" s="660">
        <v>100.32351684570313</v>
      </c>
      <c r="J32" s="661">
        <v>88.412338256835938</v>
      </c>
      <c r="K32" s="661">
        <v>86.800636291503906</v>
      </c>
      <c r="L32" s="662">
        <v>88.037071228027344</v>
      </c>
      <c r="M32" s="660">
        <v>238.53728828684564</v>
      </c>
      <c r="N32" s="661">
        <v>389.57379637198579</v>
      </c>
      <c r="O32" s="661">
        <v>1113.797514751526</v>
      </c>
      <c r="P32" s="695">
        <v>515.4899685554052</v>
      </c>
      <c r="T32" s="646"/>
      <c r="U32" s="646"/>
    </row>
    <row r="33" spans="2:25" x14ac:dyDescent="0.3">
      <c r="B33" s="645"/>
      <c r="C33" s="726">
        <v>5</v>
      </c>
      <c r="D33" s="641" t="s">
        <v>258</v>
      </c>
      <c r="E33" s="724">
        <v>0.21615705845559116</v>
      </c>
      <c r="F33" s="658">
        <v>0.26092543555145981</v>
      </c>
      <c r="G33" s="658">
        <v>0.77213518219436106</v>
      </c>
      <c r="H33" s="659">
        <v>0.6322289450719677</v>
      </c>
      <c r="I33" s="660">
        <v>97.734931945800781</v>
      </c>
      <c r="J33" s="661">
        <v>86.273841857910156</v>
      </c>
      <c r="K33" s="661">
        <v>85.9208984375</v>
      </c>
      <c r="L33" s="662">
        <v>85.913887023925781</v>
      </c>
      <c r="M33" s="660">
        <v>234.96820810480463</v>
      </c>
      <c r="N33" s="661">
        <v>383.88098011312422</v>
      </c>
      <c r="O33" s="661">
        <v>1114.5159647273222</v>
      </c>
      <c r="P33" s="695">
        <v>509.01485885291453</v>
      </c>
      <c r="T33" s="646"/>
      <c r="U33" s="646"/>
    </row>
    <row r="34" spans="2:25" x14ac:dyDescent="0.3">
      <c r="B34" s="645"/>
      <c r="C34" s="726">
        <v>6</v>
      </c>
      <c r="D34" s="641" t="s">
        <v>259</v>
      </c>
      <c r="E34" s="724">
        <v>0.22003988875387534</v>
      </c>
      <c r="F34" s="658">
        <v>0.26888841436733479</v>
      </c>
      <c r="G34" s="658">
        <v>0.80089750621554145</v>
      </c>
      <c r="H34" s="659">
        <v>0.66300991047519842</v>
      </c>
      <c r="I34" s="660">
        <v>92.209243774414063</v>
      </c>
      <c r="J34" s="661">
        <v>82.515647888183594</v>
      </c>
      <c r="K34" s="661">
        <v>82.629714965820313</v>
      </c>
      <c r="L34" s="662">
        <v>82.211990356445313</v>
      </c>
      <c r="M34" s="660">
        <v>226.44979084836078</v>
      </c>
      <c r="N34" s="661">
        <v>371.69412120025294</v>
      </c>
      <c r="O34" s="661">
        <v>1088.4720726331529</v>
      </c>
      <c r="P34" s="695">
        <v>494.44611379028345</v>
      </c>
      <c r="T34" s="646"/>
      <c r="U34" s="646"/>
    </row>
    <row r="35" spans="2:25" x14ac:dyDescent="0.3">
      <c r="B35" s="645"/>
      <c r="C35" s="726">
        <v>7</v>
      </c>
      <c r="D35" s="641" t="s">
        <v>260</v>
      </c>
      <c r="E35" s="724">
        <v>0.22500454343052895</v>
      </c>
      <c r="F35" s="658">
        <v>0.27696273789802467</v>
      </c>
      <c r="G35" s="658">
        <v>0.82509591548671657</v>
      </c>
      <c r="H35" s="659">
        <v>0.69873137363228388</v>
      </c>
      <c r="I35" s="660">
        <v>84.353179931640625</v>
      </c>
      <c r="J35" s="661">
        <v>77.278450012207031</v>
      </c>
      <c r="K35" s="661">
        <v>76.046737670898438</v>
      </c>
      <c r="L35" s="662">
        <v>77.054679870605469</v>
      </c>
      <c r="M35" s="660">
        <v>216.01918712812466</v>
      </c>
      <c r="N35" s="661">
        <v>354.90643421955485</v>
      </c>
      <c r="O35" s="661">
        <v>1032.4481836435007</v>
      </c>
      <c r="P35" s="695">
        <v>473.94789057479898</v>
      </c>
      <c r="T35" s="646"/>
      <c r="U35" s="646"/>
    </row>
    <row r="36" spans="2:25" x14ac:dyDescent="0.3">
      <c r="B36" s="645"/>
      <c r="C36" s="726">
        <v>8</v>
      </c>
      <c r="D36" s="641" t="s">
        <v>261</v>
      </c>
      <c r="E36" s="724">
        <v>0.23187579061667565</v>
      </c>
      <c r="F36" s="658">
        <v>0.28585201053323628</v>
      </c>
      <c r="G36" s="658">
        <v>0.85188918515210044</v>
      </c>
      <c r="H36" s="659">
        <v>0.73987391541276259</v>
      </c>
      <c r="I36" s="660">
        <v>76.046173095703125</v>
      </c>
      <c r="J36" s="661">
        <v>71.294586181640625</v>
      </c>
      <c r="K36" s="661">
        <v>68.280723571777344</v>
      </c>
      <c r="L36" s="662">
        <v>71.145164489746094</v>
      </c>
      <c r="M36" s="660">
        <v>208.10800461081689</v>
      </c>
      <c r="N36" s="661">
        <v>337.95954931459198</v>
      </c>
      <c r="O36" s="661">
        <v>981.51500521823618</v>
      </c>
      <c r="P36" s="695">
        <v>452.97424886180096</v>
      </c>
      <c r="T36" s="646"/>
      <c r="U36" s="646"/>
    </row>
    <row r="37" spans="2:25" x14ac:dyDescent="0.3">
      <c r="B37" s="645"/>
      <c r="C37" s="726">
        <v>9</v>
      </c>
      <c r="D37" s="641" t="s">
        <v>262</v>
      </c>
      <c r="E37" s="724">
        <v>0.24048809172940869</v>
      </c>
      <c r="F37" s="658">
        <v>0.29576789433448636</v>
      </c>
      <c r="G37" s="658">
        <v>0.88416086762388713</v>
      </c>
      <c r="H37" s="659">
        <v>0.78572457608203283</v>
      </c>
      <c r="I37" s="660">
        <v>68.496940612792969</v>
      </c>
      <c r="J37" s="661">
        <v>65.328132629394531</v>
      </c>
      <c r="K37" s="661">
        <v>61.206310272216797</v>
      </c>
      <c r="L37" s="662">
        <v>65.232994079589844</v>
      </c>
      <c r="M37" s="660">
        <v>204.21482203655438</v>
      </c>
      <c r="N37" s="661">
        <v>324.09229024719019</v>
      </c>
      <c r="O37" s="661">
        <v>950.30894382552674</v>
      </c>
      <c r="P37" s="695">
        <v>435.58533996317487</v>
      </c>
      <c r="T37" s="646"/>
      <c r="U37" s="646"/>
    </row>
    <row r="38" spans="2:25" x14ac:dyDescent="0.3">
      <c r="B38" s="645"/>
      <c r="C38" s="726">
        <v>10</v>
      </c>
      <c r="D38" s="641" t="s">
        <v>263</v>
      </c>
      <c r="E38" s="724">
        <v>0.25040921606176469</v>
      </c>
      <c r="F38" s="658">
        <v>0.30681265874915198</v>
      </c>
      <c r="G38" s="658">
        <v>0.92092401484601882</v>
      </c>
      <c r="H38" s="659">
        <v>0.83506716678916559</v>
      </c>
      <c r="I38" s="660">
        <v>62.020648956298828</v>
      </c>
      <c r="J38" s="661">
        <v>59.824111938476563</v>
      </c>
      <c r="K38" s="661">
        <v>55.242839813232422</v>
      </c>
      <c r="L38" s="662">
        <v>59.764053344726563</v>
      </c>
      <c r="M38" s="660">
        <v>203.8369619147993</v>
      </c>
      <c r="N38" s="661">
        <v>314.41404741063161</v>
      </c>
      <c r="O38" s="661">
        <v>937.77155720152155</v>
      </c>
      <c r="P38" s="695">
        <v>423.27420837916071</v>
      </c>
      <c r="T38" s="646"/>
      <c r="U38" s="646"/>
    </row>
    <row r="39" spans="2:25" x14ac:dyDescent="0.3">
      <c r="B39" s="663"/>
      <c r="C39" s="726">
        <v>11</v>
      </c>
      <c r="D39" s="641" t="s">
        <v>264</v>
      </c>
      <c r="E39" s="724">
        <v>0.2611475886166082</v>
      </c>
      <c r="F39" s="658">
        <v>0.31867197615964171</v>
      </c>
      <c r="G39" s="658">
        <v>0.96079113051352205</v>
      </c>
      <c r="H39" s="659">
        <v>0.88591259017475188</v>
      </c>
      <c r="I39" s="660">
        <v>56.601558685302734</v>
      </c>
      <c r="J39" s="661">
        <v>55.056598663330078</v>
      </c>
      <c r="K39" s="661">
        <v>50.273441314697266</v>
      </c>
      <c r="L39" s="662">
        <v>55.017650604248047</v>
      </c>
      <c r="M39" s="660">
        <v>206.05870852274336</v>
      </c>
      <c r="N39" s="661">
        <v>308.88733758919568</v>
      </c>
      <c r="O39" s="661">
        <v>939.05016961924457</v>
      </c>
      <c r="P39" s="695">
        <v>416.11231593102502</v>
      </c>
      <c r="T39" s="664"/>
      <c r="U39" s="664"/>
    </row>
    <row r="40" spans="2:25" x14ac:dyDescent="0.3">
      <c r="B40" s="663"/>
      <c r="C40" s="726">
        <v>12</v>
      </c>
      <c r="D40" s="641" t="s">
        <v>265</v>
      </c>
      <c r="E40" s="724">
        <v>0.27259699912600843</v>
      </c>
      <c r="F40" s="658">
        <v>0.33131009689849922</v>
      </c>
      <c r="G40" s="658">
        <v>1.0027636561726767</v>
      </c>
      <c r="H40" s="659">
        <v>0.93938180739061972</v>
      </c>
      <c r="I40" s="660">
        <v>51.939559936523438</v>
      </c>
      <c r="J40" s="661">
        <v>50.734703063964844</v>
      </c>
      <c r="K40" s="661">
        <v>46.103317260742188</v>
      </c>
      <c r="L40" s="662">
        <v>50.709312438964844</v>
      </c>
      <c r="M40" s="660">
        <v>210.18651172472616</v>
      </c>
      <c r="N40" s="661">
        <v>306.32482302536607</v>
      </c>
      <c r="O40" s="661">
        <v>950.16489975555828</v>
      </c>
      <c r="P40" s="695">
        <v>412.60202587071228</v>
      </c>
      <c r="T40" s="664"/>
      <c r="U40" s="664"/>
    </row>
    <row r="41" spans="2:25" x14ac:dyDescent="0.3">
      <c r="B41" s="663"/>
      <c r="C41" s="726">
        <v>13</v>
      </c>
      <c r="D41" s="641" t="s">
        <v>266</v>
      </c>
      <c r="E41" s="724">
        <v>0.28445564690306302</v>
      </c>
      <c r="F41" s="658">
        <v>0.34441024137679732</v>
      </c>
      <c r="G41" s="658">
        <v>1.0461907982908154</v>
      </c>
      <c r="H41" s="659">
        <v>0.99375566681982141</v>
      </c>
      <c r="I41" s="660">
        <v>47.971355438232422</v>
      </c>
      <c r="J41" s="661">
        <v>46.983901977539063</v>
      </c>
      <c r="K41" s="661">
        <v>42.564594268798828</v>
      </c>
      <c r="L41" s="662">
        <v>46.966888427734375</v>
      </c>
      <c r="M41" s="660">
        <v>215.6774713037355</v>
      </c>
      <c r="N41" s="661">
        <v>306.39616399800599</v>
      </c>
      <c r="O41" s="661">
        <v>968.35597589003919</v>
      </c>
      <c r="P41" s="695">
        <v>412.39533443614681</v>
      </c>
      <c r="T41" s="664"/>
      <c r="U41" s="664"/>
    </row>
    <row r="42" spans="2:25" ht="14.5" thickBot="1" x14ac:dyDescent="0.35">
      <c r="B42" s="645"/>
      <c r="C42" s="727">
        <v>14</v>
      </c>
      <c r="D42" s="680" t="s">
        <v>267</v>
      </c>
      <c r="E42" s="725">
        <v>0.29660545728100346</v>
      </c>
      <c r="F42" s="696">
        <v>0.35782598962087653</v>
      </c>
      <c r="G42" s="696">
        <v>1.090649117294141</v>
      </c>
      <c r="H42" s="697">
        <v>1.0486996107491293</v>
      </c>
      <c r="I42" s="698">
        <v>44.559001922607422</v>
      </c>
      <c r="J42" s="699">
        <v>43.717796325683594</v>
      </c>
      <c r="K42" s="699">
        <v>39.527545928955078</v>
      </c>
      <c r="L42" s="700">
        <v>43.706077575683594</v>
      </c>
      <c r="M42" s="698">
        <v>222.162180764266</v>
      </c>
      <c r="N42" s="699">
        <v>308.48561661254331</v>
      </c>
      <c r="O42" s="699">
        <v>991.74841096667728</v>
      </c>
      <c r="P42" s="701">
        <v>414.73149952213123</v>
      </c>
      <c r="T42" s="646"/>
      <c r="U42" s="646"/>
    </row>
    <row r="43" spans="2:25" x14ac:dyDescent="0.3">
      <c r="C43" s="645"/>
      <c r="D43" s="649"/>
      <c r="E43" s="665"/>
      <c r="F43" s="666"/>
      <c r="G43" s="649"/>
      <c r="H43" s="667"/>
      <c r="I43" s="668"/>
      <c r="J43" s="668"/>
      <c r="K43" s="649"/>
      <c r="L43" s="649"/>
      <c r="M43" s="649"/>
      <c r="N43" s="649"/>
      <c r="O43" s="649"/>
      <c r="P43" s="669"/>
      <c r="Q43" s="669"/>
      <c r="R43" s="649"/>
      <c r="S43" s="669"/>
      <c r="T43" s="669"/>
      <c r="U43" s="649"/>
      <c r="V43" s="669"/>
      <c r="W43" s="669"/>
      <c r="X43" s="646"/>
      <c r="Y43" s="646"/>
    </row>
    <row r="44" spans="2:25" x14ac:dyDescent="0.3">
      <c r="C44" s="645"/>
      <c r="D44" s="649"/>
      <c r="E44" s="665"/>
      <c r="F44" s="666"/>
      <c r="G44" s="649"/>
      <c r="H44" s="667"/>
      <c r="I44" s="668"/>
      <c r="J44" s="668"/>
      <c r="K44" s="649"/>
      <c r="L44" s="649"/>
      <c r="M44" s="649"/>
      <c r="N44" s="649"/>
      <c r="O44" s="649"/>
      <c r="P44" s="669"/>
      <c r="Q44" s="669"/>
      <c r="R44" s="649"/>
      <c r="S44" s="669"/>
      <c r="T44" s="669"/>
      <c r="U44" s="649"/>
      <c r="V44" s="669"/>
      <c r="W44" s="669"/>
      <c r="X44" s="646"/>
      <c r="Y44" s="646"/>
    </row>
    <row r="45" spans="2:25" ht="14.5" thickBot="1" x14ac:dyDescent="0.35">
      <c r="B45" s="681" t="s">
        <v>268</v>
      </c>
      <c r="C45" s="645"/>
      <c r="D45" s="641"/>
      <c r="E45" s="641"/>
      <c r="G45" s="654"/>
      <c r="H45" s="655"/>
      <c r="I45" s="656"/>
      <c r="J45" s="641"/>
      <c r="K45" s="657"/>
      <c r="L45" s="671"/>
      <c r="M45" s="671"/>
      <c r="N45" s="671"/>
      <c r="O45" s="671"/>
      <c r="P45" s="671"/>
      <c r="Q45" s="671"/>
      <c r="R45" s="671"/>
      <c r="S45" s="671"/>
      <c r="T45" s="671"/>
      <c r="U45" s="671"/>
      <c r="V45" s="671"/>
      <c r="W45" s="671"/>
      <c r="X45" s="670"/>
      <c r="Y45" s="670"/>
    </row>
    <row r="46" spans="2:25" x14ac:dyDescent="0.3">
      <c r="C46" s="653"/>
      <c r="D46" s="761"/>
      <c r="E46" s="702" t="s">
        <v>252</v>
      </c>
      <c r="F46" s="703" t="s">
        <v>86</v>
      </c>
      <c r="G46" s="703" t="s">
        <v>88</v>
      </c>
      <c r="H46" s="704" t="s">
        <v>253</v>
      </c>
      <c r="I46" s="705" t="s">
        <v>252</v>
      </c>
      <c r="J46" s="703" t="s">
        <v>86</v>
      </c>
      <c r="K46" s="703" t="s">
        <v>88</v>
      </c>
      <c r="L46" s="704" t="s">
        <v>253</v>
      </c>
      <c r="M46" s="705" t="s">
        <v>252</v>
      </c>
      <c r="N46" s="703" t="s">
        <v>86</v>
      </c>
      <c r="O46" s="703" t="s">
        <v>88</v>
      </c>
      <c r="P46" s="706" t="s">
        <v>253</v>
      </c>
      <c r="X46" s="672"/>
      <c r="Y46" s="672"/>
    </row>
    <row r="47" spans="2:25" x14ac:dyDescent="0.3">
      <c r="B47" s="817" t="s">
        <v>98</v>
      </c>
      <c r="C47" s="736">
        <f>D23</f>
        <v>5.3243871851809246</v>
      </c>
      <c r="D47" s="733">
        <f t="shared" ref="D47:D53" si="2">MATCH(C47,$C$29:$C$42,1)</f>
        <v>5</v>
      </c>
      <c r="E47" s="762">
        <f t="shared" ref="E47:P53" si="3">INDEX(E$29:E$42,$D47)*(ABS((INDEX(E$29:E$42,($D47+1))/INDEX(E$29:E$42,$C47)))^($C47-$D47))</f>
        <v>0.21740903170472783</v>
      </c>
      <c r="F47" s="763">
        <f>INDEX(F$29:F$42,$D47)*(ABS((INDEX(F$29:F$42,($D47+1))/INDEX(F$29:F$42,$C47)))^($C47-$D47))</f>
        <v>0.26348233899042417</v>
      </c>
      <c r="G47" s="763">
        <f t="shared" si="3"/>
        <v>0.78135029008484513</v>
      </c>
      <c r="H47" s="764">
        <f t="shared" si="3"/>
        <v>0.6420540026586774</v>
      </c>
      <c r="I47" s="762">
        <f t="shared" si="3"/>
        <v>95.907112056502228</v>
      </c>
      <c r="J47" s="763">
        <f t="shared" si="3"/>
        <v>85.036342756014548</v>
      </c>
      <c r="K47" s="763">
        <f t="shared" si="3"/>
        <v>84.839162788026329</v>
      </c>
      <c r="L47" s="764">
        <f t="shared" si="3"/>
        <v>84.695126995288874</v>
      </c>
      <c r="M47" s="762">
        <f t="shared" si="3"/>
        <v>232.17039962239005</v>
      </c>
      <c r="N47" s="763">
        <f t="shared" si="3"/>
        <v>379.88455579029369</v>
      </c>
      <c r="O47" s="763">
        <f t="shared" si="3"/>
        <v>1106.0000861785868</v>
      </c>
      <c r="P47" s="765">
        <f t="shared" si="3"/>
        <v>504.24250736635315</v>
      </c>
      <c r="X47" s="670"/>
      <c r="Y47" s="670"/>
    </row>
    <row r="48" spans="2:25" x14ac:dyDescent="0.3">
      <c r="B48" s="818" t="s">
        <v>99</v>
      </c>
      <c r="C48" s="736">
        <f>E23</f>
        <v>4.2549030392378153</v>
      </c>
      <c r="D48" s="733">
        <f>MATCH(C48,$C$29:$C$42,1)</f>
        <v>4</v>
      </c>
      <c r="E48" s="676">
        <f t="shared" si="3"/>
        <v>0.21366825707387113</v>
      </c>
      <c r="F48" s="676">
        <f>INDEX(F$29:F$42,$D48)*(ABS((INDEX(F$29:F$42,($D48+1))/INDEX(F$29:F$42,$C48)))^($C48-$D48))</f>
        <v>0.2551187944356757</v>
      </c>
      <c r="G48" s="676">
        <f>INDEX(G$29:G$42,$D48)*(ABS((INDEX(G$29:G$42,($D48+1))/INDEX(G$29:G$42,$C48)))^($C48-$D48))</f>
        <v>0.74675019376127294</v>
      </c>
      <c r="H48" s="685">
        <f t="shared" si="3"/>
        <v>0.61261004696355148</v>
      </c>
      <c r="I48" s="684">
        <f t="shared" si="3"/>
        <v>99.657238984659799</v>
      </c>
      <c r="J48" s="676">
        <f t="shared" si="3"/>
        <v>87.862246703577256</v>
      </c>
      <c r="K48" s="676">
        <f t="shared" si="3"/>
        <v>86.575536688648313</v>
      </c>
      <c r="L48" s="685">
        <f t="shared" si="3"/>
        <v>87.490933166337612</v>
      </c>
      <c r="M48" s="684">
        <f t="shared" si="3"/>
        <v>237.62240306508073</v>
      </c>
      <c r="N48" s="676">
        <f t="shared" si="3"/>
        <v>388.11471245824532</v>
      </c>
      <c r="O48" s="676">
        <f t="shared" si="3"/>
        <v>1113.9806058410852</v>
      </c>
      <c r="P48" s="717">
        <f t="shared" si="3"/>
        <v>513.83166267078877</v>
      </c>
      <c r="X48" s="670"/>
      <c r="Y48" s="670"/>
    </row>
    <row r="49" spans="2:25" ht="14.5" thickBot="1" x14ac:dyDescent="0.35">
      <c r="B49" s="819" t="s">
        <v>100</v>
      </c>
      <c r="C49" s="736">
        <f>F23</f>
        <v>2.439136136707714</v>
      </c>
      <c r="D49" s="733">
        <f t="shared" si="2"/>
        <v>2</v>
      </c>
      <c r="E49" s="676">
        <f t="shared" si="3"/>
        <v>0.20906612290118054</v>
      </c>
      <c r="F49" s="676">
        <f t="shared" si="3"/>
        <v>0.24501013425805124</v>
      </c>
      <c r="G49" s="676">
        <f t="shared" si="3"/>
        <v>0.70107901699965613</v>
      </c>
      <c r="H49" s="685">
        <f t="shared" si="3"/>
        <v>0.58172528047744587</v>
      </c>
      <c r="I49" s="684">
        <f t="shared" si="3"/>
        <v>101.28526548869712</v>
      </c>
      <c r="J49" s="676">
        <f t="shared" si="3"/>
        <v>89.659808163822618</v>
      </c>
      <c r="K49" s="676">
        <f t="shared" si="3"/>
        <v>86.960209419806418</v>
      </c>
      <c r="L49" s="685">
        <f t="shared" si="3"/>
        <v>89.319046293711494</v>
      </c>
      <c r="M49" s="684">
        <f t="shared" si="3"/>
        <v>237.9820070657872</v>
      </c>
      <c r="N49" s="676">
        <f t="shared" si="3"/>
        <v>389.19139018294896</v>
      </c>
      <c r="O49" s="676">
        <f t="shared" si="3"/>
        <v>1098.6597223671918</v>
      </c>
      <c r="P49" s="717">
        <f t="shared" si="3"/>
        <v>514.16523288330131</v>
      </c>
      <c r="X49" s="670"/>
      <c r="Y49" s="670"/>
    </row>
    <row r="50" spans="2:25" x14ac:dyDescent="0.3">
      <c r="B50" s="820">
        <f>G21</f>
        <v>100</v>
      </c>
      <c r="C50" s="735">
        <f>G23</f>
        <v>5.0751274648951652</v>
      </c>
      <c r="D50" s="732">
        <f>MATCH(C50,$C$29:$C$42,1)</f>
        <v>5</v>
      </c>
      <c r="E50" s="675">
        <f t="shared" ref="E50:P50" si="4">INDEX(E$29:E$42,$D50)*(ABS((INDEX(E$29:E$42,($D50+1))/INDEX(E$29:E$42,$C50)))^($C50-$D50))</f>
        <v>0.21644637008137138</v>
      </c>
      <c r="F50" s="675">
        <f t="shared" si="4"/>
        <v>0.26151539290272863</v>
      </c>
      <c r="G50" s="675">
        <f t="shared" si="4"/>
        <v>0.77425966630906196</v>
      </c>
      <c r="H50" s="683">
        <f t="shared" si="4"/>
        <v>0.63449094722188393</v>
      </c>
      <c r="I50" s="682">
        <f t="shared" si="4"/>
        <v>97.308536650537974</v>
      </c>
      <c r="J50" s="675">
        <f t="shared" si="4"/>
        <v>85.98564645013883</v>
      </c>
      <c r="K50" s="675">
        <f t="shared" si="4"/>
        <v>85.669149596763063</v>
      </c>
      <c r="L50" s="683">
        <f t="shared" si="4"/>
        <v>85.63007310058903</v>
      </c>
      <c r="M50" s="682">
        <f t="shared" si="4"/>
        <v>234.3172556307197</v>
      </c>
      <c r="N50" s="675">
        <f t="shared" si="4"/>
        <v>382.95169080625737</v>
      </c>
      <c r="O50" s="675">
        <f t="shared" si="4"/>
        <v>1112.5378871455255</v>
      </c>
      <c r="P50" s="716">
        <f t="shared" si="4"/>
        <v>507.90558770741734</v>
      </c>
      <c r="X50" s="670"/>
      <c r="Y50" s="670"/>
    </row>
    <row r="51" spans="2:25" x14ac:dyDescent="0.3">
      <c r="B51" s="407">
        <f>H21</f>
        <v>150</v>
      </c>
      <c r="C51" s="736">
        <f>H23</f>
        <v>6.2357167570688672</v>
      </c>
      <c r="D51" s="733">
        <f t="shared" si="2"/>
        <v>6</v>
      </c>
      <c r="E51" s="676">
        <f t="shared" si="3"/>
        <v>0.2212001828775671</v>
      </c>
      <c r="F51" s="676">
        <f t="shared" si="3"/>
        <v>0.27077020546732444</v>
      </c>
      <c r="G51" s="676">
        <f t="shared" si="3"/>
        <v>0.80653676465781032</v>
      </c>
      <c r="H51" s="685">
        <f t="shared" si="3"/>
        <v>0.67126199262058617</v>
      </c>
      <c r="I51" s="684">
        <f t="shared" si="3"/>
        <v>90.293936237914252</v>
      </c>
      <c r="J51" s="676">
        <f t="shared" si="3"/>
        <v>81.250041802818316</v>
      </c>
      <c r="K51" s="676">
        <f t="shared" si="3"/>
        <v>81.02841240432349</v>
      </c>
      <c r="L51" s="685">
        <f t="shared" si="3"/>
        <v>80.966059337514238</v>
      </c>
      <c r="M51" s="684">
        <f t="shared" si="3"/>
        <v>223.94663432405949</v>
      </c>
      <c r="N51" s="676">
        <f t="shared" si="3"/>
        <v>367.66681089132351</v>
      </c>
      <c r="O51" s="676">
        <f t="shared" si="3"/>
        <v>1074.9984068957594</v>
      </c>
      <c r="P51" s="717">
        <f t="shared" si="3"/>
        <v>489.53587061651791</v>
      </c>
      <c r="X51" s="670"/>
      <c r="Y51" s="670"/>
    </row>
    <row r="52" spans="2:25" x14ac:dyDescent="0.3">
      <c r="B52" s="407">
        <f>I21</f>
        <v>100</v>
      </c>
      <c r="C52" s="736">
        <f>I23</f>
        <v>5.0751274648951652</v>
      </c>
      <c r="D52" s="733">
        <f t="shared" si="2"/>
        <v>5</v>
      </c>
      <c r="E52" s="676">
        <f t="shared" si="3"/>
        <v>0.21644637008137138</v>
      </c>
      <c r="F52" s="676">
        <f t="shared" si="3"/>
        <v>0.26151539290272863</v>
      </c>
      <c r="G52" s="676">
        <f t="shared" si="3"/>
        <v>0.77425966630906196</v>
      </c>
      <c r="H52" s="685">
        <f t="shared" si="3"/>
        <v>0.63449094722188393</v>
      </c>
      <c r="I52" s="684">
        <f t="shared" si="3"/>
        <v>97.308536650537974</v>
      </c>
      <c r="J52" s="676">
        <f t="shared" si="3"/>
        <v>85.98564645013883</v>
      </c>
      <c r="K52" s="676">
        <f t="shared" si="3"/>
        <v>85.669149596763063</v>
      </c>
      <c r="L52" s="685">
        <f t="shared" si="3"/>
        <v>85.63007310058903</v>
      </c>
      <c r="M52" s="684">
        <f t="shared" si="3"/>
        <v>234.3172556307197</v>
      </c>
      <c r="N52" s="676">
        <f t="shared" si="3"/>
        <v>382.95169080625737</v>
      </c>
      <c r="O52" s="676">
        <f t="shared" si="3"/>
        <v>1112.5378871455255</v>
      </c>
      <c r="P52" s="717">
        <f t="shared" si="3"/>
        <v>507.90558770741734</v>
      </c>
      <c r="X52" s="670"/>
      <c r="Y52" s="670"/>
    </row>
    <row r="53" spans="2:25" ht="14.5" thickBot="1" x14ac:dyDescent="0.35">
      <c r="B53" s="407">
        <f>J21</f>
        <v>45</v>
      </c>
      <c r="C53" s="737">
        <f>J23</f>
        <v>3.4505210063441969</v>
      </c>
      <c r="D53" s="734">
        <f t="shared" si="2"/>
        <v>3</v>
      </c>
      <c r="E53" s="718">
        <f t="shared" si="3"/>
        <v>0.21099182815728634</v>
      </c>
      <c r="F53" s="718">
        <f t="shared" si="3"/>
        <v>0.24911137600237201</v>
      </c>
      <c r="G53" s="718">
        <f t="shared" si="3"/>
        <v>0.71953524578843309</v>
      </c>
      <c r="H53" s="719">
        <f t="shared" si="3"/>
        <v>0.59377905222712246</v>
      </c>
      <c r="I53" s="720">
        <f t="shared" si="3"/>
        <v>100.77783669123757</v>
      </c>
      <c r="J53" s="718">
        <f t="shared" si="3"/>
        <v>88.958222557171979</v>
      </c>
      <c r="K53" s="718">
        <f t="shared" si="3"/>
        <v>86.880304079623656</v>
      </c>
      <c r="L53" s="719">
        <f t="shared" si="3"/>
        <v>88.592204723167782</v>
      </c>
      <c r="M53" s="720">
        <f t="shared" si="3"/>
        <v>238.58310170287365</v>
      </c>
      <c r="N53" s="718">
        <f t="shared" si="3"/>
        <v>389.93325901981484</v>
      </c>
      <c r="O53" s="718">
        <f t="shared" si="3"/>
        <v>1108.734778147134</v>
      </c>
      <c r="P53" s="721">
        <f t="shared" si="3"/>
        <v>515.63311881258801</v>
      </c>
      <c r="X53" s="670"/>
      <c r="Y53" s="670"/>
    </row>
    <row r="54" spans="2:25" ht="14.5" thickBot="1" x14ac:dyDescent="0.35">
      <c r="C54" s="673"/>
      <c r="D54" s="674"/>
      <c r="E54" s="676"/>
      <c r="F54" s="676"/>
      <c r="G54" s="676"/>
      <c r="H54" s="676"/>
      <c r="I54" s="676"/>
      <c r="J54" s="676"/>
      <c r="K54" s="676"/>
      <c r="L54" s="676"/>
      <c r="M54" s="676"/>
      <c r="N54" s="676"/>
      <c r="O54" s="676"/>
      <c r="P54" s="676"/>
      <c r="X54" s="670"/>
      <c r="Y54" s="670"/>
    </row>
    <row r="55" spans="2:25" x14ac:dyDescent="0.3">
      <c r="C55" s="645"/>
      <c r="D55" s="641"/>
      <c r="E55" s="702" t="s">
        <v>252</v>
      </c>
      <c r="F55" s="703" t="s">
        <v>86</v>
      </c>
      <c r="G55" s="703" t="s">
        <v>88</v>
      </c>
      <c r="H55" s="704" t="s">
        <v>253</v>
      </c>
      <c r="I55" s="705" t="s">
        <v>252</v>
      </c>
      <c r="J55" s="703" t="s">
        <v>86</v>
      </c>
      <c r="K55" s="703" t="s">
        <v>88</v>
      </c>
      <c r="L55" s="704" t="s">
        <v>253</v>
      </c>
      <c r="M55" s="705" t="s">
        <v>252</v>
      </c>
      <c r="N55" s="703" t="s">
        <v>86</v>
      </c>
      <c r="O55" s="703" t="s">
        <v>88</v>
      </c>
      <c r="P55" s="706" t="s">
        <v>253</v>
      </c>
      <c r="X55" s="670"/>
      <c r="Y55" s="670"/>
    </row>
    <row r="56" spans="2:25" x14ac:dyDescent="0.3">
      <c r="C56" s="645"/>
      <c r="D56" s="817" t="s">
        <v>98</v>
      </c>
      <c r="E56" s="709">
        <f>(E47-E$29)/E$29</f>
        <v>4.4169029894416609E-2</v>
      </c>
      <c r="F56" s="678">
        <f t="shared" ref="F56:P56" si="5">(F47-F$29)/F$29</f>
        <v>8.2332999607286669E-2</v>
      </c>
      <c r="G56" s="678">
        <f t="shared" si="5"/>
        <v>0.12387112593774739</v>
      </c>
      <c r="H56" s="690">
        <f t="shared" si="5"/>
        <v>0.11035979956019779</v>
      </c>
      <c r="I56" s="689">
        <f t="shared" si="5"/>
        <v>-5.5241744993968403E-2</v>
      </c>
      <c r="J56" s="678">
        <f t="shared" si="5"/>
        <v>-5.6563565204798452E-2</v>
      </c>
      <c r="K56" s="678">
        <f>(K47-K$29)/K$29</f>
        <v>-2.4694205427436191E-2</v>
      </c>
      <c r="L56" s="690">
        <f t="shared" si="5"/>
        <v>-5.7295845577879846E-2</v>
      </c>
      <c r="M56" s="689">
        <f t="shared" si="5"/>
        <v>-1.6687172898666242E-2</v>
      </c>
      <c r="N56" s="678">
        <f t="shared" si="5"/>
        <v>-1.5185617479247949E-2</v>
      </c>
      <c r="O56" s="678">
        <f t="shared" si="5"/>
        <v>2.0906712447868292E-2</v>
      </c>
      <c r="P56" s="710">
        <f t="shared" si="5"/>
        <v>-9.5866619819027516E-3</v>
      </c>
      <c r="X56" s="670"/>
      <c r="Y56" s="670"/>
    </row>
    <row r="57" spans="2:25" x14ac:dyDescent="0.3">
      <c r="C57" s="645"/>
      <c r="D57" s="818" t="s">
        <v>99</v>
      </c>
      <c r="E57" s="709">
        <f t="shared" ref="E57:P57" si="6">(E48-E$29)/E$29</f>
        <v>2.6202890278560223E-2</v>
      </c>
      <c r="F57" s="678">
        <f t="shared" si="6"/>
        <v>4.7977223428986214E-2</v>
      </c>
      <c r="G57" s="678">
        <f>(G48-G$29)/G$29</f>
        <v>7.4103371697194109E-2</v>
      </c>
      <c r="H57" s="690">
        <f t="shared" si="6"/>
        <v>5.9439807459035682E-2</v>
      </c>
      <c r="I57" s="689">
        <f t="shared" si="6"/>
        <v>-1.830013246152146E-2</v>
      </c>
      <c r="J57" s="678">
        <f t="shared" si="6"/>
        <v>-2.5211549596463993E-2</v>
      </c>
      <c r="K57" s="678">
        <f t="shared" si="6"/>
        <v>-4.7329579189895853E-3</v>
      </c>
      <c r="L57" s="690">
        <f t="shared" si="6"/>
        <v>-2.6176958507160279E-2</v>
      </c>
      <c r="M57" s="689">
        <f t="shared" si="6"/>
        <v>6.4037332948783891E-3</v>
      </c>
      <c r="N57" s="678">
        <f t="shared" si="6"/>
        <v>6.1502766324150401E-3</v>
      </c>
      <c r="O57" s="678">
        <f t="shared" si="6"/>
        <v>2.8273227328004802E-2</v>
      </c>
      <c r="P57" s="710">
        <f t="shared" si="6"/>
        <v>9.2479804274487008E-3</v>
      </c>
      <c r="X57" s="670"/>
      <c r="Y57" s="670"/>
    </row>
    <row r="58" spans="2:25" x14ac:dyDescent="0.3">
      <c r="C58" s="645"/>
      <c r="D58" s="819" t="s">
        <v>100</v>
      </c>
      <c r="E58" s="709">
        <f t="shared" ref="E58:P58" si="7">(E49-E$29)/E$29</f>
        <v>4.0998252087120724E-3</v>
      </c>
      <c r="F58" s="678">
        <f t="shared" si="7"/>
        <v>6.4528596557594971E-3</v>
      </c>
      <c r="G58" s="678">
        <f t="shared" si="7"/>
        <v>8.4113031060293001E-3</v>
      </c>
      <c r="H58" s="690">
        <f t="shared" si="7"/>
        <v>6.0280960095762497E-3</v>
      </c>
      <c r="I58" s="689">
        <f t="shared" si="7"/>
        <v>-2.2628288030427527E-3</v>
      </c>
      <c r="J58" s="678">
        <f t="shared" si="7"/>
        <v>-5.2684885426160224E-3</v>
      </c>
      <c r="K58" s="678">
        <f t="shared" si="7"/>
        <v>-3.1078387361459589E-4</v>
      </c>
      <c r="L58" s="690">
        <f t="shared" si="7"/>
        <v>-5.8290364829706827E-3</v>
      </c>
      <c r="M58" s="689">
        <f t="shared" si="7"/>
        <v>7.9267664944022743E-3</v>
      </c>
      <c r="N58" s="678">
        <f t="shared" si="7"/>
        <v>8.9414606710027933E-3</v>
      </c>
      <c r="O58" s="678">
        <f t="shared" si="7"/>
        <v>1.4131101143211868E-2</v>
      </c>
      <c r="P58" s="710">
        <f t="shared" si="7"/>
        <v>9.9031659439643132E-3</v>
      </c>
      <c r="X58" s="670"/>
      <c r="Y58" s="670"/>
    </row>
    <row r="59" spans="2:25" x14ac:dyDescent="0.3">
      <c r="C59" s="645"/>
      <c r="D59" s="641">
        <f>B50</f>
        <v>100</v>
      </c>
      <c r="E59" s="707">
        <f t="shared" ref="E59:P59" si="8">(E50-E$29)/E$29</f>
        <v>3.9545572232630638E-2</v>
      </c>
      <c r="F59" s="687">
        <f t="shared" si="8"/>
        <v>7.425317662059798E-2</v>
      </c>
      <c r="G59" s="687">
        <f t="shared" si="8"/>
        <v>0.11367218261154081</v>
      </c>
      <c r="H59" s="688">
        <f t="shared" si="8"/>
        <v>9.728035034862581E-2</v>
      </c>
      <c r="I59" s="686">
        <f t="shared" si="8"/>
        <v>-4.143664310325848E-2</v>
      </c>
      <c r="J59" s="687">
        <f t="shared" si="8"/>
        <v>-4.6031507219988402E-2</v>
      </c>
      <c r="K59" s="687">
        <f t="shared" si="8"/>
        <v>-1.5152728149987459E-2</v>
      </c>
      <c r="L59" s="688">
        <f t="shared" si="8"/>
        <v>-4.6889372278934742E-2</v>
      </c>
      <c r="M59" s="686">
        <f t="shared" si="8"/>
        <v>-7.5945794657240337E-3</v>
      </c>
      <c r="N59" s="687">
        <f t="shared" si="8"/>
        <v>-7.2343632605281899E-3</v>
      </c>
      <c r="O59" s="687">
        <f t="shared" si="8"/>
        <v>2.6941508444003615E-2</v>
      </c>
      <c r="P59" s="708">
        <f t="shared" si="8"/>
        <v>-2.3917833768231818E-3</v>
      </c>
      <c r="X59" s="670"/>
      <c r="Y59" s="670"/>
    </row>
    <row r="60" spans="2:25" x14ac:dyDescent="0.3">
      <c r="C60" s="679"/>
      <c r="D60" s="641">
        <f>B51</f>
        <v>150</v>
      </c>
      <c r="E60" s="709">
        <f t="shared" ref="E60:P60" si="9">(E51-E$29)/E$29</f>
        <v>6.2377117255308742E-2</v>
      </c>
      <c r="F60" s="678">
        <f t="shared" si="9"/>
        <v>0.11227010436696293</v>
      </c>
      <c r="G60" s="678">
        <f t="shared" si="9"/>
        <v>0.16009860533581238</v>
      </c>
      <c r="H60" s="690">
        <f t="shared" si="9"/>
        <v>0.1608717156067708</v>
      </c>
      <c r="I60" s="689">
        <f t="shared" si="9"/>
        <v>-0.11053581107206062</v>
      </c>
      <c r="J60" s="678">
        <f t="shared" si="9"/>
        <v>-9.8570713637725058E-2</v>
      </c>
      <c r="K60" s="678">
        <f t="shared" si="9"/>
        <v>-6.8502357332249006E-2</v>
      </c>
      <c r="L60" s="690">
        <f t="shared" si="9"/>
        <v>-9.880245520018853E-2</v>
      </c>
      <c r="M60" s="689">
        <f t="shared" si="9"/>
        <v>-5.1517340388025294E-2</v>
      </c>
      <c r="N60" s="678">
        <f t="shared" si="9"/>
        <v>-4.6858952746706116E-2</v>
      </c>
      <c r="O60" s="678">
        <f t="shared" si="9"/>
        <v>-7.7097613413425505E-3</v>
      </c>
      <c r="P60" s="710">
        <f t="shared" si="9"/>
        <v>-3.8472860550325685E-2</v>
      </c>
      <c r="X60" s="670"/>
      <c r="Y60" s="670"/>
    </row>
    <row r="61" spans="2:25" x14ac:dyDescent="0.3">
      <c r="C61" s="645"/>
      <c r="D61" s="641">
        <f>B52</f>
        <v>100</v>
      </c>
      <c r="E61" s="709">
        <f t="shared" ref="E61:P61" si="10">(E52-E$29)/E$29</f>
        <v>3.9545572232630638E-2</v>
      </c>
      <c r="F61" s="678">
        <f t="shared" si="10"/>
        <v>7.425317662059798E-2</v>
      </c>
      <c r="G61" s="678">
        <f t="shared" si="10"/>
        <v>0.11367218261154081</v>
      </c>
      <c r="H61" s="690">
        <f t="shared" si="10"/>
        <v>9.728035034862581E-2</v>
      </c>
      <c r="I61" s="689">
        <f t="shared" si="10"/>
        <v>-4.143664310325848E-2</v>
      </c>
      <c r="J61" s="678">
        <f t="shared" si="10"/>
        <v>-4.6031507219988402E-2</v>
      </c>
      <c r="K61" s="678">
        <f t="shared" si="10"/>
        <v>-1.5152728149987459E-2</v>
      </c>
      <c r="L61" s="690">
        <f t="shared" si="10"/>
        <v>-4.6889372278934742E-2</v>
      </c>
      <c r="M61" s="689">
        <f t="shared" si="10"/>
        <v>-7.5945794657240337E-3</v>
      </c>
      <c r="N61" s="678">
        <f t="shared" si="10"/>
        <v>-7.2343632605281899E-3</v>
      </c>
      <c r="O61" s="678">
        <f t="shared" si="10"/>
        <v>2.6941508444003615E-2</v>
      </c>
      <c r="P61" s="710">
        <f t="shared" si="10"/>
        <v>-2.3917833768231818E-3</v>
      </c>
      <c r="X61" s="670"/>
      <c r="Y61" s="670"/>
    </row>
    <row r="62" spans="2:25" ht="14.5" thickBot="1" x14ac:dyDescent="0.35">
      <c r="C62" s="645"/>
      <c r="D62" s="641">
        <f>B53</f>
        <v>45</v>
      </c>
      <c r="E62" s="711">
        <f t="shared" ref="E62:P62" si="11">(E53-E$29)/E$29</f>
        <v>1.3348575241606169E-2</v>
      </c>
      <c r="F62" s="712">
        <f t="shared" si="11"/>
        <v>2.3299944345586288E-2</v>
      </c>
      <c r="G62" s="712">
        <f t="shared" si="11"/>
        <v>3.495819621226344E-2</v>
      </c>
      <c r="H62" s="713">
        <f t="shared" si="11"/>
        <v>2.6873731312048399E-2</v>
      </c>
      <c r="I62" s="714">
        <f t="shared" si="11"/>
        <v>-7.2613897538225756E-3</v>
      </c>
      <c r="J62" s="712">
        <f t="shared" si="11"/>
        <v>-1.3052236079139653E-2</v>
      </c>
      <c r="K62" s="712">
        <f t="shared" si="11"/>
        <v>-1.2293707471349772E-3</v>
      </c>
      <c r="L62" s="713">
        <f t="shared" si="11"/>
        <v>-1.3919189865660216E-2</v>
      </c>
      <c r="M62" s="714">
        <f t="shared" si="11"/>
        <v>1.0472586581330892E-2</v>
      </c>
      <c r="N62" s="712">
        <f t="shared" si="11"/>
        <v>1.0864684685649939E-2</v>
      </c>
      <c r="O62" s="712">
        <f t="shared" si="11"/>
        <v>2.3431002836319739E-2</v>
      </c>
      <c r="P62" s="715">
        <f t="shared" si="11"/>
        <v>1.2786329861754321E-2</v>
      </c>
      <c r="X62" s="670"/>
      <c r="Y62" s="670"/>
    </row>
    <row r="63" spans="2:25" x14ac:dyDescent="0.3">
      <c r="C63" s="645"/>
      <c r="D63" s="641"/>
      <c r="E63" s="641"/>
      <c r="F63" s="641"/>
      <c r="G63" s="654"/>
      <c r="H63" s="655"/>
      <c r="I63" s="656"/>
      <c r="J63" s="657"/>
      <c r="K63" s="657"/>
      <c r="L63" s="677"/>
      <c r="M63" s="677"/>
      <c r="N63" s="677"/>
      <c r="O63" s="677"/>
      <c r="P63" s="677"/>
      <c r="Q63" s="677"/>
      <c r="R63" s="677"/>
      <c r="S63" s="677"/>
      <c r="T63" s="677"/>
      <c r="U63" s="677"/>
      <c r="V63" s="677"/>
      <c r="W63" s="677"/>
      <c r="X63" s="670"/>
      <c r="Y63" s="670"/>
    </row>
    <row r="64" spans="2:25" x14ac:dyDescent="0.3">
      <c r="C64" s="645"/>
      <c r="D64" s="641"/>
      <c r="E64" s="641"/>
      <c r="F64" s="641"/>
      <c r="G64" s="654"/>
      <c r="H64" s="655"/>
      <c r="I64" s="656"/>
      <c r="J64" s="657"/>
      <c r="K64" s="657"/>
      <c r="L64" s="658"/>
      <c r="M64" s="658"/>
      <c r="N64" s="658"/>
      <c r="O64" s="658"/>
      <c r="P64" s="661"/>
      <c r="Q64" s="661"/>
      <c r="R64" s="661"/>
      <c r="S64" s="661"/>
      <c r="T64" s="661"/>
      <c r="U64" s="661"/>
      <c r="V64" s="661"/>
      <c r="W64" s="661"/>
      <c r="X64" s="670"/>
      <c r="Y64" s="670"/>
    </row>
  </sheetData>
  <dataValidations count="4">
    <dataValidation showInputMessage="1" showErrorMessage="1" sqref="C9:C12" xr:uid="{00000000-0002-0000-0700-000000000000}"/>
    <dataValidation type="list" showInputMessage="1" showErrorMessage="1" sqref="D9" xr:uid="{00000000-0002-0000-0700-000001000000}">
      <formula1>$P$4:$P$16</formula1>
    </dataValidation>
    <dataValidation type="decimal" allowBlank="1" showErrorMessage="1" errorTitle="Invalid Input" error="Range: 1 to 25" prompt="Valid Range:1 to 25" sqref="C39:C42" xr:uid="{00000000-0002-0000-0700-000002000000}">
      <formula1>1</formula1>
      <formula2>25</formula2>
    </dataValidation>
    <dataValidation type="whole" allowBlank="1" showInputMessage="1" showErrorMessage="1" errorTitle="Invalid Input" error="Range: 1 to 2" sqref="I43:J44" xr:uid="{00000000-0002-0000-0700-000003000000}">
      <formula1>1</formula1>
      <formula2>2</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2:CF251"/>
  <sheetViews>
    <sheetView topLeftCell="A14" workbookViewId="0">
      <selection activeCell="A19" sqref="A19:XFD19"/>
    </sheetView>
  </sheetViews>
  <sheetFormatPr defaultColWidth="9.1796875" defaultRowHeight="15.5" x14ac:dyDescent="0.35"/>
  <cols>
    <col min="1" max="2" width="4.7265625" style="391" customWidth="1"/>
    <col min="3" max="3" width="8.54296875" style="391" customWidth="1"/>
    <col min="4" max="4" width="23" style="415" customWidth="1"/>
    <col min="5" max="6" width="9.1796875" style="415" customWidth="1"/>
    <col min="7" max="10" width="9.1796875" style="415"/>
    <col min="11" max="11" width="9.1796875" style="415" customWidth="1"/>
    <col min="12" max="23" width="9.1796875" style="415"/>
    <col min="24" max="24" width="9.1796875" style="415" customWidth="1"/>
    <col min="25" max="16384" width="9.1796875" style="415"/>
  </cols>
  <sheetData>
    <row r="2" spans="1:17" x14ac:dyDescent="0.35">
      <c r="A2" s="391" t="s">
        <v>234</v>
      </c>
      <c r="D2" s="404"/>
      <c r="E2" s="450"/>
      <c r="F2" s="450"/>
      <c r="P2" s="415" t="s">
        <v>269</v>
      </c>
    </row>
    <row r="3" spans="1:17" x14ac:dyDescent="0.35">
      <c r="B3" s="391" t="s">
        <v>270</v>
      </c>
      <c r="D3" s="404"/>
      <c r="E3" s="450"/>
      <c r="F3" s="450"/>
    </row>
    <row r="4" spans="1:17" x14ac:dyDescent="0.35">
      <c r="C4" s="391" t="s">
        <v>160</v>
      </c>
      <c r="D4" s="394"/>
      <c r="P4" s="1049"/>
      <c r="Q4" s="415" t="s">
        <v>271</v>
      </c>
    </row>
    <row r="5" spans="1:17" x14ac:dyDescent="0.35">
      <c r="D5" s="417" t="s">
        <v>272</v>
      </c>
      <c r="E5" s="1047">
        <f>AverageSpeed</f>
        <v>0</v>
      </c>
    </row>
    <row r="6" spans="1:17" x14ac:dyDescent="0.35">
      <c r="D6" s="417" t="s">
        <v>273</v>
      </c>
      <c r="E6" s="1047">
        <f>AverageSpeed</f>
        <v>0</v>
      </c>
    </row>
    <row r="7" spans="1:17" x14ac:dyDescent="0.35">
      <c r="D7" s="417" t="s">
        <v>274</v>
      </c>
      <c r="E7" s="1047">
        <f>AverageSpeed</f>
        <v>0</v>
      </c>
    </row>
    <row r="8" spans="1:17" x14ac:dyDescent="0.35">
      <c r="D8" s="417" t="s">
        <v>275</v>
      </c>
      <c r="E8" s="1047">
        <f>AverageSpeed</f>
        <v>0</v>
      </c>
    </row>
    <row r="9" spans="1:17" x14ac:dyDescent="0.35">
      <c r="D9" s="450"/>
      <c r="E9" s="450"/>
    </row>
    <row r="10" spans="1:17" x14ac:dyDescent="0.35">
      <c r="C10" s="391" t="s">
        <v>141</v>
      </c>
      <c r="D10" s="450"/>
      <c r="E10" s="450"/>
    </row>
    <row r="11" spans="1:17" x14ac:dyDescent="0.35">
      <c r="D11" s="417" t="s">
        <v>141</v>
      </c>
      <c r="E11" s="1047">
        <f>Scheme_Length</f>
        <v>0</v>
      </c>
    </row>
    <row r="12" spans="1:17" x14ac:dyDescent="0.35">
      <c r="D12" s="450"/>
    </row>
    <row r="13" spans="1:17" x14ac:dyDescent="0.35">
      <c r="C13" s="391" t="s">
        <v>276</v>
      </c>
      <c r="D13" s="404"/>
      <c r="E13" s="450"/>
    </row>
    <row r="14" spans="1:17" x14ac:dyDescent="0.35">
      <c r="D14" s="417" t="s">
        <v>98</v>
      </c>
      <c r="E14" s="1047">
        <f>'Proforma Scrutiny'!D25</f>
        <v>0</v>
      </c>
    </row>
    <row r="15" spans="1:17" x14ac:dyDescent="0.35">
      <c r="D15" s="417" t="s">
        <v>99</v>
      </c>
      <c r="E15" s="1047">
        <f>'Proforma Scrutiny'!D26</f>
        <v>0</v>
      </c>
    </row>
    <row r="16" spans="1:17" x14ac:dyDescent="0.35">
      <c r="D16" s="417" t="s">
        <v>100</v>
      </c>
      <c r="E16" s="1047">
        <f>'Proforma Scrutiny'!D27</f>
        <v>0</v>
      </c>
    </row>
    <row r="17" spans="2:22" x14ac:dyDescent="0.35">
      <c r="D17" s="450"/>
      <c r="E17" s="450"/>
    </row>
    <row r="18" spans="2:22" x14ac:dyDescent="0.35">
      <c r="C18" s="391" t="s">
        <v>277</v>
      </c>
      <c r="D18" s="404"/>
      <c r="E18" s="450"/>
    </row>
    <row r="19" spans="2:22" x14ac:dyDescent="0.35">
      <c r="D19" s="417" t="s">
        <v>84</v>
      </c>
      <c r="E19" s="1047">
        <f>'Proforma Scrutiny'!D18</f>
        <v>0</v>
      </c>
    </row>
    <row r="20" spans="2:22" x14ac:dyDescent="0.35">
      <c r="D20" s="417" t="s">
        <v>86</v>
      </c>
      <c r="E20" s="1047">
        <f>'Proforma Scrutiny'!D19</f>
        <v>0</v>
      </c>
    </row>
    <row r="21" spans="2:22" x14ac:dyDescent="0.35">
      <c r="D21" s="417" t="s">
        <v>88</v>
      </c>
      <c r="E21" s="1047">
        <f>'Proforma Scrutiny'!D20</f>
        <v>0</v>
      </c>
    </row>
    <row r="22" spans="2:22" x14ac:dyDescent="0.35">
      <c r="D22" s="417" t="s">
        <v>90</v>
      </c>
      <c r="E22" s="1047">
        <f>'Proforma Scrutiny'!D21</f>
        <v>0</v>
      </c>
    </row>
    <row r="23" spans="2:22" x14ac:dyDescent="0.35">
      <c r="D23" s="450"/>
      <c r="E23" s="450"/>
    </row>
    <row r="24" spans="2:22" x14ac:dyDescent="0.35">
      <c r="D24" s="450"/>
      <c r="E24" s="450"/>
      <c r="J24" s="450"/>
      <c r="K24" s="450"/>
      <c r="L24" s="450"/>
      <c r="M24" s="450"/>
      <c r="N24" s="450"/>
      <c r="O24" s="450"/>
      <c r="P24" s="450"/>
    </row>
    <row r="25" spans="2:22" x14ac:dyDescent="0.35">
      <c r="D25" s="450"/>
      <c r="E25" s="450"/>
      <c r="J25" s="450"/>
      <c r="K25" s="450"/>
      <c r="L25" s="450"/>
      <c r="M25" s="450"/>
      <c r="N25" s="450"/>
      <c r="O25" s="450"/>
      <c r="P25" s="450"/>
    </row>
    <row r="26" spans="2:22" x14ac:dyDescent="0.35">
      <c r="B26" s="391" t="s">
        <v>278</v>
      </c>
      <c r="D26" s="450"/>
      <c r="E26" s="450"/>
      <c r="H26" s="450"/>
      <c r="I26" s="450"/>
      <c r="J26" s="450"/>
      <c r="K26" s="450"/>
      <c r="L26" s="450"/>
      <c r="M26" s="450"/>
      <c r="N26" s="450"/>
      <c r="O26" s="450"/>
      <c r="P26" s="450"/>
    </row>
    <row r="27" spans="2:22" x14ac:dyDescent="0.35">
      <c r="C27" s="391" t="s">
        <v>279</v>
      </c>
      <c r="D27" s="450"/>
      <c r="E27" s="450"/>
      <c r="H27" s="450"/>
      <c r="I27" s="450"/>
      <c r="J27" s="450"/>
      <c r="K27" s="450"/>
      <c r="L27" s="450"/>
      <c r="M27" s="450"/>
      <c r="N27" s="450"/>
      <c r="O27" s="450"/>
      <c r="P27" s="450"/>
    </row>
    <row r="28" spans="2:22" x14ac:dyDescent="0.35">
      <c r="C28" s="415"/>
      <c r="D28" s="398"/>
      <c r="H28" s="450"/>
      <c r="I28" s="450"/>
      <c r="J28" s="450"/>
      <c r="K28" s="450"/>
      <c r="L28" s="450"/>
      <c r="M28" s="450"/>
      <c r="N28" s="450"/>
      <c r="O28" s="450"/>
      <c r="P28" s="450"/>
    </row>
    <row r="29" spans="2:22" x14ac:dyDescent="0.35">
      <c r="C29" s="404"/>
      <c r="D29" s="766" t="s">
        <v>280</v>
      </c>
      <c r="E29" s="767" t="s">
        <v>252</v>
      </c>
      <c r="F29" s="767" t="s">
        <v>86</v>
      </c>
      <c r="G29" s="767" t="s">
        <v>88</v>
      </c>
      <c r="H29" s="768" t="s">
        <v>90</v>
      </c>
      <c r="I29" s="450"/>
      <c r="J29" s="769"/>
      <c r="K29" s="769"/>
      <c r="L29" s="769"/>
      <c r="M29" s="769"/>
      <c r="N29" s="769"/>
      <c r="O29" s="450"/>
      <c r="P29" s="769"/>
      <c r="Q29" s="769"/>
      <c r="R29" s="769"/>
      <c r="S29" s="769"/>
      <c r="T29" s="769"/>
      <c r="U29" s="450"/>
      <c r="V29" s="450"/>
    </row>
    <row r="30" spans="2:22" x14ac:dyDescent="0.35">
      <c r="C30" s="404"/>
      <c r="D30" s="770" t="s">
        <v>98</v>
      </c>
      <c r="E30" s="771">
        <f>'HDM-4 Output'!E56</f>
        <v>4.4169029894416609E-2</v>
      </c>
      <c r="F30" s="772">
        <f>'HDM-4 Output'!F56</f>
        <v>8.2332999607286669E-2</v>
      </c>
      <c r="G30" s="772">
        <f>'HDM-4 Output'!G56</f>
        <v>0.12387112593774739</v>
      </c>
      <c r="H30" s="773">
        <f>'HDM-4 Output'!H56</f>
        <v>0.11035979956019779</v>
      </c>
      <c r="I30" s="450"/>
      <c r="J30" s="769"/>
      <c r="K30" s="769"/>
      <c r="L30" s="769"/>
      <c r="M30" s="769"/>
      <c r="N30" s="769"/>
      <c r="O30" s="450"/>
      <c r="P30" s="769"/>
      <c r="Q30" s="774"/>
      <c r="R30" s="774"/>
      <c r="S30" s="774"/>
      <c r="T30" s="774"/>
      <c r="U30" s="450"/>
      <c r="V30" s="450"/>
    </row>
    <row r="31" spans="2:22" x14ac:dyDescent="0.35">
      <c r="C31" s="404"/>
      <c r="D31" s="770" t="s">
        <v>99</v>
      </c>
      <c r="E31" s="775">
        <f>'HDM-4 Output'!E57</f>
        <v>2.6202890278560223E-2</v>
      </c>
      <c r="F31" s="774">
        <f>'HDM-4 Output'!F57</f>
        <v>4.7977223428986214E-2</v>
      </c>
      <c r="G31" s="774">
        <f>'HDM-4 Output'!G57</f>
        <v>7.4103371697194109E-2</v>
      </c>
      <c r="H31" s="776">
        <f>'HDM-4 Output'!H57</f>
        <v>5.9439807459035682E-2</v>
      </c>
      <c r="I31" s="450"/>
      <c r="J31" s="769"/>
      <c r="K31" s="769"/>
      <c r="L31" s="769"/>
      <c r="M31" s="769"/>
      <c r="N31" s="769"/>
      <c r="O31" s="450"/>
      <c r="P31" s="769"/>
      <c r="Q31" s="774"/>
      <c r="R31" s="774"/>
      <c r="S31" s="774"/>
      <c r="T31" s="774"/>
      <c r="U31" s="450"/>
      <c r="V31" s="450"/>
    </row>
    <row r="32" spans="2:22" x14ac:dyDescent="0.35">
      <c r="C32" s="404"/>
      <c r="D32" s="777" t="s">
        <v>100</v>
      </c>
      <c r="E32" s="778">
        <f>'HDM-4 Output'!E58</f>
        <v>4.0998252087120724E-3</v>
      </c>
      <c r="F32" s="779">
        <f>'HDM-4 Output'!F58</f>
        <v>6.4528596557594971E-3</v>
      </c>
      <c r="G32" s="779">
        <f>'HDM-4 Output'!G58</f>
        <v>8.4113031060293001E-3</v>
      </c>
      <c r="H32" s="780">
        <f>'HDM-4 Output'!H58</f>
        <v>6.0280960095762497E-3</v>
      </c>
      <c r="I32" s="450"/>
      <c r="J32" s="769"/>
      <c r="K32" s="769"/>
      <c r="L32" s="769"/>
      <c r="M32" s="769"/>
      <c r="N32" s="769"/>
      <c r="O32" s="450"/>
      <c r="P32" s="769"/>
      <c r="Q32" s="774"/>
      <c r="R32" s="774"/>
      <c r="S32" s="774"/>
      <c r="T32" s="774"/>
      <c r="U32" s="450"/>
      <c r="V32" s="450"/>
    </row>
    <row r="33" spans="3:22" x14ac:dyDescent="0.35">
      <c r="C33" s="404"/>
      <c r="D33" s="769"/>
      <c r="E33" s="774"/>
      <c r="F33" s="774"/>
      <c r="G33" s="774"/>
      <c r="H33" s="774"/>
      <c r="I33" s="450"/>
      <c r="J33" s="769"/>
      <c r="K33" s="769"/>
      <c r="L33" s="769"/>
      <c r="M33" s="769"/>
      <c r="N33" s="769"/>
      <c r="O33" s="450"/>
      <c r="P33" s="450"/>
      <c r="Q33" s="450"/>
      <c r="R33" s="450"/>
      <c r="S33" s="450"/>
      <c r="T33" s="450"/>
      <c r="U33" s="450"/>
      <c r="V33" s="450"/>
    </row>
    <row r="34" spans="3:22" x14ac:dyDescent="0.35">
      <c r="C34" s="404"/>
      <c r="D34" s="766" t="str">
        <f t="array" ref="D34:H39">TRANSPOSE(D29:H32)</f>
        <v>SCANNER category</v>
      </c>
      <c r="E34" s="781" t="str">
        <v>Red</v>
      </c>
      <c r="F34" s="781" t="str">
        <v>Amber</v>
      </c>
      <c r="G34" s="781" t="str">
        <v>Green</v>
      </c>
      <c r="H34" s="774" t="e">
        <v>#N/A</v>
      </c>
      <c r="I34" s="450"/>
      <c r="J34" s="769"/>
      <c r="K34" s="769"/>
      <c r="L34" s="769"/>
      <c r="M34" s="769"/>
      <c r="N34" s="769"/>
      <c r="O34" s="450"/>
      <c r="P34" s="450"/>
      <c r="Q34" s="450"/>
      <c r="R34" s="450"/>
      <c r="S34" s="450"/>
      <c r="T34" s="450"/>
      <c r="U34" s="450"/>
      <c r="V34" s="450"/>
    </row>
    <row r="35" spans="3:22" x14ac:dyDescent="0.35">
      <c r="C35" s="404"/>
      <c r="D35" s="766" t="str">
        <v>Car</v>
      </c>
      <c r="E35" s="781">
        <v>4.4169029894416609E-2</v>
      </c>
      <c r="F35" s="781">
        <v>2.6202890278560223E-2</v>
      </c>
      <c r="G35" s="781">
        <v>4.0998252087120724E-3</v>
      </c>
      <c r="H35" s="774" t="e">
        <v>#N/A</v>
      </c>
      <c r="I35" s="450"/>
      <c r="J35" s="769"/>
      <c r="K35" s="769"/>
      <c r="L35" s="769"/>
      <c r="M35" s="769"/>
      <c r="N35" s="769"/>
      <c r="O35" s="450"/>
      <c r="P35" s="450"/>
      <c r="Q35" s="450"/>
      <c r="R35" s="450"/>
      <c r="S35" s="450"/>
      <c r="T35" s="450"/>
      <c r="U35" s="450"/>
      <c r="V35" s="450"/>
    </row>
    <row r="36" spans="3:22" x14ac:dyDescent="0.35">
      <c r="C36" s="404"/>
      <c r="D36" s="766" t="str">
        <v>LGV</v>
      </c>
      <c r="E36" s="781">
        <v>8.2332999607286669E-2</v>
      </c>
      <c r="F36" s="781">
        <v>4.7977223428986214E-2</v>
      </c>
      <c r="G36" s="781">
        <v>6.4528596557594971E-3</v>
      </c>
      <c r="H36" s="774" t="e">
        <v>#N/A</v>
      </c>
      <c r="I36" s="450"/>
      <c r="J36" s="769"/>
      <c r="K36" s="769"/>
      <c r="L36" s="769"/>
      <c r="M36" s="769"/>
      <c r="N36" s="769"/>
      <c r="O36" s="450"/>
      <c r="P36" s="450"/>
      <c r="Q36" s="450"/>
      <c r="R36" s="450"/>
      <c r="S36" s="450"/>
      <c r="T36" s="450"/>
      <c r="U36" s="450"/>
      <c r="V36" s="450"/>
    </row>
    <row r="37" spans="3:22" x14ac:dyDescent="0.35">
      <c r="C37" s="404"/>
      <c r="D37" s="766" t="str">
        <v>HGV</v>
      </c>
      <c r="E37" s="781">
        <v>0.12387112593774739</v>
      </c>
      <c r="F37" s="781">
        <v>7.4103371697194109E-2</v>
      </c>
      <c r="G37" s="781">
        <v>8.4113031060293001E-3</v>
      </c>
      <c r="H37" s="774" t="e">
        <v>#N/A</v>
      </c>
      <c r="I37" s="450"/>
      <c r="J37" s="769"/>
      <c r="K37" s="769"/>
      <c r="L37" s="769"/>
      <c r="M37" s="769"/>
      <c r="N37" s="769"/>
      <c r="O37" s="450"/>
      <c r="P37" s="450"/>
      <c r="Q37" s="450"/>
      <c r="R37" s="450"/>
      <c r="S37" s="450"/>
      <c r="T37" s="450"/>
      <c r="U37" s="450"/>
      <c r="V37" s="450"/>
    </row>
    <row r="38" spans="3:22" x14ac:dyDescent="0.35">
      <c r="C38" s="404"/>
      <c r="D38" s="766" t="str">
        <v>PSV</v>
      </c>
      <c r="E38" s="781">
        <v>0.11035979956019779</v>
      </c>
      <c r="F38" s="781">
        <v>5.9439807459035682E-2</v>
      </c>
      <c r="G38" s="781">
        <v>6.0280960095762497E-3</v>
      </c>
      <c r="H38" s="774" t="e">
        <v>#N/A</v>
      </c>
      <c r="I38" s="450"/>
      <c r="J38" s="769"/>
      <c r="K38" s="769"/>
      <c r="L38" s="769"/>
      <c r="M38" s="769"/>
      <c r="N38" s="769"/>
      <c r="O38" s="450"/>
      <c r="P38" s="450"/>
      <c r="Q38" s="450"/>
      <c r="R38" s="450"/>
      <c r="S38" s="450"/>
      <c r="T38" s="450"/>
      <c r="U38" s="450"/>
      <c r="V38" s="450"/>
    </row>
    <row r="39" spans="3:22" x14ac:dyDescent="0.35">
      <c r="C39" s="404"/>
      <c r="D39" s="769" t="e">
        <v>#N/A</v>
      </c>
      <c r="E39" s="774" t="e">
        <v>#N/A</v>
      </c>
      <c r="F39" s="774" t="e">
        <v>#N/A</v>
      </c>
      <c r="G39" s="774" t="e">
        <v>#N/A</v>
      </c>
      <c r="H39" s="450" t="e">
        <v>#N/A</v>
      </c>
      <c r="I39" s="450"/>
      <c r="J39" s="450"/>
      <c r="K39" s="774"/>
      <c r="L39" s="774"/>
      <c r="M39" s="774"/>
      <c r="N39" s="450"/>
      <c r="O39" s="450"/>
      <c r="P39" s="450"/>
      <c r="Q39" s="450"/>
      <c r="R39" s="450"/>
      <c r="S39" s="450"/>
      <c r="T39" s="450"/>
      <c r="U39" s="450"/>
      <c r="V39" s="450"/>
    </row>
    <row r="40" spans="3:22" x14ac:dyDescent="0.35">
      <c r="D40" s="450"/>
      <c r="E40" s="782"/>
      <c r="F40" s="782"/>
      <c r="G40" s="782"/>
      <c r="H40" s="450"/>
      <c r="I40" s="450"/>
      <c r="J40" s="450"/>
      <c r="K40" s="450"/>
      <c r="L40" s="450"/>
      <c r="M40" s="450"/>
      <c r="N40" s="450"/>
      <c r="O40" s="450"/>
      <c r="P40" s="450"/>
      <c r="Q40" s="450"/>
      <c r="R40" s="450"/>
      <c r="S40" s="450"/>
      <c r="T40" s="450"/>
      <c r="U40" s="450"/>
      <c r="V40" s="450"/>
    </row>
    <row r="41" spans="3:22" x14ac:dyDescent="0.35">
      <c r="C41" s="391" t="s">
        <v>281</v>
      </c>
      <c r="D41" s="398"/>
      <c r="H41" s="450"/>
      <c r="I41" s="450"/>
      <c r="J41" s="450"/>
      <c r="K41" s="450"/>
      <c r="L41" s="450"/>
      <c r="M41" s="450"/>
      <c r="N41" s="450"/>
      <c r="O41" s="450"/>
      <c r="P41" s="450"/>
      <c r="Q41" s="450"/>
      <c r="R41" s="450"/>
      <c r="S41" s="450"/>
      <c r="T41" s="450"/>
      <c r="U41" s="450"/>
      <c r="V41" s="450"/>
    </row>
    <row r="42" spans="3:22" x14ac:dyDescent="0.35">
      <c r="D42" s="398"/>
      <c r="J42" s="450"/>
      <c r="K42" s="450"/>
      <c r="L42" s="450"/>
      <c r="M42" s="450"/>
      <c r="N42" s="450"/>
      <c r="O42" s="450"/>
      <c r="P42" s="450"/>
    </row>
    <row r="43" spans="3:22" x14ac:dyDescent="0.35">
      <c r="D43" s="766" t="s">
        <v>280</v>
      </c>
      <c r="E43" s="783" t="s">
        <v>252</v>
      </c>
      <c r="F43" s="783" t="s">
        <v>86</v>
      </c>
      <c r="G43" s="783" t="s">
        <v>88</v>
      </c>
      <c r="H43" s="784" t="s">
        <v>90</v>
      </c>
      <c r="J43" s="450"/>
      <c r="K43" s="450"/>
      <c r="L43" s="450"/>
      <c r="M43" s="450"/>
      <c r="N43" s="450"/>
      <c r="O43" s="450"/>
      <c r="P43" s="450"/>
    </row>
    <row r="44" spans="3:22" x14ac:dyDescent="0.35">
      <c r="D44" s="785" t="s">
        <v>98</v>
      </c>
      <c r="E44" s="771">
        <f>'HDM-4 Output'!I56</f>
        <v>-5.5241744993968403E-2</v>
      </c>
      <c r="F44" s="772">
        <f>'HDM-4 Output'!J56</f>
        <v>-5.6563565204798452E-2</v>
      </c>
      <c r="G44" s="772">
        <f>'HDM-4 Output'!K56</f>
        <v>-2.4694205427436191E-2</v>
      </c>
      <c r="H44" s="773">
        <f>'HDM-4 Output'!L56</f>
        <v>-5.7295845577879846E-2</v>
      </c>
    </row>
    <row r="45" spans="3:22" x14ac:dyDescent="0.35">
      <c r="D45" s="785" t="s">
        <v>99</v>
      </c>
      <c r="E45" s="775">
        <f>'HDM-4 Output'!I57</f>
        <v>-1.830013246152146E-2</v>
      </c>
      <c r="F45" s="774">
        <f>'HDM-4 Output'!J57</f>
        <v>-2.5211549596463993E-2</v>
      </c>
      <c r="G45" s="774">
        <f>'HDM-4 Output'!K57</f>
        <v>-4.7329579189895853E-3</v>
      </c>
      <c r="H45" s="776">
        <f>'HDM-4 Output'!L57</f>
        <v>-2.6176958507160279E-2</v>
      </c>
    </row>
    <row r="46" spans="3:22" x14ac:dyDescent="0.35">
      <c r="D46" s="786" t="s">
        <v>100</v>
      </c>
      <c r="E46" s="778">
        <f>'HDM-4 Output'!I58</f>
        <v>-2.2628288030427527E-3</v>
      </c>
      <c r="F46" s="779">
        <f>'HDM-4 Output'!J58</f>
        <v>-5.2684885426160224E-3</v>
      </c>
      <c r="G46" s="779">
        <f>'HDM-4 Output'!K58</f>
        <v>-3.1078387361459589E-4</v>
      </c>
      <c r="H46" s="780">
        <f>'HDM-4 Output'!L58</f>
        <v>-5.8290364829706827E-3</v>
      </c>
    </row>
    <row r="47" spans="3:22" x14ac:dyDescent="0.35">
      <c r="D47" s="769"/>
      <c r="E47" s="774"/>
      <c r="F47" s="774"/>
      <c r="G47" s="774"/>
      <c r="H47" s="774"/>
    </row>
    <row r="48" spans="3:22" x14ac:dyDescent="0.35">
      <c r="D48" s="766" t="str">
        <f t="array" ref="D48:G52">TRANSPOSE(D43:H46)</f>
        <v>SCANNER category</v>
      </c>
      <c r="E48" s="781" t="str">
        <v>Red</v>
      </c>
      <c r="F48" s="781" t="str">
        <v>Amber</v>
      </c>
      <c r="G48" s="781" t="str">
        <v>Green</v>
      </c>
      <c r="H48" s="774"/>
    </row>
    <row r="49" spans="3:8" x14ac:dyDescent="0.35">
      <c r="D49" s="766" t="str">
        <v>Car</v>
      </c>
      <c r="E49" s="781">
        <v>-5.5241744993968403E-2</v>
      </c>
      <c r="F49" s="781">
        <v>-1.830013246152146E-2</v>
      </c>
      <c r="G49" s="781">
        <v>-2.2628288030427527E-3</v>
      </c>
      <c r="H49" s="774"/>
    </row>
    <row r="50" spans="3:8" x14ac:dyDescent="0.35">
      <c r="D50" s="766" t="str">
        <v>LGV</v>
      </c>
      <c r="E50" s="781">
        <v>-5.6563565204798452E-2</v>
      </c>
      <c r="F50" s="781">
        <v>-2.5211549596463993E-2</v>
      </c>
      <c r="G50" s="781">
        <v>-5.2684885426160224E-3</v>
      </c>
      <c r="H50" s="774"/>
    </row>
    <row r="51" spans="3:8" x14ac:dyDescent="0.35">
      <c r="D51" s="766" t="str">
        <v>HGV</v>
      </c>
      <c r="E51" s="781">
        <v>-2.4694205427436191E-2</v>
      </c>
      <c r="F51" s="781">
        <v>-4.7329579189895853E-3</v>
      </c>
      <c r="G51" s="781">
        <v>-3.1078387361459589E-4</v>
      </c>
      <c r="H51" s="774"/>
    </row>
    <row r="52" spans="3:8" x14ac:dyDescent="0.35">
      <c r="D52" s="766" t="str">
        <v>PSV</v>
      </c>
      <c r="E52" s="781">
        <v>-5.7295845577879846E-2</v>
      </c>
      <c r="F52" s="781">
        <v>-2.6176958507160279E-2</v>
      </c>
      <c r="G52" s="781">
        <v>-5.8290364829706827E-3</v>
      </c>
      <c r="H52" s="774"/>
    </row>
    <row r="53" spans="3:8" x14ac:dyDescent="0.35">
      <c r="D53" s="769"/>
      <c r="E53" s="774"/>
      <c r="F53" s="774"/>
      <c r="G53" s="774"/>
      <c r="H53" s="774"/>
    </row>
    <row r="54" spans="3:8" x14ac:dyDescent="0.35">
      <c r="D54" s="450"/>
      <c r="E54" s="782"/>
      <c r="F54" s="782"/>
      <c r="G54" s="782"/>
    </row>
    <row r="55" spans="3:8" x14ac:dyDescent="0.35">
      <c r="C55" s="391" t="s">
        <v>282</v>
      </c>
      <c r="D55" s="450"/>
      <c r="E55" s="782"/>
      <c r="F55" s="782"/>
      <c r="G55" s="782"/>
    </row>
    <row r="56" spans="3:8" x14ac:dyDescent="0.35">
      <c r="D56" s="450"/>
      <c r="E56" s="782"/>
      <c r="F56" s="782"/>
      <c r="G56" s="782"/>
    </row>
    <row r="57" spans="3:8" x14ac:dyDescent="0.35">
      <c r="D57" s="766" t="s">
        <v>280</v>
      </c>
      <c r="E57" s="783" t="s">
        <v>252</v>
      </c>
      <c r="F57" s="783" t="s">
        <v>86</v>
      </c>
      <c r="G57" s="783" t="s">
        <v>88</v>
      </c>
      <c r="H57" s="784" t="s">
        <v>90</v>
      </c>
    </row>
    <row r="58" spans="3:8" x14ac:dyDescent="0.35">
      <c r="D58" s="785" t="s">
        <v>98</v>
      </c>
      <c r="E58" s="771">
        <f>'HDM-4 Output'!M56</f>
        <v>-1.6687172898666242E-2</v>
      </c>
      <c r="F58" s="772">
        <f>'HDM-4 Output'!N56</f>
        <v>-1.5185617479247949E-2</v>
      </c>
      <c r="G58" s="772">
        <f>'HDM-4 Output'!O56</f>
        <v>2.0906712447868292E-2</v>
      </c>
      <c r="H58" s="773">
        <f>'HDM-4 Output'!P56</f>
        <v>-9.5866619819027516E-3</v>
      </c>
    </row>
    <row r="59" spans="3:8" x14ac:dyDescent="0.35">
      <c r="D59" s="785" t="s">
        <v>99</v>
      </c>
      <c r="E59" s="775">
        <f>'HDM-4 Output'!M57</f>
        <v>6.4037332948783891E-3</v>
      </c>
      <c r="F59" s="774">
        <f>'HDM-4 Output'!N57</f>
        <v>6.1502766324150401E-3</v>
      </c>
      <c r="G59" s="774">
        <f>'HDM-4 Output'!O57</f>
        <v>2.8273227328004802E-2</v>
      </c>
      <c r="H59" s="776">
        <f>'HDM-4 Output'!P57</f>
        <v>9.2479804274487008E-3</v>
      </c>
    </row>
    <row r="60" spans="3:8" x14ac:dyDescent="0.35">
      <c r="D60" s="786" t="s">
        <v>100</v>
      </c>
      <c r="E60" s="778">
        <f>'HDM-4 Output'!M58</f>
        <v>7.9267664944022743E-3</v>
      </c>
      <c r="F60" s="779">
        <f>'HDM-4 Output'!N58</f>
        <v>8.9414606710027933E-3</v>
      </c>
      <c r="G60" s="779">
        <f>'HDM-4 Output'!O58</f>
        <v>1.4131101143211868E-2</v>
      </c>
      <c r="H60" s="780">
        <f>'HDM-4 Output'!P58</f>
        <v>9.9031659439643132E-3</v>
      </c>
    </row>
    <row r="61" spans="3:8" x14ac:dyDescent="0.35">
      <c r="D61" s="769"/>
      <c r="E61" s="774"/>
      <c r="F61" s="774"/>
      <c r="G61" s="774"/>
      <c r="H61" s="774"/>
    </row>
    <row r="62" spans="3:8" x14ac:dyDescent="0.35">
      <c r="D62" s="766" t="str">
        <f t="array" ref="D62:G66">TRANSPOSE(D57:H60)</f>
        <v>SCANNER category</v>
      </c>
      <c r="E62" s="781" t="str">
        <v>Red</v>
      </c>
      <c r="F62" s="781" t="str">
        <v>Amber</v>
      </c>
      <c r="G62" s="781" t="str">
        <v>Green</v>
      </c>
      <c r="H62" s="774"/>
    </row>
    <row r="63" spans="3:8" x14ac:dyDescent="0.35">
      <c r="D63" s="766" t="str">
        <v>Car</v>
      </c>
      <c r="E63" s="781">
        <v>-1.6687172898666242E-2</v>
      </c>
      <c r="F63" s="781">
        <v>6.4037332948783891E-3</v>
      </c>
      <c r="G63" s="781">
        <v>7.9267664944022743E-3</v>
      </c>
      <c r="H63" s="774"/>
    </row>
    <row r="64" spans="3:8" x14ac:dyDescent="0.35">
      <c r="D64" s="766" t="str">
        <v>LGV</v>
      </c>
      <c r="E64" s="781">
        <v>-1.5185617479247949E-2</v>
      </c>
      <c r="F64" s="781">
        <v>6.1502766324150401E-3</v>
      </c>
      <c r="G64" s="781">
        <v>8.9414606710027933E-3</v>
      </c>
      <c r="H64" s="774"/>
    </row>
    <row r="65" spans="1:84" x14ac:dyDescent="0.35">
      <c r="D65" s="766" t="str">
        <v>HGV</v>
      </c>
      <c r="E65" s="781">
        <v>2.0906712447868292E-2</v>
      </c>
      <c r="F65" s="781">
        <v>2.8273227328004802E-2</v>
      </c>
      <c r="G65" s="781">
        <v>1.4131101143211868E-2</v>
      </c>
      <c r="H65" s="774"/>
    </row>
    <row r="66" spans="1:84" x14ac:dyDescent="0.35">
      <c r="D66" s="766" t="str">
        <v>PSV</v>
      </c>
      <c r="E66" s="781">
        <v>-9.5866619819027516E-3</v>
      </c>
      <c r="F66" s="781">
        <v>9.2479804274487008E-3</v>
      </c>
      <c r="G66" s="781">
        <v>9.9031659439643132E-3</v>
      </c>
      <c r="H66" s="774"/>
    </row>
    <row r="67" spans="1:84" x14ac:dyDescent="0.35">
      <c r="D67" s="769"/>
      <c r="E67" s="774"/>
      <c r="F67" s="774"/>
      <c r="G67" s="774"/>
      <c r="H67" s="774"/>
    </row>
    <row r="68" spans="1:84" x14ac:dyDescent="0.35">
      <c r="D68" s="450"/>
      <c r="E68" s="450"/>
    </row>
    <row r="69" spans="1:84" x14ac:dyDescent="0.35">
      <c r="A69" s="391" t="s">
        <v>283</v>
      </c>
      <c r="B69" s="415"/>
      <c r="D69" s="450"/>
    </row>
    <row r="70" spans="1:84" x14ac:dyDescent="0.35">
      <c r="A70" s="415"/>
      <c r="B70" s="391" t="s">
        <v>284</v>
      </c>
      <c r="D70" s="450"/>
    </row>
    <row r="71" spans="1:84" x14ac:dyDescent="0.35">
      <c r="A71" s="415"/>
      <c r="D71" s="450"/>
    </row>
    <row r="72" spans="1:84" x14ac:dyDescent="0.35">
      <c r="C72" s="391" t="s">
        <v>285</v>
      </c>
      <c r="D72" s="450"/>
    </row>
    <row r="73" spans="1:84" s="391" customFormat="1" x14ac:dyDescent="0.35">
      <c r="D73" s="787" t="s">
        <v>286</v>
      </c>
      <c r="E73" s="787">
        <v>2010</v>
      </c>
      <c r="F73" s="787">
        <v>2011</v>
      </c>
      <c r="G73" s="787">
        <v>2012</v>
      </c>
      <c r="H73" s="787">
        <v>2013</v>
      </c>
      <c r="I73" s="787">
        <v>2014</v>
      </c>
      <c r="J73" s="787">
        <v>2015</v>
      </c>
      <c r="K73" s="787">
        <v>2016</v>
      </c>
      <c r="L73" s="787">
        <v>2017</v>
      </c>
      <c r="M73" s="787">
        <v>2018</v>
      </c>
      <c r="N73" s="787">
        <v>2019</v>
      </c>
      <c r="O73" s="787">
        <v>2020</v>
      </c>
      <c r="P73" s="787">
        <v>2021</v>
      </c>
      <c r="Q73" s="787">
        <v>2022</v>
      </c>
      <c r="R73" s="787">
        <v>2023</v>
      </c>
      <c r="S73" s="787">
        <v>2024</v>
      </c>
      <c r="T73" s="787">
        <v>2025</v>
      </c>
      <c r="U73" s="787">
        <v>2026</v>
      </c>
      <c r="V73" s="787">
        <v>2027</v>
      </c>
      <c r="W73" s="787">
        <v>2028</v>
      </c>
      <c r="X73" s="787">
        <v>2029</v>
      </c>
      <c r="Y73" s="787">
        <v>2030</v>
      </c>
      <c r="Z73" s="787">
        <v>2031</v>
      </c>
      <c r="AA73" s="787">
        <v>2032</v>
      </c>
      <c r="AB73" s="787">
        <v>2033</v>
      </c>
      <c r="AC73" s="787">
        <v>2034</v>
      </c>
      <c r="AD73" s="787">
        <v>2035</v>
      </c>
      <c r="AE73" s="787">
        <v>2036</v>
      </c>
      <c r="AF73" s="787">
        <v>2037</v>
      </c>
      <c r="AG73" s="787">
        <v>2038</v>
      </c>
      <c r="AH73" s="787">
        <v>2039</v>
      </c>
      <c r="AI73" s="787">
        <v>2040</v>
      </c>
      <c r="AJ73" s="787">
        <v>2041</v>
      </c>
      <c r="AK73" s="787">
        <v>2042</v>
      </c>
      <c r="AL73" s="787">
        <v>2043</v>
      </c>
      <c r="AM73" s="787">
        <v>2044</v>
      </c>
      <c r="AN73" s="787">
        <v>2045</v>
      </c>
      <c r="AO73" s="787">
        <v>2046</v>
      </c>
      <c r="AP73" s="787">
        <v>2047</v>
      </c>
      <c r="AQ73" s="787">
        <v>2048</v>
      </c>
      <c r="AR73" s="787">
        <v>2049</v>
      </c>
      <c r="AS73" s="787">
        <v>2050</v>
      </c>
      <c r="AT73" s="787">
        <v>2051</v>
      </c>
      <c r="AU73" s="787">
        <v>2052</v>
      </c>
      <c r="AV73" s="787">
        <v>2053</v>
      </c>
      <c r="AW73" s="787">
        <v>2054</v>
      </c>
      <c r="AX73" s="787">
        <v>2055</v>
      </c>
      <c r="AY73" s="787">
        <v>2056</v>
      </c>
      <c r="AZ73" s="787">
        <v>2057</v>
      </c>
      <c r="BA73" s="787">
        <v>2058</v>
      </c>
      <c r="BB73" s="787">
        <v>2059</v>
      </c>
      <c r="BC73" s="787">
        <v>2060</v>
      </c>
      <c r="BD73" s="787">
        <v>2061</v>
      </c>
      <c r="BE73" s="787">
        <v>2062</v>
      </c>
      <c r="BF73" s="787">
        <v>2063</v>
      </c>
      <c r="BG73" s="787">
        <v>2064</v>
      </c>
      <c r="BH73" s="787">
        <v>2065</v>
      </c>
      <c r="BI73" s="787">
        <v>2066</v>
      </c>
      <c r="BJ73" s="787">
        <v>2067</v>
      </c>
      <c r="BK73" s="787">
        <v>2068</v>
      </c>
      <c r="BL73" s="787">
        <v>2069</v>
      </c>
      <c r="BM73" s="787">
        <v>2070</v>
      </c>
      <c r="BN73" s="787">
        <v>2071</v>
      </c>
      <c r="BO73" s="787">
        <v>2072</v>
      </c>
      <c r="BP73" s="787">
        <v>2073</v>
      </c>
      <c r="BQ73" s="787">
        <v>2074</v>
      </c>
      <c r="BR73" s="787">
        <v>2075</v>
      </c>
      <c r="BS73" s="787">
        <v>2076</v>
      </c>
      <c r="BT73" s="787">
        <v>2077</v>
      </c>
      <c r="BU73" s="787">
        <v>2078</v>
      </c>
      <c r="BV73" s="787">
        <v>2079</v>
      </c>
      <c r="BW73" s="787">
        <v>2080</v>
      </c>
      <c r="BX73" s="787">
        <v>2081</v>
      </c>
      <c r="BY73" s="787">
        <v>2082</v>
      </c>
      <c r="BZ73" s="787">
        <v>2083</v>
      </c>
      <c r="CA73" s="787">
        <v>2084</v>
      </c>
      <c r="CB73" s="787">
        <v>2085</v>
      </c>
      <c r="CC73" s="787">
        <v>2086</v>
      </c>
      <c r="CD73" s="787">
        <v>2087</v>
      </c>
      <c r="CE73" s="787">
        <v>2088</v>
      </c>
      <c r="CF73" s="787">
        <v>2089</v>
      </c>
    </row>
    <row r="74" spans="1:84" x14ac:dyDescent="0.35">
      <c r="D74" s="397" t="s">
        <v>84</v>
      </c>
      <c r="E74" s="417" t="e">
        <f>((VLOOKUP(E73, voc_work,15,FALSE)) + (VLOOKUP(E73, voc_work,16,0))*$E$5 + (VLOOKUP(E73, voc_work,17,0))*$E$5^2 + (VLOOKUP(E73, voc_work,18,0))*$E$5^3)/$E$5</f>
        <v>#DIV/0!</v>
      </c>
      <c r="F74" s="417" t="e">
        <f t="shared" ref="F74:AJ74" si="0">((VLOOKUP(F73, voc_work,15,FALSE)) + (VLOOKUP(F73, voc_work,16,0))*$E$5 + (VLOOKUP(F73, voc_work,17,0))*$E$5^2 + (VLOOKUP(F73, voc_work,18,0))*$E$5^3)/$E$5</f>
        <v>#DIV/0!</v>
      </c>
      <c r="G74" s="417" t="e">
        <f t="shared" si="0"/>
        <v>#DIV/0!</v>
      </c>
      <c r="H74" s="417" t="e">
        <f t="shared" si="0"/>
        <v>#DIV/0!</v>
      </c>
      <c r="I74" s="417" t="e">
        <f t="shared" si="0"/>
        <v>#DIV/0!</v>
      </c>
      <c r="J74" s="417" t="e">
        <f t="shared" si="0"/>
        <v>#DIV/0!</v>
      </c>
      <c r="K74" s="417" t="e">
        <f t="shared" si="0"/>
        <v>#DIV/0!</v>
      </c>
      <c r="L74" s="417" t="e">
        <f t="shared" si="0"/>
        <v>#DIV/0!</v>
      </c>
      <c r="M74" s="417" t="e">
        <f t="shared" si="0"/>
        <v>#DIV/0!</v>
      </c>
      <c r="N74" s="417" t="e">
        <f t="shared" si="0"/>
        <v>#DIV/0!</v>
      </c>
      <c r="O74" s="417" t="e">
        <f t="shared" si="0"/>
        <v>#DIV/0!</v>
      </c>
      <c r="P74" s="417" t="e">
        <f t="shared" si="0"/>
        <v>#DIV/0!</v>
      </c>
      <c r="Q74" s="417" t="e">
        <f t="shared" si="0"/>
        <v>#DIV/0!</v>
      </c>
      <c r="R74" s="417" t="e">
        <f t="shared" si="0"/>
        <v>#DIV/0!</v>
      </c>
      <c r="S74" s="417" t="e">
        <f t="shared" si="0"/>
        <v>#DIV/0!</v>
      </c>
      <c r="T74" s="417" t="e">
        <f t="shared" si="0"/>
        <v>#DIV/0!</v>
      </c>
      <c r="U74" s="417" t="e">
        <f t="shared" si="0"/>
        <v>#DIV/0!</v>
      </c>
      <c r="V74" s="417" t="e">
        <f t="shared" si="0"/>
        <v>#DIV/0!</v>
      </c>
      <c r="W74" s="417" t="e">
        <f t="shared" si="0"/>
        <v>#DIV/0!</v>
      </c>
      <c r="X74" s="417" t="e">
        <f t="shared" si="0"/>
        <v>#DIV/0!</v>
      </c>
      <c r="Y74" s="417" t="e">
        <f t="shared" si="0"/>
        <v>#DIV/0!</v>
      </c>
      <c r="Z74" s="417" t="e">
        <f t="shared" si="0"/>
        <v>#DIV/0!</v>
      </c>
      <c r="AA74" s="417" t="e">
        <f t="shared" si="0"/>
        <v>#DIV/0!</v>
      </c>
      <c r="AB74" s="417" t="e">
        <f t="shared" si="0"/>
        <v>#DIV/0!</v>
      </c>
      <c r="AC74" s="417" t="e">
        <f t="shared" si="0"/>
        <v>#DIV/0!</v>
      </c>
      <c r="AD74" s="417" t="e">
        <f t="shared" si="0"/>
        <v>#DIV/0!</v>
      </c>
      <c r="AE74" s="417" t="e">
        <f t="shared" si="0"/>
        <v>#DIV/0!</v>
      </c>
      <c r="AF74" s="417" t="e">
        <f t="shared" si="0"/>
        <v>#DIV/0!</v>
      </c>
      <c r="AG74" s="417" t="e">
        <f t="shared" si="0"/>
        <v>#DIV/0!</v>
      </c>
      <c r="AH74" s="417" t="e">
        <f t="shared" si="0"/>
        <v>#DIV/0!</v>
      </c>
      <c r="AI74" s="417" t="e">
        <f t="shared" si="0"/>
        <v>#DIV/0!</v>
      </c>
      <c r="AJ74" s="417" t="e">
        <f t="shared" si="0"/>
        <v>#DIV/0!</v>
      </c>
      <c r="AK74" s="417" t="e">
        <f t="shared" ref="AK74:BP74" si="1">((VLOOKUP(AK73, voc_work,15,FALSE)) + (VLOOKUP(AK73, voc_work,16,0))*$E$5 + (VLOOKUP(AK73, voc_work,17,0))*$E$5^2 + (VLOOKUP(AK73, voc_work,18,0))*$E$5^3)/$E$5</f>
        <v>#DIV/0!</v>
      </c>
      <c r="AL74" s="417" t="e">
        <f t="shared" si="1"/>
        <v>#DIV/0!</v>
      </c>
      <c r="AM74" s="417" t="e">
        <f t="shared" si="1"/>
        <v>#DIV/0!</v>
      </c>
      <c r="AN74" s="417" t="e">
        <f t="shared" si="1"/>
        <v>#DIV/0!</v>
      </c>
      <c r="AO74" s="417" t="e">
        <f t="shared" si="1"/>
        <v>#DIV/0!</v>
      </c>
      <c r="AP74" s="417" t="e">
        <f t="shared" si="1"/>
        <v>#DIV/0!</v>
      </c>
      <c r="AQ74" s="417" t="e">
        <f t="shared" si="1"/>
        <v>#DIV/0!</v>
      </c>
      <c r="AR74" s="417" t="e">
        <f t="shared" si="1"/>
        <v>#DIV/0!</v>
      </c>
      <c r="AS74" s="417" t="e">
        <f t="shared" si="1"/>
        <v>#DIV/0!</v>
      </c>
      <c r="AT74" s="417" t="e">
        <f t="shared" si="1"/>
        <v>#DIV/0!</v>
      </c>
      <c r="AU74" s="417" t="e">
        <f t="shared" si="1"/>
        <v>#DIV/0!</v>
      </c>
      <c r="AV74" s="417" t="e">
        <f t="shared" si="1"/>
        <v>#DIV/0!</v>
      </c>
      <c r="AW74" s="417" t="e">
        <f t="shared" si="1"/>
        <v>#DIV/0!</v>
      </c>
      <c r="AX74" s="417" t="e">
        <f t="shared" si="1"/>
        <v>#DIV/0!</v>
      </c>
      <c r="AY74" s="417" t="e">
        <f t="shared" si="1"/>
        <v>#DIV/0!</v>
      </c>
      <c r="AZ74" s="417" t="e">
        <f t="shared" si="1"/>
        <v>#DIV/0!</v>
      </c>
      <c r="BA74" s="417" t="e">
        <f t="shared" si="1"/>
        <v>#DIV/0!</v>
      </c>
      <c r="BB74" s="417" t="e">
        <f t="shared" si="1"/>
        <v>#DIV/0!</v>
      </c>
      <c r="BC74" s="417" t="e">
        <f t="shared" si="1"/>
        <v>#DIV/0!</v>
      </c>
      <c r="BD74" s="417" t="e">
        <f t="shared" si="1"/>
        <v>#DIV/0!</v>
      </c>
      <c r="BE74" s="417" t="e">
        <f t="shared" si="1"/>
        <v>#DIV/0!</v>
      </c>
      <c r="BF74" s="417" t="e">
        <f t="shared" si="1"/>
        <v>#DIV/0!</v>
      </c>
      <c r="BG74" s="417" t="e">
        <f t="shared" si="1"/>
        <v>#DIV/0!</v>
      </c>
      <c r="BH74" s="417" t="e">
        <f t="shared" si="1"/>
        <v>#DIV/0!</v>
      </c>
      <c r="BI74" s="417" t="e">
        <f t="shared" si="1"/>
        <v>#DIV/0!</v>
      </c>
      <c r="BJ74" s="417" t="e">
        <f t="shared" si="1"/>
        <v>#DIV/0!</v>
      </c>
      <c r="BK74" s="417" t="e">
        <f t="shared" si="1"/>
        <v>#DIV/0!</v>
      </c>
      <c r="BL74" s="417" t="e">
        <f t="shared" si="1"/>
        <v>#DIV/0!</v>
      </c>
      <c r="BM74" s="417" t="e">
        <f t="shared" si="1"/>
        <v>#DIV/0!</v>
      </c>
      <c r="BN74" s="417" t="e">
        <f t="shared" si="1"/>
        <v>#DIV/0!</v>
      </c>
      <c r="BO74" s="417" t="e">
        <f t="shared" si="1"/>
        <v>#DIV/0!</v>
      </c>
      <c r="BP74" s="417" t="e">
        <f t="shared" si="1"/>
        <v>#DIV/0!</v>
      </c>
      <c r="BQ74" s="417" t="e">
        <f t="shared" ref="BQ74:CF74" si="2">((VLOOKUP(BQ73, voc_work,15,FALSE)) + (VLOOKUP(BQ73, voc_work,16,0))*$E$5 + (VLOOKUP(BQ73, voc_work,17,0))*$E$5^2 + (VLOOKUP(BQ73, voc_work,18,0))*$E$5^3)/$E$5</f>
        <v>#DIV/0!</v>
      </c>
      <c r="BR74" s="417" t="e">
        <f t="shared" si="2"/>
        <v>#DIV/0!</v>
      </c>
      <c r="BS74" s="417" t="e">
        <f t="shared" si="2"/>
        <v>#DIV/0!</v>
      </c>
      <c r="BT74" s="417" t="e">
        <f t="shared" si="2"/>
        <v>#DIV/0!</v>
      </c>
      <c r="BU74" s="417" t="e">
        <f t="shared" si="2"/>
        <v>#DIV/0!</v>
      </c>
      <c r="BV74" s="417" t="e">
        <f t="shared" si="2"/>
        <v>#DIV/0!</v>
      </c>
      <c r="BW74" s="417" t="e">
        <f t="shared" si="2"/>
        <v>#DIV/0!</v>
      </c>
      <c r="BX74" s="417" t="e">
        <f t="shared" si="2"/>
        <v>#DIV/0!</v>
      </c>
      <c r="BY74" s="417" t="e">
        <f t="shared" si="2"/>
        <v>#DIV/0!</v>
      </c>
      <c r="BZ74" s="417" t="e">
        <f t="shared" si="2"/>
        <v>#DIV/0!</v>
      </c>
      <c r="CA74" s="417" t="e">
        <f t="shared" si="2"/>
        <v>#DIV/0!</v>
      </c>
      <c r="CB74" s="417" t="e">
        <f t="shared" si="2"/>
        <v>#DIV/0!</v>
      </c>
      <c r="CC74" s="417" t="e">
        <f t="shared" si="2"/>
        <v>#DIV/0!</v>
      </c>
      <c r="CD74" s="417" t="e">
        <f t="shared" si="2"/>
        <v>#DIV/0!</v>
      </c>
      <c r="CE74" s="417" t="e">
        <f t="shared" si="2"/>
        <v>#DIV/0!</v>
      </c>
      <c r="CF74" s="417" t="e">
        <f t="shared" si="2"/>
        <v>#DIV/0!</v>
      </c>
    </row>
    <row r="75" spans="1:84" x14ac:dyDescent="0.35">
      <c r="A75" s="391" t="s">
        <v>287</v>
      </c>
      <c r="D75" s="397" t="s">
        <v>86</v>
      </c>
      <c r="E75" s="417" t="e">
        <f>((VLOOKUP(E73, voc_work,31,FALSE)) + (VLOOKUP(E73, voc_work,32,0))*$E$6 + (VLOOKUP(E73, voc_work,33,0))*$E$6^2 + (VLOOKUP(E73, voc_work,34,0))*$E$6^3)/$E$6</f>
        <v>#DIV/0!</v>
      </c>
      <c r="F75" s="417" t="e">
        <f>((VLOOKUP(F73, voc_work,31,FALSE)) + (VLOOKUP(F73, voc_work,32,0))*$E$6 + (VLOOKUP(F73, voc_work,33,0))*$E$6^2 + (VLOOKUP(F73, voc_work,34,0))*$E$6^3)/$E$6</f>
        <v>#DIV/0!</v>
      </c>
      <c r="G75" s="417" t="e">
        <f t="shared" ref="G75:AJ75" si="3">((VLOOKUP(G73, voc_work,31,FALSE)) + (VLOOKUP(G73, voc_work,32,0))*$E$6 + (VLOOKUP(G73, voc_work,33,0))*$E$6^2 + (VLOOKUP(G73, voc_work,34,0))*$E$6^3)/$E$6</f>
        <v>#DIV/0!</v>
      </c>
      <c r="H75" s="417" t="e">
        <f t="shared" si="3"/>
        <v>#DIV/0!</v>
      </c>
      <c r="I75" s="417" t="e">
        <f t="shared" si="3"/>
        <v>#DIV/0!</v>
      </c>
      <c r="J75" s="417" t="e">
        <f t="shared" si="3"/>
        <v>#DIV/0!</v>
      </c>
      <c r="K75" s="417" t="e">
        <f t="shared" si="3"/>
        <v>#DIV/0!</v>
      </c>
      <c r="L75" s="417" t="e">
        <f t="shared" si="3"/>
        <v>#DIV/0!</v>
      </c>
      <c r="M75" s="417" t="e">
        <f t="shared" si="3"/>
        <v>#DIV/0!</v>
      </c>
      <c r="N75" s="417" t="e">
        <f t="shared" si="3"/>
        <v>#DIV/0!</v>
      </c>
      <c r="O75" s="417" t="e">
        <f t="shared" si="3"/>
        <v>#DIV/0!</v>
      </c>
      <c r="P75" s="417" t="e">
        <f t="shared" si="3"/>
        <v>#DIV/0!</v>
      </c>
      <c r="Q75" s="417" t="e">
        <f t="shared" si="3"/>
        <v>#DIV/0!</v>
      </c>
      <c r="R75" s="417" t="e">
        <f t="shared" si="3"/>
        <v>#DIV/0!</v>
      </c>
      <c r="S75" s="417" t="e">
        <f t="shared" si="3"/>
        <v>#DIV/0!</v>
      </c>
      <c r="T75" s="417" t="e">
        <f t="shared" si="3"/>
        <v>#DIV/0!</v>
      </c>
      <c r="U75" s="417" t="e">
        <f t="shared" si="3"/>
        <v>#DIV/0!</v>
      </c>
      <c r="V75" s="417" t="e">
        <f t="shared" si="3"/>
        <v>#DIV/0!</v>
      </c>
      <c r="W75" s="417" t="e">
        <f t="shared" si="3"/>
        <v>#DIV/0!</v>
      </c>
      <c r="X75" s="417" t="e">
        <f t="shared" si="3"/>
        <v>#DIV/0!</v>
      </c>
      <c r="Y75" s="417" t="e">
        <f t="shared" si="3"/>
        <v>#DIV/0!</v>
      </c>
      <c r="Z75" s="417" t="e">
        <f t="shared" si="3"/>
        <v>#DIV/0!</v>
      </c>
      <c r="AA75" s="417" t="e">
        <f t="shared" si="3"/>
        <v>#DIV/0!</v>
      </c>
      <c r="AB75" s="417" t="e">
        <f t="shared" si="3"/>
        <v>#DIV/0!</v>
      </c>
      <c r="AC75" s="417" t="e">
        <f t="shared" si="3"/>
        <v>#DIV/0!</v>
      </c>
      <c r="AD75" s="417" t="e">
        <f t="shared" si="3"/>
        <v>#DIV/0!</v>
      </c>
      <c r="AE75" s="417" t="e">
        <f t="shared" si="3"/>
        <v>#DIV/0!</v>
      </c>
      <c r="AF75" s="417" t="e">
        <f t="shared" si="3"/>
        <v>#DIV/0!</v>
      </c>
      <c r="AG75" s="417" t="e">
        <f t="shared" si="3"/>
        <v>#DIV/0!</v>
      </c>
      <c r="AH75" s="417" t="e">
        <f t="shared" si="3"/>
        <v>#DIV/0!</v>
      </c>
      <c r="AI75" s="417" t="e">
        <f t="shared" si="3"/>
        <v>#DIV/0!</v>
      </c>
      <c r="AJ75" s="417" t="e">
        <f t="shared" si="3"/>
        <v>#DIV/0!</v>
      </c>
      <c r="AK75" s="417" t="e">
        <f t="shared" ref="AK75:BP75" si="4">((VLOOKUP(AK73, voc_work,31,FALSE)) + (VLOOKUP(AK73, voc_work,32,0))*$E$6 + (VLOOKUP(AK73, voc_work,33,0))*$E$6^2 + (VLOOKUP(AK73, voc_work,34,0))*$E$6^3)/$E$6</f>
        <v>#DIV/0!</v>
      </c>
      <c r="AL75" s="417" t="e">
        <f t="shared" si="4"/>
        <v>#DIV/0!</v>
      </c>
      <c r="AM75" s="417" t="e">
        <f t="shared" si="4"/>
        <v>#DIV/0!</v>
      </c>
      <c r="AN75" s="417" t="e">
        <f t="shared" si="4"/>
        <v>#DIV/0!</v>
      </c>
      <c r="AO75" s="417" t="e">
        <f t="shared" si="4"/>
        <v>#DIV/0!</v>
      </c>
      <c r="AP75" s="417" t="e">
        <f t="shared" si="4"/>
        <v>#DIV/0!</v>
      </c>
      <c r="AQ75" s="417" t="e">
        <f t="shared" si="4"/>
        <v>#DIV/0!</v>
      </c>
      <c r="AR75" s="417" t="e">
        <f t="shared" si="4"/>
        <v>#DIV/0!</v>
      </c>
      <c r="AS75" s="417" t="e">
        <f t="shared" si="4"/>
        <v>#DIV/0!</v>
      </c>
      <c r="AT75" s="417" t="e">
        <f t="shared" si="4"/>
        <v>#DIV/0!</v>
      </c>
      <c r="AU75" s="417" t="e">
        <f t="shared" si="4"/>
        <v>#DIV/0!</v>
      </c>
      <c r="AV75" s="417" t="e">
        <f t="shared" si="4"/>
        <v>#DIV/0!</v>
      </c>
      <c r="AW75" s="417" t="e">
        <f t="shared" si="4"/>
        <v>#DIV/0!</v>
      </c>
      <c r="AX75" s="417" t="e">
        <f t="shared" si="4"/>
        <v>#DIV/0!</v>
      </c>
      <c r="AY75" s="417" t="e">
        <f t="shared" si="4"/>
        <v>#DIV/0!</v>
      </c>
      <c r="AZ75" s="417" t="e">
        <f t="shared" si="4"/>
        <v>#DIV/0!</v>
      </c>
      <c r="BA75" s="417" t="e">
        <f t="shared" si="4"/>
        <v>#DIV/0!</v>
      </c>
      <c r="BB75" s="417" t="e">
        <f t="shared" si="4"/>
        <v>#DIV/0!</v>
      </c>
      <c r="BC75" s="417" t="e">
        <f t="shared" si="4"/>
        <v>#DIV/0!</v>
      </c>
      <c r="BD75" s="417" t="e">
        <f t="shared" si="4"/>
        <v>#DIV/0!</v>
      </c>
      <c r="BE75" s="417" t="e">
        <f t="shared" si="4"/>
        <v>#DIV/0!</v>
      </c>
      <c r="BF75" s="417" t="e">
        <f t="shared" si="4"/>
        <v>#DIV/0!</v>
      </c>
      <c r="BG75" s="417" t="e">
        <f t="shared" si="4"/>
        <v>#DIV/0!</v>
      </c>
      <c r="BH75" s="417" t="e">
        <f t="shared" si="4"/>
        <v>#DIV/0!</v>
      </c>
      <c r="BI75" s="417" t="e">
        <f t="shared" si="4"/>
        <v>#DIV/0!</v>
      </c>
      <c r="BJ75" s="417" t="e">
        <f t="shared" si="4"/>
        <v>#DIV/0!</v>
      </c>
      <c r="BK75" s="417" t="e">
        <f t="shared" si="4"/>
        <v>#DIV/0!</v>
      </c>
      <c r="BL75" s="417" t="e">
        <f t="shared" si="4"/>
        <v>#DIV/0!</v>
      </c>
      <c r="BM75" s="417" t="e">
        <f t="shared" si="4"/>
        <v>#DIV/0!</v>
      </c>
      <c r="BN75" s="417" t="e">
        <f t="shared" si="4"/>
        <v>#DIV/0!</v>
      </c>
      <c r="BO75" s="417" t="e">
        <f t="shared" si="4"/>
        <v>#DIV/0!</v>
      </c>
      <c r="BP75" s="417" t="e">
        <f t="shared" si="4"/>
        <v>#DIV/0!</v>
      </c>
      <c r="BQ75" s="417" t="e">
        <f t="shared" ref="BQ75:CF75" si="5">((VLOOKUP(BQ73, voc_work,31,FALSE)) + (VLOOKUP(BQ73, voc_work,32,0))*$E$6 + (VLOOKUP(BQ73, voc_work,33,0))*$E$6^2 + (VLOOKUP(BQ73, voc_work,34,0))*$E$6^3)/$E$6</f>
        <v>#DIV/0!</v>
      </c>
      <c r="BR75" s="417" t="e">
        <f t="shared" si="5"/>
        <v>#DIV/0!</v>
      </c>
      <c r="BS75" s="417" t="e">
        <f t="shared" si="5"/>
        <v>#DIV/0!</v>
      </c>
      <c r="BT75" s="417" t="e">
        <f t="shared" si="5"/>
        <v>#DIV/0!</v>
      </c>
      <c r="BU75" s="417" t="e">
        <f t="shared" si="5"/>
        <v>#DIV/0!</v>
      </c>
      <c r="BV75" s="417" t="e">
        <f t="shared" si="5"/>
        <v>#DIV/0!</v>
      </c>
      <c r="BW75" s="417" t="e">
        <f t="shared" si="5"/>
        <v>#DIV/0!</v>
      </c>
      <c r="BX75" s="417" t="e">
        <f t="shared" si="5"/>
        <v>#DIV/0!</v>
      </c>
      <c r="BY75" s="417" t="e">
        <f t="shared" si="5"/>
        <v>#DIV/0!</v>
      </c>
      <c r="BZ75" s="417" t="e">
        <f t="shared" si="5"/>
        <v>#DIV/0!</v>
      </c>
      <c r="CA75" s="417" t="e">
        <f t="shared" si="5"/>
        <v>#DIV/0!</v>
      </c>
      <c r="CB75" s="417" t="e">
        <f t="shared" si="5"/>
        <v>#DIV/0!</v>
      </c>
      <c r="CC75" s="417" t="e">
        <f t="shared" si="5"/>
        <v>#DIV/0!</v>
      </c>
      <c r="CD75" s="417" t="e">
        <f t="shared" si="5"/>
        <v>#DIV/0!</v>
      </c>
      <c r="CE75" s="417" t="e">
        <f t="shared" si="5"/>
        <v>#DIV/0!</v>
      </c>
      <c r="CF75" s="417" t="e">
        <f t="shared" si="5"/>
        <v>#DIV/0!</v>
      </c>
    </row>
    <row r="76" spans="1:84" x14ac:dyDescent="0.35">
      <c r="D76" s="397" t="s">
        <v>88</v>
      </c>
      <c r="E76" s="417" t="e">
        <f t="shared" ref="E76:AJ76" si="6">((VLOOKUP(E73, voc_work,55,FALSE)) + (VLOOKUP(E73, voc_work,56,0))*$E$7 + (VLOOKUP(E73, voc_work,57,0))*$E$7^2 + (VLOOKUP(E73, voc_work,58,0))*$E$7^3)/$E$7</f>
        <v>#DIV/0!</v>
      </c>
      <c r="F76" s="417" t="e">
        <f t="shared" si="6"/>
        <v>#DIV/0!</v>
      </c>
      <c r="G76" s="417" t="e">
        <f>((VLOOKUP(G73, voc_work,55,FALSE)) + (VLOOKUP(G73, voc_work,56,0))*$E$7 + (VLOOKUP(G73, voc_work,57,0))*$E$7^2 + (VLOOKUP(G73, voc_work,58,0))*$E$7^3)/$E$7</f>
        <v>#DIV/0!</v>
      </c>
      <c r="H76" s="417" t="e">
        <f t="shared" si="6"/>
        <v>#DIV/0!</v>
      </c>
      <c r="I76" s="417" t="e">
        <f t="shared" si="6"/>
        <v>#DIV/0!</v>
      </c>
      <c r="J76" s="417" t="e">
        <f t="shared" si="6"/>
        <v>#DIV/0!</v>
      </c>
      <c r="K76" s="417" t="e">
        <f t="shared" si="6"/>
        <v>#DIV/0!</v>
      </c>
      <c r="L76" s="417" t="e">
        <f t="shared" si="6"/>
        <v>#DIV/0!</v>
      </c>
      <c r="M76" s="417" t="e">
        <f t="shared" si="6"/>
        <v>#DIV/0!</v>
      </c>
      <c r="N76" s="417" t="e">
        <f t="shared" si="6"/>
        <v>#DIV/0!</v>
      </c>
      <c r="O76" s="417" t="e">
        <f t="shared" si="6"/>
        <v>#DIV/0!</v>
      </c>
      <c r="P76" s="417" t="e">
        <f t="shared" si="6"/>
        <v>#DIV/0!</v>
      </c>
      <c r="Q76" s="417" t="e">
        <f t="shared" si="6"/>
        <v>#DIV/0!</v>
      </c>
      <c r="R76" s="417" t="e">
        <f t="shared" si="6"/>
        <v>#DIV/0!</v>
      </c>
      <c r="S76" s="417" t="e">
        <f t="shared" si="6"/>
        <v>#DIV/0!</v>
      </c>
      <c r="T76" s="417" t="e">
        <f t="shared" si="6"/>
        <v>#DIV/0!</v>
      </c>
      <c r="U76" s="417" t="e">
        <f t="shared" si="6"/>
        <v>#DIV/0!</v>
      </c>
      <c r="V76" s="417" t="e">
        <f t="shared" si="6"/>
        <v>#DIV/0!</v>
      </c>
      <c r="W76" s="417" t="e">
        <f t="shared" si="6"/>
        <v>#DIV/0!</v>
      </c>
      <c r="X76" s="417" t="e">
        <f t="shared" si="6"/>
        <v>#DIV/0!</v>
      </c>
      <c r="Y76" s="417" t="e">
        <f t="shared" si="6"/>
        <v>#DIV/0!</v>
      </c>
      <c r="Z76" s="417" t="e">
        <f t="shared" si="6"/>
        <v>#DIV/0!</v>
      </c>
      <c r="AA76" s="417" t="e">
        <f t="shared" si="6"/>
        <v>#DIV/0!</v>
      </c>
      <c r="AB76" s="417" t="e">
        <f t="shared" si="6"/>
        <v>#DIV/0!</v>
      </c>
      <c r="AC76" s="417" t="e">
        <f t="shared" si="6"/>
        <v>#DIV/0!</v>
      </c>
      <c r="AD76" s="417" t="e">
        <f t="shared" si="6"/>
        <v>#DIV/0!</v>
      </c>
      <c r="AE76" s="417" t="e">
        <f t="shared" si="6"/>
        <v>#DIV/0!</v>
      </c>
      <c r="AF76" s="417" t="e">
        <f t="shared" si="6"/>
        <v>#DIV/0!</v>
      </c>
      <c r="AG76" s="417" t="e">
        <f t="shared" si="6"/>
        <v>#DIV/0!</v>
      </c>
      <c r="AH76" s="417" t="e">
        <f t="shared" si="6"/>
        <v>#DIV/0!</v>
      </c>
      <c r="AI76" s="417" t="e">
        <f t="shared" si="6"/>
        <v>#DIV/0!</v>
      </c>
      <c r="AJ76" s="417" t="e">
        <f t="shared" si="6"/>
        <v>#DIV/0!</v>
      </c>
      <c r="AK76" s="417" t="e">
        <f t="shared" ref="AK76:BP76" si="7">((VLOOKUP(AK73, voc_work,55,FALSE)) + (VLOOKUP(AK73, voc_work,56,0))*$E$7 + (VLOOKUP(AK73, voc_work,57,0))*$E$7^2 + (VLOOKUP(AK73, voc_work,58,0))*$E$7^3)/$E$7</f>
        <v>#DIV/0!</v>
      </c>
      <c r="AL76" s="417" t="e">
        <f t="shared" si="7"/>
        <v>#DIV/0!</v>
      </c>
      <c r="AM76" s="417" t="e">
        <f t="shared" si="7"/>
        <v>#DIV/0!</v>
      </c>
      <c r="AN76" s="417" t="e">
        <f t="shared" si="7"/>
        <v>#DIV/0!</v>
      </c>
      <c r="AO76" s="417" t="e">
        <f t="shared" si="7"/>
        <v>#DIV/0!</v>
      </c>
      <c r="AP76" s="417" t="e">
        <f t="shared" si="7"/>
        <v>#DIV/0!</v>
      </c>
      <c r="AQ76" s="417" t="e">
        <f t="shared" si="7"/>
        <v>#DIV/0!</v>
      </c>
      <c r="AR76" s="417" t="e">
        <f t="shared" si="7"/>
        <v>#DIV/0!</v>
      </c>
      <c r="AS76" s="417" t="e">
        <f t="shared" si="7"/>
        <v>#DIV/0!</v>
      </c>
      <c r="AT76" s="417" t="e">
        <f t="shared" si="7"/>
        <v>#DIV/0!</v>
      </c>
      <c r="AU76" s="417" t="e">
        <f t="shared" si="7"/>
        <v>#DIV/0!</v>
      </c>
      <c r="AV76" s="417" t="e">
        <f t="shared" si="7"/>
        <v>#DIV/0!</v>
      </c>
      <c r="AW76" s="417" t="e">
        <f t="shared" si="7"/>
        <v>#DIV/0!</v>
      </c>
      <c r="AX76" s="417" t="e">
        <f t="shared" si="7"/>
        <v>#DIV/0!</v>
      </c>
      <c r="AY76" s="417" t="e">
        <f t="shared" si="7"/>
        <v>#DIV/0!</v>
      </c>
      <c r="AZ76" s="417" t="e">
        <f t="shared" si="7"/>
        <v>#DIV/0!</v>
      </c>
      <c r="BA76" s="417" t="e">
        <f t="shared" si="7"/>
        <v>#DIV/0!</v>
      </c>
      <c r="BB76" s="417" t="e">
        <f t="shared" si="7"/>
        <v>#DIV/0!</v>
      </c>
      <c r="BC76" s="417" t="e">
        <f t="shared" si="7"/>
        <v>#DIV/0!</v>
      </c>
      <c r="BD76" s="417" t="e">
        <f t="shared" si="7"/>
        <v>#DIV/0!</v>
      </c>
      <c r="BE76" s="417" t="e">
        <f t="shared" si="7"/>
        <v>#DIV/0!</v>
      </c>
      <c r="BF76" s="417" t="e">
        <f t="shared" si="7"/>
        <v>#DIV/0!</v>
      </c>
      <c r="BG76" s="417" t="e">
        <f t="shared" si="7"/>
        <v>#DIV/0!</v>
      </c>
      <c r="BH76" s="417" t="e">
        <f t="shared" si="7"/>
        <v>#DIV/0!</v>
      </c>
      <c r="BI76" s="417" t="e">
        <f t="shared" si="7"/>
        <v>#DIV/0!</v>
      </c>
      <c r="BJ76" s="417" t="e">
        <f t="shared" si="7"/>
        <v>#DIV/0!</v>
      </c>
      <c r="BK76" s="417" t="e">
        <f t="shared" si="7"/>
        <v>#DIV/0!</v>
      </c>
      <c r="BL76" s="417" t="e">
        <f t="shared" si="7"/>
        <v>#DIV/0!</v>
      </c>
      <c r="BM76" s="417" t="e">
        <f t="shared" si="7"/>
        <v>#DIV/0!</v>
      </c>
      <c r="BN76" s="417" t="e">
        <f t="shared" si="7"/>
        <v>#DIV/0!</v>
      </c>
      <c r="BO76" s="417" t="e">
        <f t="shared" si="7"/>
        <v>#DIV/0!</v>
      </c>
      <c r="BP76" s="417" t="e">
        <f t="shared" si="7"/>
        <v>#DIV/0!</v>
      </c>
      <c r="BQ76" s="417" t="e">
        <f t="shared" ref="BQ76:CF76" si="8">((VLOOKUP(BQ73, voc_work,55,FALSE)) + (VLOOKUP(BQ73, voc_work,56,0))*$E$7 + (VLOOKUP(BQ73, voc_work,57,0))*$E$7^2 + (VLOOKUP(BQ73, voc_work,58,0))*$E$7^3)/$E$7</f>
        <v>#DIV/0!</v>
      </c>
      <c r="BR76" s="417" t="e">
        <f t="shared" si="8"/>
        <v>#DIV/0!</v>
      </c>
      <c r="BS76" s="417" t="e">
        <f t="shared" si="8"/>
        <v>#DIV/0!</v>
      </c>
      <c r="BT76" s="417" t="e">
        <f t="shared" si="8"/>
        <v>#DIV/0!</v>
      </c>
      <c r="BU76" s="417" t="e">
        <f t="shared" si="8"/>
        <v>#DIV/0!</v>
      </c>
      <c r="BV76" s="417" t="e">
        <f t="shared" si="8"/>
        <v>#DIV/0!</v>
      </c>
      <c r="BW76" s="417" t="e">
        <f t="shared" si="8"/>
        <v>#DIV/0!</v>
      </c>
      <c r="BX76" s="417" t="e">
        <f t="shared" si="8"/>
        <v>#DIV/0!</v>
      </c>
      <c r="BY76" s="417" t="e">
        <f t="shared" si="8"/>
        <v>#DIV/0!</v>
      </c>
      <c r="BZ76" s="417" t="e">
        <f t="shared" si="8"/>
        <v>#DIV/0!</v>
      </c>
      <c r="CA76" s="417" t="e">
        <f t="shared" si="8"/>
        <v>#DIV/0!</v>
      </c>
      <c r="CB76" s="417" t="e">
        <f t="shared" si="8"/>
        <v>#DIV/0!</v>
      </c>
      <c r="CC76" s="417" t="e">
        <f t="shared" si="8"/>
        <v>#DIV/0!</v>
      </c>
      <c r="CD76" s="417" t="e">
        <f t="shared" si="8"/>
        <v>#DIV/0!</v>
      </c>
      <c r="CE76" s="417" t="e">
        <f t="shared" si="8"/>
        <v>#DIV/0!</v>
      </c>
      <c r="CF76" s="417" t="e">
        <f t="shared" si="8"/>
        <v>#DIV/0!</v>
      </c>
    </row>
    <row r="77" spans="1:84" x14ac:dyDescent="0.35">
      <c r="D77" s="397" t="s">
        <v>90</v>
      </c>
      <c r="E77" s="417" t="e">
        <f t="shared" ref="E77:AJ77" si="9">((VLOOKUP(E73, voc_work,67,FALSE)) + (VLOOKUP(E73, voc_work,68,0))*$E$8 + (VLOOKUP(E73, voc_work,69,0))*$E$8^2 + (VLOOKUP(E73, voc_work,70,0))*$E$8^3)/$E$8</f>
        <v>#DIV/0!</v>
      </c>
      <c r="F77" s="417" t="e">
        <f t="shared" si="9"/>
        <v>#DIV/0!</v>
      </c>
      <c r="G77" s="417" t="e">
        <f t="shared" si="9"/>
        <v>#DIV/0!</v>
      </c>
      <c r="H77" s="417" t="e">
        <f t="shared" si="9"/>
        <v>#DIV/0!</v>
      </c>
      <c r="I77" s="417" t="e">
        <f t="shared" si="9"/>
        <v>#DIV/0!</v>
      </c>
      <c r="J77" s="417" t="e">
        <f t="shared" si="9"/>
        <v>#DIV/0!</v>
      </c>
      <c r="K77" s="417" t="e">
        <f t="shared" si="9"/>
        <v>#DIV/0!</v>
      </c>
      <c r="L77" s="417" t="e">
        <f t="shared" si="9"/>
        <v>#DIV/0!</v>
      </c>
      <c r="M77" s="417" t="e">
        <f t="shared" si="9"/>
        <v>#DIV/0!</v>
      </c>
      <c r="N77" s="417" t="e">
        <f t="shared" si="9"/>
        <v>#DIV/0!</v>
      </c>
      <c r="O77" s="417" t="e">
        <f t="shared" si="9"/>
        <v>#DIV/0!</v>
      </c>
      <c r="P77" s="417" t="e">
        <f t="shared" si="9"/>
        <v>#DIV/0!</v>
      </c>
      <c r="Q77" s="417" t="e">
        <f t="shared" si="9"/>
        <v>#DIV/0!</v>
      </c>
      <c r="R77" s="417" t="e">
        <f t="shared" si="9"/>
        <v>#DIV/0!</v>
      </c>
      <c r="S77" s="417" t="e">
        <f t="shared" si="9"/>
        <v>#DIV/0!</v>
      </c>
      <c r="T77" s="417" t="e">
        <f t="shared" si="9"/>
        <v>#DIV/0!</v>
      </c>
      <c r="U77" s="417" t="e">
        <f t="shared" si="9"/>
        <v>#DIV/0!</v>
      </c>
      <c r="V77" s="417" t="e">
        <f t="shared" si="9"/>
        <v>#DIV/0!</v>
      </c>
      <c r="W77" s="417" t="e">
        <f t="shared" si="9"/>
        <v>#DIV/0!</v>
      </c>
      <c r="X77" s="417" t="e">
        <f t="shared" si="9"/>
        <v>#DIV/0!</v>
      </c>
      <c r="Y77" s="417" t="e">
        <f t="shared" si="9"/>
        <v>#DIV/0!</v>
      </c>
      <c r="Z77" s="417" t="e">
        <f t="shared" si="9"/>
        <v>#DIV/0!</v>
      </c>
      <c r="AA77" s="417" t="e">
        <f t="shared" si="9"/>
        <v>#DIV/0!</v>
      </c>
      <c r="AB77" s="417" t="e">
        <f t="shared" si="9"/>
        <v>#DIV/0!</v>
      </c>
      <c r="AC77" s="417" t="e">
        <f t="shared" si="9"/>
        <v>#DIV/0!</v>
      </c>
      <c r="AD77" s="417" t="e">
        <f t="shared" si="9"/>
        <v>#DIV/0!</v>
      </c>
      <c r="AE77" s="417" t="e">
        <f t="shared" si="9"/>
        <v>#DIV/0!</v>
      </c>
      <c r="AF77" s="417" t="e">
        <f t="shared" si="9"/>
        <v>#DIV/0!</v>
      </c>
      <c r="AG77" s="417" t="e">
        <f t="shared" si="9"/>
        <v>#DIV/0!</v>
      </c>
      <c r="AH77" s="417" t="e">
        <f t="shared" si="9"/>
        <v>#DIV/0!</v>
      </c>
      <c r="AI77" s="417" t="e">
        <f t="shared" si="9"/>
        <v>#DIV/0!</v>
      </c>
      <c r="AJ77" s="417" t="e">
        <f t="shared" si="9"/>
        <v>#DIV/0!</v>
      </c>
      <c r="AK77" s="417" t="e">
        <f t="shared" ref="AK77:BP77" si="10">((VLOOKUP(AK73, voc_work,67,FALSE)) + (VLOOKUP(AK73, voc_work,68,0))*$E$8 + (VLOOKUP(AK73, voc_work,69,0))*$E$8^2 + (VLOOKUP(AK73, voc_work,70,0))*$E$8^3)/$E$8</f>
        <v>#DIV/0!</v>
      </c>
      <c r="AL77" s="417" t="e">
        <f t="shared" si="10"/>
        <v>#DIV/0!</v>
      </c>
      <c r="AM77" s="417" t="e">
        <f t="shared" si="10"/>
        <v>#DIV/0!</v>
      </c>
      <c r="AN77" s="417" t="e">
        <f t="shared" si="10"/>
        <v>#DIV/0!</v>
      </c>
      <c r="AO77" s="417" t="e">
        <f t="shared" si="10"/>
        <v>#DIV/0!</v>
      </c>
      <c r="AP77" s="417" t="e">
        <f t="shared" si="10"/>
        <v>#DIV/0!</v>
      </c>
      <c r="AQ77" s="417" t="e">
        <f t="shared" si="10"/>
        <v>#DIV/0!</v>
      </c>
      <c r="AR77" s="417" t="e">
        <f t="shared" si="10"/>
        <v>#DIV/0!</v>
      </c>
      <c r="AS77" s="417" t="e">
        <f t="shared" si="10"/>
        <v>#DIV/0!</v>
      </c>
      <c r="AT77" s="417" t="e">
        <f t="shared" si="10"/>
        <v>#DIV/0!</v>
      </c>
      <c r="AU77" s="417" t="e">
        <f t="shared" si="10"/>
        <v>#DIV/0!</v>
      </c>
      <c r="AV77" s="417" t="e">
        <f t="shared" si="10"/>
        <v>#DIV/0!</v>
      </c>
      <c r="AW77" s="417" t="e">
        <f t="shared" si="10"/>
        <v>#DIV/0!</v>
      </c>
      <c r="AX77" s="417" t="e">
        <f t="shared" si="10"/>
        <v>#DIV/0!</v>
      </c>
      <c r="AY77" s="417" t="e">
        <f t="shared" si="10"/>
        <v>#DIV/0!</v>
      </c>
      <c r="AZ77" s="417" t="e">
        <f t="shared" si="10"/>
        <v>#DIV/0!</v>
      </c>
      <c r="BA77" s="417" t="e">
        <f t="shared" si="10"/>
        <v>#DIV/0!</v>
      </c>
      <c r="BB77" s="417" t="e">
        <f t="shared" si="10"/>
        <v>#DIV/0!</v>
      </c>
      <c r="BC77" s="417" t="e">
        <f t="shared" si="10"/>
        <v>#DIV/0!</v>
      </c>
      <c r="BD77" s="417" t="e">
        <f t="shared" si="10"/>
        <v>#DIV/0!</v>
      </c>
      <c r="BE77" s="417" t="e">
        <f t="shared" si="10"/>
        <v>#DIV/0!</v>
      </c>
      <c r="BF77" s="417" t="e">
        <f t="shared" si="10"/>
        <v>#DIV/0!</v>
      </c>
      <c r="BG77" s="417" t="e">
        <f t="shared" si="10"/>
        <v>#DIV/0!</v>
      </c>
      <c r="BH77" s="417" t="e">
        <f t="shared" si="10"/>
        <v>#DIV/0!</v>
      </c>
      <c r="BI77" s="417" t="e">
        <f t="shared" si="10"/>
        <v>#DIV/0!</v>
      </c>
      <c r="BJ77" s="417" t="e">
        <f t="shared" si="10"/>
        <v>#DIV/0!</v>
      </c>
      <c r="BK77" s="417" t="e">
        <f t="shared" si="10"/>
        <v>#DIV/0!</v>
      </c>
      <c r="BL77" s="417" t="e">
        <f t="shared" si="10"/>
        <v>#DIV/0!</v>
      </c>
      <c r="BM77" s="417" t="e">
        <f t="shared" si="10"/>
        <v>#DIV/0!</v>
      </c>
      <c r="BN77" s="417" t="e">
        <f t="shared" si="10"/>
        <v>#DIV/0!</v>
      </c>
      <c r="BO77" s="417" t="e">
        <f t="shared" si="10"/>
        <v>#DIV/0!</v>
      </c>
      <c r="BP77" s="417" t="e">
        <f t="shared" si="10"/>
        <v>#DIV/0!</v>
      </c>
      <c r="BQ77" s="417" t="e">
        <f t="shared" ref="BQ77:CF77" si="11">((VLOOKUP(BQ73, voc_work,67,FALSE)) + (VLOOKUP(BQ73, voc_work,68,0))*$E$8 + (VLOOKUP(BQ73, voc_work,69,0))*$E$8^2 + (VLOOKUP(BQ73, voc_work,70,0))*$E$8^3)/$E$8</f>
        <v>#DIV/0!</v>
      </c>
      <c r="BR77" s="417" t="e">
        <f t="shared" si="11"/>
        <v>#DIV/0!</v>
      </c>
      <c r="BS77" s="417" t="e">
        <f t="shared" si="11"/>
        <v>#DIV/0!</v>
      </c>
      <c r="BT77" s="417" t="e">
        <f t="shared" si="11"/>
        <v>#DIV/0!</v>
      </c>
      <c r="BU77" s="417" t="e">
        <f t="shared" si="11"/>
        <v>#DIV/0!</v>
      </c>
      <c r="BV77" s="417" t="e">
        <f t="shared" si="11"/>
        <v>#DIV/0!</v>
      </c>
      <c r="BW77" s="417" t="e">
        <f t="shared" si="11"/>
        <v>#DIV/0!</v>
      </c>
      <c r="BX77" s="417" t="e">
        <f t="shared" si="11"/>
        <v>#DIV/0!</v>
      </c>
      <c r="BY77" s="417" t="e">
        <f t="shared" si="11"/>
        <v>#DIV/0!</v>
      </c>
      <c r="BZ77" s="417" t="e">
        <f t="shared" si="11"/>
        <v>#DIV/0!</v>
      </c>
      <c r="CA77" s="417" t="e">
        <f t="shared" si="11"/>
        <v>#DIV/0!</v>
      </c>
      <c r="CB77" s="417" t="e">
        <f t="shared" si="11"/>
        <v>#DIV/0!</v>
      </c>
      <c r="CC77" s="417" t="e">
        <f t="shared" si="11"/>
        <v>#DIV/0!</v>
      </c>
      <c r="CD77" s="417" t="e">
        <f t="shared" si="11"/>
        <v>#DIV/0!</v>
      </c>
      <c r="CE77" s="417" t="e">
        <f t="shared" si="11"/>
        <v>#DIV/0!</v>
      </c>
      <c r="CF77" s="417" t="e">
        <f t="shared" si="11"/>
        <v>#DIV/0!</v>
      </c>
    </row>
    <row r="78" spans="1:84" x14ac:dyDescent="0.35">
      <c r="D78" s="398"/>
    </row>
    <row r="79" spans="1:84" x14ac:dyDescent="0.35">
      <c r="D79" s="787" t="s">
        <v>288</v>
      </c>
      <c r="E79" s="787">
        <v>2010</v>
      </c>
      <c r="F79" s="787">
        <v>2011</v>
      </c>
      <c r="G79" s="787">
        <v>2012</v>
      </c>
      <c r="H79" s="787">
        <v>2013</v>
      </c>
      <c r="I79" s="787">
        <v>2014</v>
      </c>
      <c r="J79" s="787">
        <v>2015</v>
      </c>
      <c r="K79" s="787">
        <v>2016</v>
      </c>
      <c r="L79" s="787">
        <v>2017</v>
      </c>
      <c r="M79" s="787">
        <v>2018</v>
      </c>
      <c r="N79" s="787">
        <v>2019</v>
      </c>
      <c r="O79" s="787">
        <v>2020</v>
      </c>
      <c r="P79" s="787">
        <v>2021</v>
      </c>
      <c r="Q79" s="787">
        <v>2022</v>
      </c>
      <c r="R79" s="787">
        <v>2023</v>
      </c>
      <c r="S79" s="787">
        <v>2024</v>
      </c>
      <c r="T79" s="787">
        <v>2025</v>
      </c>
      <c r="U79" s="787">
        <v>2026</v>
      </c>
      <c r="V79" s="787">
        <v>2027</v>
      </c>
      <c r="W79" s="787">
        <v>2028</v>
      </c>
      <c r="X79" s="787">
        <v>2029</v>
      </c>
      <c r="Y79" s="787">
        <v>2030</v>
      </c>
      <c r="Z79" s="787">
        <v>2031</v>
      </c>
      <c r="AA79" s="787">
        <v>2032</v>
      </c>
      <c r="AB79" s="787">
        <v>2033</v>
      </c>
      <c r="AC79" s="787">
        <v>2034</v>
      </c>
      <c r="AD79" s="787">
        <v>2035</v>
      </c>
      <c r="AE79" s="787">
        <v>2036</v>
      </c>
      <c r="AF79" s="787">
        <v>2037</v>
      </c>
      <c r="AG79" s="787">
        <v>2038</v>
      </c>
      <c r="AH79" s="787">
        <v>2039</v>
      </c>
      <c r="AI79" s="787">
        <v>2040</v>
      </c>
      <c r="AJ79" s="787">
        <v>2041</v>
      </c>
      <c r="AK79" s="787">
        <v>2042</v>
      </c>
      <c r="AL79" s="787">
        <v>2043</v>
      </c>
      <c r="AM79" s="787">
        <v>2044</v>
      </c>
      <c r="AN79" s="787">
        <v>2045</v>
      </c>
      <c r="AO79" s="787">
        <v>2046</v>
      </c>
      <c r="AP79" s="787">
        <v>2047</v>
      </c>
      <c r="AQ79" s="787">
        <v>2048</v>
      </c>
      <c r="AR79" s="787">
        <v>2049</v>
      </c>
      <c r="AS79" s="787">
        <v>2050</v>
      </c>
      <c r="AT79" s="787">
        <v>2051</v>
      </c>
      <c r="AU79" s="787">
        <v>2052</v>
      </c>
      <c r="AV79" s="787">
        <v>2053</v>
      </c>
      <c r="AW79" s="787">
        <v>2054</v>
      </c>
      <c r="AX79" s="787">
        <v>2055</v>
      </c>
      <c r="AY79" s="787">
        <v>2056</v>
      </c>
      <c r="AZ79" s="787">
        <v>2057</v>
      </c>
      <c r="BA79" s="787">
        <v>2058</v>
      </c>
      <c r="BB79" s="787">
        <v>2059</v>
      </c>
      <c r="BC79" s="787">
        <v>2060</v>
      </c>
      <c r="BD79" s="787">
        <v>2061</v>
      </c>
      <c r="BE79" s="787">
        <v>2062</v>
      </c>
      <c r="BF79" s="787">
        <v>2063</v>
      </c>
      <c r="BG79" s="787">
        <v>2064</v>
      </c>
      <c r="BH79" s="787">
        <v>2065</v>
      </c>
      <c r="BI79" s="787">
        <v>2066</v>
      </c>
      <c r="BJ79" s="787">
        <v>2067</v>
      </c>
      <c r="BK79" s="787">
        <v>2068</v>
      </c>
      <c r="BL79" s="787">
        <v>2069</v>
      </c>
      <c r="BM79" s="787">
        <v>2070</v>
      </c>
      <c r="BN79" s="787">
        <v>2071</v>
      </c>
      <c r="BO79" s="787">
        <v>2072</v>
      </c>
      <c r="BP79" s="787">
        <v>2073</v>
      </c>
      <c r="BQ79" s="787">
        <v>2074</v>
      </c>
      <c r="BR79" s="787">
        <v>2075</v>
      </c>
      <c r="BS79" s="787">
        <v>2076</v>
      </c>
      <c r="BT79" s="787">
        <v>2077</v>
      </c>
      <c r="BU79" s="787">
        <v>2078</v>
      </c>
      <c r="BV79" s="787">
        <v>2079</v>
      </c>
      <c r="BW79" s="787">
        <v>2080</v>
      </c>
      <c r="BX79" s="787">
        <v>2081</v>
      </c>
      <c r="BY79" s="787">
        <v>2082</v>
      </c>
      <c r="BZ79" s="787">
        <v>2083</v>
      </c>
      <c r="CA79" s="787">
        <v>2084</v>
      </c>
      <c r="CB79" s="787">
        <v>2085</v>
      </c>
      <c r="CC79" s="787">
        <v>2086</v>
      </c>
      <c r="CD79" s="787">
        <v>2087</v>
      </c>
      <c r="CE79" s="787">
        <v>2088</v>
      </c>
      <c r="CF79" s="787">
        <v>2089</v>
      </c>
    </row>
    <row r="80" spans="1:84" x14ac:dyDescent="0.35">
      <c r="D80" s="397" t="s">
        <v>84</v>
      </c>
      <c r="E80" s="417" t="e">
        <f t="shared" ref="E80:AJ80" si="12">((VLOOKUP(E79, voc_nonwork,15,FALSE)) + (VLOOKUP(E79, voc_nonwork,16,0))*$E$5 + (VLOOKUP(E79, voc_nonwork,17,0))*$E$5^2 + (VLOOKUP(E79, voc_nonwork,18,0))*$E$5^3)/$E$5</f>
        <v>#DIV/0!</v>
      </c>
      <c r="F80" s="417" t="e">
        <f t="shared" si="12"/>
        <v>#DIV/0!</v>
      </c>
      <c r="G80" s="417" t="e">
        <f t="shared" si="12"/>
        <v>#DIV/0!</v>
      </c>
      <c r="H80" s="417" t="e">
        <f t="shared" si="12"/>
        <v>#DIV/0!</v>
      </c>
      <c r="I80" s="417" t="e">
        <f t="shared" si="12"/>
        <v>#DIV/0!</v>
      </c>
      <c r="J80" s="417" t="e">
        <f t="shared" si="12"/>
        <v>#DIV/0!</v>
      </c>
      <c r="K80" s="417" t="e">
        <f t="shared" si="12"/>
        <v>#DIV/0!</v>
      </c>
      <c r="L80" s="417" t="e">
        <f t="shared" si="12"/>
        <v>#DIV/0!</v>
      </c>
      <c r="M80" s="417" t="e">
        <f t="shared" si="12"/>
        <v>#DIV/0!</v>
      </c>
      <c r="N80" s="417" t="e">
        <f t="shared" si="12"/>
        <v>#DIV/0!</v>
      </c>
      <c r="O80" s="417" t="e">
        <f t="shared" si="12"/>
        <v>#DIV/0!</v>
      </c>
      <c r="P80" s="417" t="e">
        <f t="shared" si="12"/>
        <v>#DIV/0!</v>
      </c>
      <c r="Q80" s="417" t="e">
        <f t="shared" si="12"/>
        <v>#DIV/0!</v>
      </c>
      <c r="R80" s="417" t="e">
        <f t="shared" si="12"/>
        <v>#DIV/0!</v>
      </c>
      <c r="S80" s="417" t="e">
        <f t="shared" si="12"/>
        <v>#DIV/0!</v>
      </c>
      <c r="T80" s="417" t="e">
        <f t="shared" si="12"/>
        <v>#DIV/0!</v>
      </c>
      <c r="U80" s="417" t="e">
        <f t="shared" si="12"/>
        <v>#DIV/0!</v>
      </c>
      <c r="V80" s="417" t="e">
        <f t="shared" si="12"/>
        <v>#DIV/0!</v>
      </c>
      <c r="W80" s="417" t="e">
        <f t="shared" si="12"/>
        <v>#DIV/0!</v>
      </c>
      <c r="X80" s="417" t="e">
        <f t="shared" si="12"/>
        <v>#DIV/0!</v>
      </c>
      <c r="Y80" s="417" t="e">
        <f t="shared" si="12"/>
        <v>#DIV/0!</v>
      </c>
      <c r="Z80" s="417" t="e">
        <f t="shared" si="12"/>
        <v>#DIV/0!</v>
      </c>
      <c r="AA80" s="417" t="e">
        <f t="shared" si="12"/>
        <v>#DIV/0!</v>
      </c>
      <c r="AB80" s="417" t="e">
        <f t="shared" si="12"/>
        <v>#DIV/0!</v>
      </c>
      <c r="AC80" s="417" t="e">
        <f t="shared" si="12"/>
        <v>#DIV/0!</v>
      </c>
      <c r="AD80" s="417" t="e">
        <f t="shared" si="12"/>
        <v>#DIV/0!</v>
      </c>
      <c r="AE80" s="417" t="e">
        <f t="shared" si="12"/>
        <v>#DIV/0!</v>
      </c>
      <c r="AF80" s="417" t="e">
        <f t="shared" si="12"/>
        <v>#DIV/0!</v>
      </c>
      <c r="AG80" s="417" t="e">
        <f t="shared" si="12"/>
        <v>#DIV/0!</v>
      </c>
      <c r="AH80" s="417" t="e">
        <f t="shared" si="12"/>
        <v>#DIV/0!</v>
      </c>
      <c r="AI80" s="417" t="e">
        <f t="shared" si="12"/>
        <v>#DIV/0!</v>
      </c>
      <c r="AJ80" s="417" t="e">
        <f t="shared" si="12"/>
        <v>#DIV/0!</v>
      </c>
      <c r="AK80" s="417" t="e">
        <f t="shared" ref="AK80:BP80" si="13">((VLOOKUP(AK79, voc_nonwork,15,FALSE)) + (VLOOKUP(AK79, voc_nonwork,16,0))*$E$5 + (VLOOKUP(AK79, voc_nonwork,17,0))*$E$5^2 + (VLOOKUP(AK79, voc_nonwork,18,0))*$E$5^3)/$E$5</f>
        <v>#DIV/0!</v>
      </c>
      <c r="AL80" s="417" t="e">
        <f t="shared" si="13"/>
        <v>#DIV/0!</v>
      </c>
      <c r="AM80" s="417" t="e">
        <f t="shared" si="13"/>
        <v>#DIV/0!</v>
      </c>
      <c r="AN80" s="417" t="e">
        <f t="shared" si="13"/>
        <v>#DIV/0!</v>
      </c>
      <c r="AO80" s="417" t="e">
        <f t="shared" si="13"/>
        <v>#DIV/0!</v>
      </c>
      <c r="AP80" s="417" t="e">
        <f t="shared" si="13"/>
        <v>#DIV/0!</v>
      </c>
      <c r="AQ80" s="417" t="e">
        <f t="shared" si="13"/>
        <v>#DIV/0!</v>
      </c>
      <c r="AR80" s="417" t="e">
        <f t="shared" si="13"/>
        <v>#DIV/0!</v>
      </c>
      <c r="AS80" s="417" t="e">
        <f t="shared" si="13"/>
        <v>#DIV/0!</v>
      </c>
      <c r="AT80" s="417" t="e">
        <f t="shared" si="13"/>
        <v>#DIV/0!</v>
      </c>
      <c r="AU80" s="417" t="e">
        <f t="shared" si="13"/>
        <v>#DIV/0!</v>
      </c>
      <c r="AV80" s="417" t="e">
        <f t="shared" si="13"/>
        <v>#DIV/0!</v>
      </c>
      <c r="AW80" s="417" t="e">
        <f t="shared" si="13"/>
        <v>#DIV/0!</v>
      </c>
      <c r="AX80" s="417" t="e">
        <f t="shared" si="13"/>
        <v>#DIV/0!</v>
      </c>
      <c r="AY80" s="417" t="e">
        <f t="shared" si="13"/>
        <v>#DIV/0!</v>
      </c>
      <c r="AZ80" s="417" t="e">
        <f t="shared" si="13"/>
        <v>#DIV/0!</v>
      </c>
      <c r="BA80" s="417" t="e">
        <f t="shared" si="13"/>
        <v>#DIV/0!</v>
      </c>
      <c r="BB80" s="417" t="e">
        <f t="shared" si="13"/>
        <v>#DIV/0!</v>
      </c>
      <c r="BC80" s="417" t="e">
        <f t="shared" si="13"/>
        <v>#DIV/0!</v>
      </c>
      <c r="BD80" s="417" t="e">
        <f t="shared" si="13"/>
        <v>#DIV/0!</v>
      </c>
      <c r="BE80" s="417" t="e">
        <f t="shared" si="13"/>
        <v>#DIV/0!</v>
      </c>
      <c r="BF80" s="417" t="e">
        <f t="shared" si="13"/>
        <v>#DIV/0!</v>
      </c>
      <c r="BG80" s="417" t="e">
        <f t="shared" si="13"/>
        <v>#DIV/0!</v>
      </c>
      <c r="BH80" s="417" t="e">
        <f t="shared" si="13"/>
        <v>#DIV/0!</v>
      </c>
      <c r="BI80" s="417" t="e">
        <f t="shared" si="13"/>
        <v>#DIV/0!</v>
      </c>
      <c r="BJ80" s="417" t="e">
        <f t="shared" si="13"/>
        <v>#DIV/0!</v>
      </c>
      <c r="BK80" s="417" t="e">
        <f t="shared" si="13"/>
        <v>#DIV/0!</v>
      </c>
      <c r="BL80" s="417" t="e">
        <f t="shared" si="13"/>
        <v>#DIV/0!</v>
      </c>
      <c r="BM80" s="417" t="e">
        <f t="shared" si="13"/>
        <v>#DIV/0!</v>
      </c>
      <c r="BN80" s="417" t="e">
        <f t="shared" si="13"/>
        <v>#DIV/0!</v>
      </c>
      <c r="BO80" s="417" t="e">
        <f t="shared" si="13"/>
        <v>#DIV/0!</v>
      </c>
      <c r="BP80" s="417" t="e">
        <f t="shared" si="13"/>
        <v>#DIV/0!</v>
      </c>
      <c r="BQ80" s="417" t="e">
        <f t="shared" ref="BQ80:CF80" si="14">((VLOOKUP(BQ79, voc_nonwork,15,FALSE)) + (VLOOKUP(BQ79, voc_nonwork,16,0))*$E$5 + (VLOOKUP(BQ79, voc_nonwork,17,0))*$E$5^2 + (VLOOKUP(BQ79, voc_nonwork,18,0))*$E$5^3)/$E$5</f>
        <v>#DIV/0!</v>
      </c>
      <c r="BR80" s="417" t="e">
        <f t="shared" si="14"/>
        <v>#DIV/0!</v>
      </c>
      <c r="BS80" s="417" t="e">
        <f t="shared" si="14"/>
        <v>#DIV/0!</v>
      </c>
      <c r="BT80" s="417" t="e">
        <f t="shared" si="14"/>
        <v>#DIV/0!</v>
      </c>
      <c r="BU80" s="417" t="e">
        <f t="shared" si="14"/>
        <v>#DIV/0!</v>
      </c>
      <c r="BV80" s="417" t="e">
        <f t="shared" si="14"/>
        <v>#DIV/0!</v>
      </c>
      <c r="BW80" s="417" t="e">
        <f t="shared" si="14"/>
        <v>#DIV/0!</v>
      </c>
      <c r="BX80" s="417" t="e">
        <f t="shared" si="14"/>
        <v>#DIV/0!</v>
      </c>
      <c r="BY80" s="417" t="e">
        <f t="shared" si="14"/>
        <v>#DIV/0!</v>
      </c>
      <c r="BZ80" s="417" t="e">
        <f t="shared" si="14"/>
        <v>#DIV/0!</v>
      </c>
      <c r="CA80" s="417" t="e">
        <f t="shared" si="14"/>
        <v>#DIV/0!</v>
      </c>
      <c r="CB80" s="417" t="e">
        <f t="shared" si="14"/>
        <v>#DIV/0!</v>
      </c>
      <c r="CC80" s="417" t="e">
        <f t="shared" si="14"/>
        <v>#DIV/0!</v>
      </c>
      <c r="CD80" s="417" t="e">
        <f t="shared" si="14"/>
        <v>#DIV/0!</v>
      </c>
      <c r="CE80" s="417" t="e">
        <f t="shared" si="14"/>
        <v>#DIV/0!</v>
      </c>
      <c r="CF80" s="417" t="e">
        <f t="shared" si="14"/>
        <v>#DIV/0!</v>
      </c>
    </row>
    <row r="81" spans="1:84" x14ac:dyDescent="0.35">
      <c r="D81" s="397" t="s">
        <v>86</v>
      </c>
      <c r="E81" s="417" t="e">
        <f t="shared" ref="E81:AJ81" si="15">((VLOOKUP(E79, voc_nonwork,31,FALSE)) + (VLOOKUP(E79, voc_nonwork,32,0))*$E$6 + (VLOOKUP(E79, voc_nonwork,33,0))*$E$6^2 + (VLOOKUP(E79, voc_nonwork,34,0))*$E$6^3)/$E$6</f>
        <v>#DIV/0!</v>
      </c>
      <c r="F81" s="417" t="e">
        <f t="shared" si="15"/>
        <v>#DIV/0!</v>
      </c>
      <c r="G81" s="417" t="e">
        <f t="shared" si="15"/>
        <v>#DIV/0!</v>
      </c>
      <c r="H81" s="417" t="e">
        <f t="shared" si="15"/>
        <v>#DIV/0!</v>
      </c>
      <c r="I81" s="417" t="e">
        <f t="shared" si="15"/>
        <v>#DIV/0!</v>
      </c>
      <c r="J81" s="417" t="e">
        <f t="shared" si="15"/>
        <v>#DIV/0!</v>
      </c>
      <c r="K81" s="417" t="e">
        <f t="shared" si="15"/>
        <v>#DIV/0!</v>
      </c>
      <c r="L81" s="417" t="e">
        <f t="shared" si="15"/>
        <v>#DIV/0!</v>
      </c>
      <c r="M81" s="417" t="e">
        <f t="shared" si="15"/>
        <v>#DIV/0!</v>
      </c>
      <c r="N81" s="417" t="e">
        <f t="shared" si="15"/>
        <v>#DIV/0!</v>
      </c>
      <c r="O81" s="417" t="e">
        <f t="shared" si="15"/>
        <v>#DIV/0!</v>
      </c>
      <c r="P81" s="417" t="e">
        <f t="shared" si="15"/>
        <v>#DIV/0!</v>
      </c>
      <c r="Q81" s="417" t="e">
        <f t="shared" si="15"/>
        <v>#DIV/0!</v>
      </c>
      <c r="R81" s="417" t="e">
        <f t="shared" si="15"/>
        <v>#DIV/0!</v>
      </c>
      <c r="S81" s="417" t="e">
        <f t="shared" si="15"/>
        <v>#DIV/0!</v>
      </c>
      <c r="T81" s="417" t="e">
        <f t="shared" si="15"/>
        <v>#DIV/0!</v>
      </c>
      <c r="U81" s="417" t="e">
        <f t="shared" si="15"/>
        <v>#DIV/0!</v>
      </c>
      <c r="V81" s="417" t="e">
        <f t="shared" si="15"/>
        <v>#DIV/0!</v>
      </c>
      <c r="W81" s="417" t="e">
        <f t="shared" si="15"/>
        <v>#DIV/0!</v>
      </c>
      <c r="X81" s="417" t="e">
        <f t="shared" si="15"/>
        <v>#DIV/0!</v>
      </c>
      <c r="Y81" s="417" t="e">
        <f t="shared" si="15"/>
        <v>#DIV/0!</v>
      </c>
      <c r="Z81" s="417" t="e">
        <f t="shared" si="15"/>
        <v>#DIV/0!</v>
      </c>
      <c r="AA81" s="417" t="e">
        <f t="shared" si="15"/>
        <v>#DIV/0!</v>
      </c>
      <c r="AB81" s="417" t="e">
        <f t="shared" si="15"/>
        <v>#DIV/0!</v>
      </c>
      <c r="AC81" s="417" t="e">
        <f t="shared" si="15"/>
        <v>#DIV/0!</v>
      </c>
      <c r="AD81" s="417" t="e">
        <f t="shared" si="15"/>
        <v>#DIV/0!</v>
      </c>
      <c r="AE81" s="417" t="e">
        <f t="shared" si="15"/>
        <v>#DIV/0!</v>
      </c>
      <c r="AF81" s="417" t="e">
        <f t="shared" si="15"/>
        <v>#DIV/0!</v>
      </c>
      <c r="AG81" s="417" t="e">
        <f t="shared" si="15"/>
        <v>#DIV/0!</v>
      </c>
      <c r="AH81" s="417" t="e">
        <f t="shared" si="15"/>
        <v>#DIV/0!</v>
      </c>
      <c r="AI81" s="417" t="e">
        <f t="shared" si="15"/>
        <v>#DIV/0!</v>
      </c>
      <c r="AJ81" s="417" t="e">
        <f t="shared" si="15"/>
        <v>#DIV/0!</v>
      </c>
      <c r="AK81" s="417" t="e">
        <f t="shared" ref="AK81:BP81" si="16">((VLOOKUP(AK79, voc_nonwork,31,FALSE)) + (VLOOKUP(AK79, voc_nonwork,32,0))*$E$6 + (VLOOKUP(AK79, voc_nonwork,33,0))*$E$6^2 + (VLOOKUP(AK79, voc_nonwork,34,0))*$E$6^3)/$E$6</f>
        <v>#DIV/0!</v>
      </c>
      <c r="AL81" s="417" t="e">
        <f t="shared" si="16"/>
        <v>#DIV/0!</v>
      </c>
      <c r="AM81" s="417" t="e">
        <f t="shared" si="16"/>
        <v>#DIV/0!</v>
      </c>
      <c r="AN81" s="417" t="e">
        <f t="shared" si="16"/>
        <v>#DIV/0!</v>
      </c>
      <c r="AO81" s="417" t="e">
        <f t="shared" si="16"/>
        <v>#DIV/0!</v>
      </c>
      <c r="AP81" s="417" t="e">
        <f t="shared" si="16"/>
        <v>#DIV/0!</v>
      </c>
      <c r="AQ81" s="417" t="e">
        <f t="shared" si="16"/>
        <v>#DIV/0!</v>
      </c>
      <c r="AR81" s="417" t="e">
        <f t="shared" si="16"/>
        <v>#DIV/0!</v>
      </c>
      <c r="AS81" s="417" t="e">
        <f t="shared" si="16"/>
        <v>#DIV/0!</v>
      </c>
      <c r="AT81" s="417" t="e">
        <f t="shared" si="16"/>
        <v>#DIV/0!</v>
      </c>
      <c r="AU81" s="417" t="e">
        <f t="shared" si="16"/>
        <v>#DIV/0!</v>
      </c>
      <c r="AV81" s="417" t="e">
        <f t="shared" si="16"/>
        <v>#DIV/0!</v>
      </c>
      <c r="AW81" s="417" t="e">
        <f t="shared" si="16"/>
        <v>#DIV/0!</v>
      </c>
      <c r="AX81" s="417" t="e">
        <f t="shared" si="16"/>
        <v>#DIV/0!</v>
      </c>
      <c r="AY81" s="417" t="e">
        <f t="shared" si="16"/>
        <v>#DIV/0!</v>
      </c>
      <c r="AZ81" s="417" t="e">
        <f t="shared" si="16"/>
        <v>#DIV/0!</v>
      </c>
      <c r="BA81" s="417" t="e">
        <f t="shared" si="16"/>
        <v>#DIV/0!</v>
      </c>
      <c r="BB81" s="417" t="e">
        <f t="shared" si="16"/>
        <v>#DIV/0!</v>
      </c>
      <c r="BC81" s="417" t="e">
        <f t="shared" si="16"/>
        <v>#DIV/0!</v>
      </c>
      <c r="BD81" s="417" t="e">
        <f t="shared" si="16"/>
        <v>#DIV/0!</v>
      </c>
      <c r="BE81" s="417" t="e">
        <f t="shared" si="16"/>
        <v>#DIV/0!</v>
      </c>
      <c r="BF81" s="417" t="e">
        <f t="shared" si="16"/>
        <v>#DIV/0!</v>
      </c>
      <c r="BG81" s="417" t="e">
        <f t="shared" si="16"/>
        <v>#DIV/0!</v>
      </c>
      <c r="BH81" s="417" t="e">
        <f t="shared" si="16"/>
        <v>#DIV/0!</v>
      </c>
      <c r="BI81" s="417" t="e">
        <f t="shared" si="16"/>
        <v>#DIV/0!</v>
      </c>
      <c r="BJ81" s="417" t="e">
        <f t="shared" si="16"/>
        <v>#DIV/0!</v>
      </c>
      <c r="BK81" s="417" t="e">
        <f t="shared" si="16"/>
        <v>#DIV/0!</v>
      </c>
      <c r="BL81" s="417" t="e">
        <f t="shared" si="16"/>
        <v>#DIV/0!</v>
      </c>
      <c r="BM81" s="417" t="e">
        <f t="shared" si="16"/>
        <v>#DIV/0!</v>
      </c>
      <c r="BN81" s="417" t="e">
        <f t="shared" si="16"/>
        <v>#DIV/0!</v>
      </c>
      <c r="BO81" s="417" t="e">
        <f t="shared" si="16"/>
        <v>#DIV/0!</v>
      </c>
      <c r="BP81" s="417" t="e">
        <f t="shared" si="16"/>
        <v>#DIV/0!</v>
      </c>
      <c r="BQ81" s="417" t="e">
        <f t="shared" ref="BQ81:CF81" si="17">((VLOOKUP(BQ79, voc_nonwork,31,FALSE)) + (VLOOKUP(BQ79, voc_nonwork,32,0))*$E$6 + (VLOOKUP(BQ79, voc_nonwork,33,0))*$E$6^2 + (VLOOKUP(BQ79, voc_nonwork,34,0))*$E$6^3)/$E$6</f>
        <v>#DIV/0!</v>
      </c>
      <c r="BR81" s="417" t="e">
        <f t="shared" si="17"/>
        <v>#DIV/0!</v>
      </c>
      <c r="BS81" s="417" t="e">
        <f t="shared" si="17"/>
        <v>#DIV/0!</v>
      </c>
      <c r="BT81" s="417" t="e">
        <f t="shared" si="17"/>
        <v>#DIV/0!</v>
      </c>
      <c r="BU81" s="417" t="e">
        <f t="shared" si="17"/>
        <v>#DIV/0!</v>
      </c>
      <c r="BV81" s="417" t="e">
        <f t="shared" si="17"/>
        <v>#DIV/0!</v>
      </c>
      <c r="BW81" s="417" t="e">
        <f t="shared" si="17"/>
        <v>#DIV/0!</v>
      </c>
      <c r="BX81" s="417" t="e">
        <f t="shared" si="17"/>
        <v>#DIV/0!</v>
      </c>
      <c r="BY81" s="417" t="e">
        <f t="shared" si="17"/>
        <v>#DIV/0!</v>
      </c>
      <c r="BZ81" s="417" t="e">
        <f t="shared" si="17"/>
        <v>#DIV/0!</v>
      </c>
      <c r="CA81" s="417" t="e">
        <f t="shared" si="17"/>
        <v>#DIV/0!</v>
      </c>
      <c r="CB81" s="417" t="e">
        <f t="shared" si="17"/>
        <v>#DIV/0!</v>
      </c>
      <c r="CC81" s="417" t="e">
        <f t="shared" si="17"/>
        <v>#DIV/0!</v>
      </c>
      <c r="CD81" s="417" t="e">
        <f t="shared" si="17"/>
        <v>#DIV/0!</v>
      </c>
      <c r="CE81" s="417" t="e">
        <f t="shared" si="17"/>
        <v>#DIV/0!</v>
      </c>
      <c r="CF81" s="417" t="e">
        <f t="shared" si="17"/>
        <v>#DIV/0!</v>
      </c>
    </row>
    <row r="82" spans="1:84" x14ac:dyDescent="0.35">
      <c r="D82" s="788"/>
      <c r="E82" s="788"/>
      <c r="F82" s="788"/>
      <c r="G82" s="789"/>
    </row>
    <row r="83" spans="1:84" x14ac:dyDescent="0.35">
      <c r="C83" s="391" t="s">
        <v>289</v>
      </c>
      <c r="D83" s="450"/>
      <c r="E83" s="450"/>
      <c r="F83" s="450"/>
      <c r="G83" s="450"/>
      <c r="H83" s="450"/>
      <c r="I83" s="450"/>
      <c r="J83" s="450"/>
      <c r="K83" s="450"/>
      <c r="L83" s="450"/>
      <c r="M83" s="450"/>
      <c r="N83" s="450"/>
      <c r="O83" s="450"/>
      <c r="P83" s="450"/>
      <c r="Q83" s="450"/>
      <c r="R83" s="450"/>
      <c r="S83" s="450"/>
      <c r="T83" s="450"/>
      <c r="U83" s="450"/>
      <c r="V83" s="450"/>
      <c r="W83" s="450"/>
      <c r="X83" s="450"/>
      <c r="Y83" s="450"/>
      <c r="Z83" s="450"/>
      <c r="AA83" s="450"/>
      <c r="AB83" s="450"/>
      <c r="AC83" s="450"/>
      <c r="AD83" s="450"/>
    </row>
    <row r="84" spans="1:84" x14ac:dyDescent="0.35">
      <c r="D84" s="417"/>
      <c r="E84" s="787">
        <v>2010</v>
      </c>
      <c r="F84" s="787">
        <v>2011</v>
      </c>
      <c r="G84" s="787">
        <v>2012</v>
      </c>
      <c r="H84" s="787">
        <v>2013</v>
      </c>
      <c r="I84" s="787">
        <v>2014</v>
      </c>
      <c r="J84" s="787">
        <v>2015</v>
      </c>
      <c r="K84" s="787">
        <v>2016</v>
      </c>
      <c r="L84" s="787">
        <v>2017</v>
      </c>
      <c r="M84" s="787">
        <v>2018</v>
      </c>
      <c r="N84" s="787">
        <v>2019</v>
      </c>
      <c r="O84" s="787">
        <v>2020</v>
      </c>
      <c r="P84" s="787">
        <v>2021</v>
      </c>
      <c r="Q84" s="787">
        <v>2022</v>
      </c>
      <c r="R84" s="787">
        <v>2023</v>
      </c>
      <c r="S84" s="787">
        <v>2024</v>
      </c>
      <c r="T84" s="787">
        <v>2025</v>
      </c>
      <c r="U84" s="787">
        <v>2026</v>
      </c>
      <c r="V84" s="787">
        <v>2027</v>
      </c>
      <c r="W84" s="787">
        <v>2028</v>
      </c>
      <c r="X84" s="787">
        <v>2029</v>
      </c>
      <c r="Y84" s="787">
        <v>2030</v>
      </c>
      <c r="Z84" s="787">
        <v>2031</v>
      </c>
      <c r="AA84" s="787">
        <v>2032</v>
      </c>
      <c r="AB84" s="787">
        <v>2033</v>
      </c>
      <c r="AC84" s="787">
        <v>2034</v>
      </c>
      <c r="AD84" s="787">
        <v>2035</v>
      </c>
      <c r="AE84" s="787">
        <v>2036</v>
      </c>
      <c r="AF84" s="787">
        <v>2037</v>
      </c>
      <c r="AG84" s="787">
        <v>2038</v>
      </c>
      <c r="AH84" s="787">
        <v>2039</v>
      </c>
      <c r="AI84" s="787">
        <v>2040</v>
      </c>
      <c r="AJ84" s="787">
        <v>2041</v>
      </c>
      <c r="AK84" s="787">
        <v>2042</v>
      </c>
      <c r="AL84" s="787">
        <v>2043</v>
      </c>
      <c r="AM84" s="787">
        <v>2044</v>
      </c>
      <c r="AN84" s="787">
        <v>2045</v>
      </c>
      <c r="AO84" s="787">
        <v>2046</v>
      </c>
      <c r="AP84" s="787">
        <v>2047</v>
      </c>
      <c r="AQ84" s="787">
        <v>2048</v>
      </c>
      <c r="AR84" s="787">
        <v>2049</v>
      </c>
      <c r="AS84" s="787">
        <v>2050</v>
      </c>
      <c r="AT84" s="787">
        <v>2051</v>
      </c>
      <c r="AU84" s="787">
        <v>2052</v>
      </c>
      <c r="AV84" s="787">
        <v>2053</v>
      </c>
      <c r="AW84" s="787">
        <v>2054</v>
      </c>
      <c r="AX84" s="787">
        <v>2055</v>
      </c>
      <c r="AY84" s="787">
        <v>2056</v>
      </c>
      <c r="AZ84" s="787">
        <v>2057</v>
      </c>
      <c r="BA84" s="787">
        <v>2058</v>
      </c>
      <c r="BB84" s="787">
        <v>2059</v>
      </c>
      <c r="BC84" s="787">
        <v>2060</v>
      </c>
      <c r="BD84" s="787">
        <v>2061</v>
      </c>
      <c r="BE84" s="787">
        <v>2062</v>
      </c>
      <c r="BF84" s="787">
        <v>2063</v>
      </c>
      <c r="BG84" s="787">
        <v>2064</v>
      </c>
      <c r="BH84" s="787">
        <v>2065</v>
      </c>
      <c r="BI84" s="787">
        <v>2066</v>
      </c>
      <c r="BJ84" s="787">
        <v>2067</v>
      </c>
      <c r="BK84" s="787">
        <v>2068</v>
      </c>
      <c r="BL84" s="787">
        <v>2069</v>
      </c>
      <c r="BM84" s="787">
        <v>2070</v>
      </c>
      <c r="BN84" s="787">
        <v>2071</v>
      </c>
      <c r="BO84" s="787">
        <v>2072</v>
      </c>
      <c r="BP84" s="787">
        <v>2073</v>
      </c>
      <c r="BQ84" s="787">
        <v>2074</v>
      </c>
      <c r="BR84" s="787">
        <v>2075</v>
      </c>
      <c r="BS84" s="787">
        <v>2076</v>
      </c>
      <c r="BT84" s="787">
        <v>2077</v>
      </c>
      <c r="BU84" s="787">
        <v>2078</v>
      </c>
      <c r="BV84" s="787">
        <v>2079</v>
      </c>
      <c r="BW84" s="787">
        <v>2080</v>
      </c>
      <c r="BX84" s="787">
        <v>2081</v>
      </c>
      <c r="BY84" s="787">
        <v>2082</v>
      </c>
      <c r="BZ84" s="787">
        <v>2083</v>
      </c>
      <c r="CA84" s="787">
        <v>2084</v>
      </c>
      <c r="CB84" s="787">
        <v>2085</v>
      </c>
      <c r="CC84" s="787">
        <v>2086</v>
      </c>
      <c r="CD84" s="787">
        <v>2087</v>
      </c>
      <c r="CE84" s="787">
        <v>2088</v>
      </c>
      <c r="CF84" s="787">
        <v>2089</v>
      </c>
    </row>
    <row r="85" spans="1:84" x14ac:dyDescent="0.35">
      <c r="D85" s="417" t="s">
        <v>84</v>
      </c>
      <c r="E85" s="417" t="e">
        <f>(E74*('Table A.1.3.4'!$Q$27+'Table A.1.3.4'!$Q$28) + (E80*'Table A.1.3.4'!$Q$29))/100</f>
        <v>#DIV/0!</v>
      </c>
      <c r="F85" s="417" t="e">
        <f>(F74*('Table A.1.3.4'!$Q$27+'Table A.1.3.4'!$Q$28) + (F80*'Table A.1.3.4'!$Q$29))/100</f>
        <v>#DIV/0!</v>
      </c>
      <c r="G85" s="417" t="e">
        <f>(G74*('Table A.1.3.4'!$Q$27+'Table A.1.3.4'!$Q$28) + (G80*'Table A.1.3.4'!$Q$29))/100</f>
        <v>#DIV/0!</v>
      </c>
      <c r="H85" s="417" t="e">
        <f>(H74*('Table A.1.3.4'!$Q$27+'Table A.1.3.4'!$Q$28) + (H80*'Table A.1.3.4'!$Q$29))/100</f>
        <v>#DIV/0!</v>
      </c>
      <c r="I85" s="417" t="e">
        <f>(I74*('Table A.1.3.4'!$Q$27+'Table A.1.3.4'!$Q$28) + (I80*'Table A.1.3.4'!$Q$29))/100</f>
        <v>#DIV/0!</v>
      </c>
      <c r="J85" s="417" t="e">
        <f>(J74*('Table A.1.3.4'!$Q$27+'Table A.1.3.4'!$Q$28) + (J80*'Table A.1.3.4'!$Q$29))/100</f>
        <v>#DIV/0!</v>
      </c>
      <c r="K85" s="417" t="e">
        <f>(K74*('Table A.1.3.4'!$Q$27+'Table A.1.3.4'!$Q$28) + (K80*'Table A.1.3.4'!$Q$29))/100</f>
        <v>#DIV/0!</v>
      </c>
      <c r="L85" s="417" t="e">
        <f>(L74*('Table A.1.3.4'!$Q$27+'Table A.1.3.4'!$Q$28) + (L80*'Table A.1.3.4'!$Q$29))/100</f>
        <v>#DIV/0!</v>
      </c>
      <c r="M85" s="417" t="e">
        <f>(M74*('Table A.1.3.4'!$Q$27+'Table A.1.3.4'!$Q$28) + (M80*'Table A.1.3.4'!$Q$29))/100</f>
        <v>#DIV/0!</v>
      </c>
      <c r="N85" s="417" t="e">
        <f>(N74*('Table A.1.3.4'!$Q$27+'Table A.1.3.4'!$Q$28) + (N80*'Table A.1.3.4'!$Q$29))/100</f>
        <v>#DIV/0!</v>
      </c>
      <c r="O85" s="417" t="e">
        <f>(O74*('Table A.1.3.4'!$Q$27+'Table A.1.3.4'!$Q$28) + (O80*'Table A.1.3.4'!$Q$29))/100</f>
        <v>#DIV/0!</v>
      </c>
      <c r="P85" s="417" t="e">
        <f>(P74*('Table A.1.3.4'!$Q$27+'Table A.1.3.4'!$Q$28) + (P80*'Table A.1.3.4'!$Q$29))/100</f>
        <v>#DIV/0!</v>
      </c>
      <c r="Q85" s="417" t="e">
        <f>(Q74*('Table A.1.3.4'!$Q$27+'Table A.1.3.4'!$Q$28) + (Q80*'Table A.1.3.4'!$Q$29))/100</f>
        <v>#DIV/0!</v>
      </c>
      <c r="R85" s="417" t="e">
        <f>(R74*('Table A.1.3.4'!$Q$27+'Table A.1.3.4'!$Q$28) + (R80*'Table A.1.3.4'!$Q$29))/100</f>
        <v>#DIV/0!</v>
      </c>
      <c r="S85" s="417" t="e">
        <f>(S74*('Table A.1.3.4'!$Q$27+'Table A.1.3.4'!$Q$28) + (S80*'Table A.1.3.4'!$Q$29))/100</f>
        <v>#DIV/0!</v>
      </c>
      <c r="T85" s="417" t="e">
        <f>(T74*('Table A.1.3.4'!$Q$27+'Table A.1.3.4'!$Q$28) + (T80*'Table A.1.3.4'!$Q$29))/100</f>
        <v>#DIV/0!</v>
      </c>
      <c r="U85" s="417" t="e">
        <f>(U74*('Table A.1.3.4'!$Q$27+'Table A.1.3.4'!$Q$28) + (U80*'Table A.1.3.4'!$Q$29))/100</f>
        <v>#DIV/0!</v>
      </c>
      <c r="V85" s="417" t="e">
        <f>(V74*('Table A.1.3.4'!$Q$27+'Table A.1.3.4'!$Q$28) + (V80*'Table A.1.3.4'!$Q$29))/100</f>
        <v>#DIV/0!</v>
      </c>
      <c r="W85" s="417" t="e">
        <f>(W74*('Table A.1.3.4'!$Q$27+'Table A.1.3.4'!$Q$28) + (W80*'Table A.1.3.4'!$Q$29))/100</f>
        <v>#DIV/0!</v>
      </c>
      <c r="X85" s="417" t="e">
        <f>(X74*('Table A.1.3.4'!$Q$27+'Table A.1.3.4'!$Q$28) + (X80*'Table A.1.3.4'!$Q$29))/100</f>
        <v>#DIV/0!</v>
      </c>
      <c r="Y85" s="417" t="e">
        <f>(Y74*('Table A.1.3.4'!$Q$27+'Table A.1.3.4'!$Q$28) + (Y80*'Table A.1.3.4'!$Q$29))/100</f>
        <v>#DIV/0!</v>
      </c>
      <c r="Z85" s="417" t="e">
        <f>(Z74*('Table A.1.3.4'!$Q$27+'Table A.1.3.4'!$Q$28) + (Z80*'Table A.1.3.4'!$Q$29))/100</f>
        <v>#DIV/0!</v>
      </c>
      <c r="AA85" s="417" t="e">
        <f>(AA74*('Table A.1.3.4'!$Q$27+'Table A.1.3.4'!$Q$28) + (AA80*'Table A.1.3.4'!$Q$29))/100</f>
        <v>#DIV/0!</v>
      </c>
      <c r="AB85" s="417" t="e">
        <f>(AB74*('Table A.1.3.4'!$Q$27+'Table A.1.3.4'!$Q$28) + (AB80*'Table A.1.3.4'!$Q$29))/100</f>
        <v>#DIV/0!</v>
      </c>
      <c r="AC85" s="417" t="e">
        <f>(AC74*('Table A.1.3.4'!$Q$27+'Table A.1.3.4'!$Q$28) + (AC80*'Table A.1.3.4'!$Q$29))/100</f>
        <v>#DIV/0!</v>
      </c>
      <c r="AD85" s="417" t="e">
        <f>(AD74*('Table A.1.3.4'!$Q$27+'Table A.1.3.4'!$Q$28) + (AD80*'Table A.1.3.4'!$Q$29))/100</f>
        <v>#DIV/0!</v>
      </c>
      <c r="AE85" s="417" t="e">
        <f>(AE74*('Table A.1.3.4'!$Q$27+'Table A.1.3.4'!$Q$28) + (AE80*'Table A.1.3.4'!$Q$29))/100</f>
        <v>#DIV/0!</v>
      </c>
      <c r="AF85" s="417" t="e">
        <f>(AF74*('Table A.1.3.4'!$Q$27+'Table A.1.3.4'!$Q$28) + (AF80*'Table A.1.3.4'!$Q$29))/100</f>
        <v>#DIV/0!</v>
      </c>
      <c r="AG85" s="417" t="e">
        <f>(AG74*('Table A.1.3.4'!$Q$27+'Table A.1.3.4'!$Q$28) + (AG80*'Table A.1.3.4'!$Q$29))/100</f>
        <v>#DIV/0!</v>
      </c>
      <c r="AH85" s="417" t="e">
        <f>(AH74*('Table A.1.3.4'!$Q$27+'Table A.1.3.4'!$Q$28) + (AH80*'Table A.1.3.4'!$Q$29))/100</f>
        <v>#DIV/0!</v>
      </c>
      <c r="AI85" s="417" t="e">
        <f>(AI74*('Table A.1.3.4'!$Q$27+'Table A.1.3.4'!$Q$28) + (AI80*'Table A.1.3.4'!$Q$29))/100</f>
        <v>#DIV/0!</v>
      </c>
      <c r="AJ85" s="417" t="e">
        <f>(AJ74*('Table A.1.3.4'!$Q$27+'Table A.1.3.4'!$Q$28) + (AJ80*'Table A.1.3.4'!$Q$29))/100</f>
        <v>#DIV/0!</v>
      </c>
      <c r="AK85" s="417" t="e">
        <f>(AK74*('Table A.1.3.4'!$Q$27+'Table A.1.3.4'!$Q$28) + (AK80*'Table A.1.3.4'!$Q$29))/100</f>
        <v>#DIV/0!</v>
      </c>
      <c r="AL85" s="417" t="e">
        <f>(AL74*('Table A.1.3.4'!$Q$27+'Table A.1.3.4'!$Q$28) + (AL80*'Table A.1.3.4'!$Q$29))/100</f>
        <v>#DIV/0!</v>
      </c>
      <c r="AM85" s="417" t="e">
        <f>(AM74*('Table A.1.3.4'!$Q$27+'Table A.1.3.4'!$Q$28) + (AM80*'Table A.1.3.4'!$Q$29))/100</f>
        <v>#DIV/0!</v>
      </c>
      <c r="AN85" s="417" t="e">
        <f>(AN74*('Table A.1.3.4'!$Q$27+'Table A.1.3.4'!$Q$28) + (AN80*'Table A.1.3.4'!$Q$29))/100</f>
        <v>#DIV/0!</v>
      </c>
      <c r="AO85" s="417" t="e">
        <f>(AO74*('Table A.1.3.4'!$Q$27+'Table A.1.3.4'!$Q$28) + (AO80*'Table A.1.3.4'!$Q$29))/100</f>
        <v>#DIV/0!</v>
      </c>
      <c r="AP85" s="417" t="e">
        <f>(AP74*('Table A.1.3.4'!$Q$27+'Table A.1.3.4'!$Q$28) + (AP80*'Table A.1.3.4'!$Q$29))/100</f>
        <v>#DIV/0!</v>
      </c>
      <c r="AQ85" s="417" t="e">
        <f>(AQ74*('Table A.1.3.4'!$Q$27+'Table A.1.3.4'!$Q$28) + (AQ80*'Table A.1.3.4'!$Q$29))/100</f>
        <v>#DIV/0!</v>
      </c>
      <c r="AR85" s="417" t="e">
        <f>(AR74*('Table A.1.3.4'!$Q$27+'Table A.1.3.4'!$Q$28) + (AR80*'Table A.1.3.4'!$Q$29))/100</f>
        <v>#DIV/0!</v>
      </c>
      <c r="AS85" s="417" t="e">
        <f>(AS74*('Table A.1.3.4'!$Q$27+'Table A.1.3.4'!$Q$28) + (AS80*'Table A.1.3.4'!$Q$29))/100</f>
        <v>#DIV/0!</v>
      </c>
      <c r="AT85" s="417" t="e">
        <f>(AT74*('Table A.1.3.4'!$Q$27+'Table A.1.3.4'!$Q$28) + (AT80*'Table A.1.3.4'!$Q$29))/100</f>
        <v>#DIV/0!</v>
      </c>
      <c r="AU85" s="417" t="e">
        <f>(AU74*('Table A.1.3.4'!$Q$27+'Table A.1.3.4'!$Q$28) + (AU80*'Table A.1.3.4'!$Q$29))/100</f>
        <v>#DIV/0!</v>
      </c>
      <c r="AV85" s="417" t="e">
        <f>(AV74*('Table A.1.3.4'!$Q$27+'Table A.1.3.4'!$Q$28) + (AV80*'Table A.1.3.4'!$Q$29))/100</f>
        <v>#DIV/0!</v>
      </c>
      <c r="AW85" s="417" t="e">
        <f>(AW74*('Table A.1.3.4'!$Q$27+'Table A.1.3.4'!$Q$28) + (AW80*'Table A.1.3.4'!$Q$29))/100</f>
        <v>#DIV/0!</v>
      </c>
      <c r="AX85" s="417" t="e">
        <f>(AX74*('Table A.1.3.4'!$Q$27+'Table A.1.3.4'!$Q$28) + (AX80*'Table A.1.3.4'!$Q$29))/100</f>
        <v>#DIV/0!</v>
      </c>
      <c r="AY85" s="417" t="e">
        <f>(AY74*('Table A.1.3.4'!$Q$27+'Table A.1.3.4'!$Q$28) + (AY80*'Table A.1.3.4'!$Q$29))/100</f>
        <v>#DIV/0!</v>
      </c>
      <c r="AZ85" s="417" t="e">
        <f>(AZ74*('Table A.1.3.4'!$Q$27+'Table A.1.3.4'!$Q$28) + (AZ80*'Table A.1.3.4'!$Q$29))/100</f>
        <v>#DIV/0!</v>
      </c>
      <c r="BA85" s="417" t="e">
        <f>(BA74*('Table A.1.3.4'!$Q$27+'Table A.1.3.4'!$Q$28) + (BA80*'Table A.1.3.4'!$Q$29))/100</f>
        <v>#DIV/0!</v>
      </c>
      <c r="BB85" s="417" t="e">
        <f>(BB74*('Table A.1.3.4'!$Q$27+'Table A.1.3.4'!$Q$28) + (BB80*'Table A.1.3.4'!$Q$29))/100</f>
        <v>#DIV/0!</v>
      </c>
      <c r="BC85" s="417" t="e">
        <f>(BC74*('Table A.1.3.4'!$Q$27+'Table A.1.3.4'!$Q$28) + (BC80*'Table A.1.3.4'!$Q$29))/100</f>
        <v>#DIV/0!</v>
      </c>
      <c r="BD85" s="417" t="e">
        <f>(BD74*('Table A.1.3.4'!$Q$27+'Table A.1.3.4'!$Q$28) + (BD80*'Table A.1.3.4'!$Q$29))/100</f>
        <v>#DIV/0!</v>
      </c>
      <c r="BE85" s="417" t="e">
        <f>(BE74*('Table A.1.3.4'!$Q$27+'Table A.1.3.4'!$Q$28) + (BE80*'Table A.1.3.4'!$Q$29))/100</f>
        <v>#DIV/0!</v>
      </c>
      <c r="BF85" s="417" t="e">
        <f>(BF74*('Table A.1.3.4'!$Q$27+'Table A.1.3.4'!$Q$28) + (BF80*'Table A.1.3.4'!$Q$29))/100</f>
        <v>#DIV/0!</v>
      </c>
      <c r="BG85" s="417" t="e">
        <f>(BG74*('Table A.1.3.4'!$Q$27+'Table A.1.3.4'!$Q$28) + (BG80*'Table A.1.3.4'!$Q$29))/100</f>
        <v>#DIV/0!</v>
      </c>
      <c r="BH85" s="417" t="e">
        <f>(BH74*('Table A.1.3.4'!$Q$27+'Table A.1.3.4'!$Q$28) + (BH80*'Table A.1.3.4'!$Q$29))/100</f>
        <v>#DIV/0!</v>
      </c>
      <c r="BI85" s="417" t="e">
        <f>(BI74*('Table A.1.3.4'!$Q$27+'Table A.1.3.4'!$Q$28) + (BI80*'Table A.1.3.4'!$Q$29))/100</f>
        <v>#DIV/0!</v>
      </c>
      <c r="BJ85" s="417" t="e">
        <f>(BJ74*('Table A.1.3.4'!$Q$27+'Table A.1.3.4'!$Q$28) + (BJ80*'Table A.1.3.4'!$Q$29))/100</f>
        <v>#DIV/0!</v>
      </c>
      <c r="BK85" s="417" t="e">
        <f>(BK74*('Table A.1.3.4'!$Q$27+'Table A.1.3.4'!$Q$28) + (BK80*'Table A.1.3.4'!$Q$29))/100</f>
        <v>#DIV/0!</v>
      </c>
      <c r="BL85" s="417" t="e">
        <f>(BL74*('Table A.1.3.4'!$Q$27+'Table A.1.3.4'!$Q$28) + (BL80*'Table A.1.3.4'!$Q$29))/100</f>
        <v>#DIV/0!</v>
      </c>
      <c r="BM85" s="417" t="e">
        <f>(BM74*('Table A.1.3.4'!$Q$27+'Table A.1.3.4'!$Q$28) + (BM80*'Table A.1.3.4'!$Q$29))/100</f>
        <v>#DIV/0!</v>
      </c>
      <c r="BN85" s="417" t="e">
        <f>(BN74*('Table A.1.3.4'!$Q$27+'Table A.1.3.4'!$Q$28) + (BN80*'Table A.1.3.4'!$Q$29))/100</f>
        <v>#DIV/0!</v>
      </c>
      <c r="BO85" s="417" t="e">
        <f>(BO74*('Table A.1.3.4'!$Q$27+'Table A.1.3.4'!$Q$28) + (BO80*'Table A.1.3.4'!$Q$29))/100</f>
        <v>#DIV/0!</v>
      </c>
      <c r="BP85" s="417" t="e">
        <f>(BP74*('Table A.1.3.4'!$Q$27+'Table A.1.3.4'!$Q$28) + (BP80*'Table A.1.3.4'!$Q$29))/100</f>
        <v>#DIV/0!</v>
      </c>
      <c r="BQ85" s="417" t="e">
        <f>(BQ74*('Table A.1.3.4'!$Q$27+'Table A.1.3.4'!$Q$28) + (BQ80*'Table A.1.3.4'!$Q$29))/100</f>
        <v>#DIV/0!</v>
      </c>
      <c r="BR85" s="417" t="e">
        <f>(BR74*('Table A.1.3.4'!$Q$27+'Table A.1.3.4'!$Q$28) + (BR80*'Table A.1.3.4'!$Q$29))/100</f>
        <v>#DIV/0!</v>
      </c>
      <c r="BS85" s="417" t="e">
        <f>(BS74*('Table A.1.3.4'!$Q$27+'Table A.1.3.4'!$Q$28) + (BS80*'Table A.1.3.4'!$Q$29))/100</f>
        <v>#DIV/0!</v>
      </c>
      <c r="BT85" s="417" t="e">
        <f>(BT74*('Table A.1.3.4'!$Q$27+'Table A.1.3.4'!$Q$28) + (BT80*'Table A.1.3.4'!$Q$29))/100</f>
        <v>#DIV/0!</v>
      </c>
      <c r="BU85" s="417" t="e">
        <f>(BU74*('Table A.1.3.4'!$Q$27+'Table A.1.3.4'!$Q$28) + (BU80*'Table A.1.3.4'!$Q$29))/100</f>
        <v>#DIV/0!</v>
      </c>
      <c r="BV85" s="417" t="e">
        <f>(BV74*('Table A.1.3.4'!$Q$27+'Table A.1.3.4'!$Q$28) + (BV80*'Table A.1.3.4'!$Q$29))/100</f>
        <v>#DIV/0!</v>
      </c>
      <c r="BW85" s="417" t="e">
        <f>(BW74*('Table A.1.3.4'!$Q$27+'Table A.1.3.4'!$Q$28) + (BW80*'Table A.1.3.4'!$Q$29))/100</f>
        <v>#DIV/0!</v>
      </c>
      <c r="BX85" s="417" t="e">
        <f>(BX74*('Table A.1.3.4'!$Q$27+'Table A.1.3.4'!$Q$28) + (BX80*'Table A.1.3.4'!$Q$29))/100</f>
        <v>#DIV/0!</v>
      </c>
      <c r="BY85" s="417" t="e">
        <f>(BY74*('Table A.1.3.4'!$Q$27+'Table A.1.3.4'!$Q$28) + (BY80*'Table A.1.3.4'!$Q$29))/100</f>
        <v>#DIV/0!</v>
      </c>
      <c r="BZ85" s="417" t="e">
        <f>(BZ74*('Table A.1.3.4'!$Q$27+'Table A.1.3.4'!$Q$28) + (BZ80*'Table A.1.3.4'!$Q$29))/100</f>
        <v>#DIV/0!</v>
      </c>
      <c r="CA85" s="417" t="e">
        <f>(CA74*('Table A.1.3.4'!$Q$27+'Table A.1.3.4'!$Q$28) + (CA80*'Table A.1.3.4'!$Q$29))/100</f>
        <v>#DIV/0!</v>
      </c>
      <c r="CB85" s="417" t="e">
        <f>(CB74*('Table A.1.3.4'!$Q$27+'Table A.1.3.4'!$Q$28) + (CB80*'Table A.1.3.4'!$Q$29))/100</f>
        <v>#DIV/0!</v>
      </c>
      <c r="CC85" s="417" t="e">
        <f>(CC74*('Table A.1.3.4'!$Q$27+'Table A.1.3.4'!$Q$28) + (CC80*'Table A.1.3.4'!$Q$29))/100</f>
        <v>#DIV/0!</v>
      </c>
      <c r="CD85" s="417" t="e">
        <f>(CD74*('Table A.1.3.4'!$Q$27+'Table A.1.3.4'!$Q$28) + (CD80*'Table A.1.3.4'!$Q$29))/100</f>
        <v>#DIV/0!</v>
      </c>
      <c r="CE85" s="417" t="e">
        <f>(CE74*('Table A.1.3.4'!$Q$27+'Table A.1.3.4'!$Q$28) + (CE80*'Table A.1.3.4'!$Q$29))/100</f>
        <v>#DIV/0!</v>
      </c>
      <c r="CF85" s="417" t="e">
        <f>(CF74*('Table A.1.3.4'!$Q$27+'Table A.1.3.4'!$Q$28) + (CF80*'Table A.1.3.4'!$Q$29))/100</f>
        <v>#DIV/0!</v>
      </c>
    </row>
    <row r="86" spans="1:84" x14ac:dyDescent="0.35">
      <c r="A86" s="391" t="s">
        <v>290</v>
      </c>
      <c r="D86" s="417" t="s">
        <v>86</v>
      </c>
      <c r="E86" s="417" t="e">
        <f>((E75*'Table A.1.3.4'!$Q$30)+(E81*'Table A.1.3.4'!$Q$31))/100</f>
        <v>#DIV/0!</v>
      </c>
      <c r="F86" s="417" t="e">
        <f>((F75*'Table A.1.3.4'!$Q$30)+(F81*'Table A.1.3.4'!$Q$31))/100</f>
        <v>#DIV/0!</v>
      </c>
      <c r="G86" s="417" t="e">
        <f>((G75*'Table A.1.3.4'!$Q$30)+(G81*'Table A.1.3.4'!$Q$31))/100</f>
        <v>#DIV/0!</v>
      </c>
      <c r="H86" s="417" t="e">
        <f>((H75*'Table A.1.3.4'!$Q$30)+(H81*'Table A.1.3.4'!$Q$31))/100</f>
        <v>#DIV/0!</v>
      </c>
      <c r="I86" s="417" t="e">
        <f>((I75*'Table A.1.3.4'!$Q$30)+(I81*'Table A.1.3.4'!$Q$31))/100</f>
        <v>#DIV/0!</v>
      </c>
      <c r="J86" s="417" t="e">
        <f>((J75*'Table A.1.3.4'!$Q$30)+(J81*'Table A.1.3.4'!$Q$31))/100</f>
        <v>#DIV/0!</v>
      </c>
      <c r="K86" s="417" t="e">
        <f>((K75*'Table A.1.3.4'!$Q$30)+(K81*'Table A.1.3.4'!$Q$31))/100</f>
        <v>#DIV/0!</v>
      </c>
      <c r="L86" s="417" t="e">
        <f>((L75*'Table A.1.3.4'!$Q$30)+(L81*'Table A.1.3.4'!$Q$31))/100</f>
        <v>#DIV/0!</v>
      </c>
      <c r="M86" s="417" t="e">
        <f>((M75*'Table A.1.3.4'!$Q$30)+(M81*'Table A.1.3.4'!$Q$31))/100</f>
        <v>#DIV/0!</v>
      </c>
      <c r="N86" s="417" t="e">
        <f>((N75*'Table A.1.3.4'!$Q$30)+(N81*'Table A.1.3.4'!$Q$31))/100</f>
        <v>#DIV/0!</v>
      </c>
      <c r="O86" s="417" t="e">
        <f>((O75*'Table A.1.3.4'!$Q$30)+(O81*'Table A.1.3.4'!$Q$31))/100</f>
        <v>#DIV/0!</v>
      </c>
      <c r="P86" s="417" t="e">
        <f>((P75*'Table A.1.3.4'!$Q$30)+(P81*'Table A.1.3.4'!$Q$31))/100</f>
        <v>#DIV/0!</v>
      </c>
      <c r="Q86" s="417" t="e">
        <f>((Q75*'Table A.1.3.4'!$Q$30)+(Q81*'Table A.1.3.4'!$Q$31))/100</f>
        <v>#DIV/0!</v>
      </c>
      <c r="R86" s="417" t="e">
        <f>((R75*'Table A.1.3.4'!$Q$30)+(R81*'Table A.1.3.4'!$Q$31))/100</f>
        <v>#DIV/0!</v>
      </c>
      <c r="S86" s="417" t="e">
        <f>((S75*'Table A.1.3.4'!$Q$30)+(S81*'Table A.1.3.4'!$Q$31))/100</f>
        <v>#DIV/0!</v>
      </c>
      <c r="T86" s="417" t="e">
        <f>((T75*'Table A.1.3.4'!$Q$30)+(T81*'Table A.1.3.4'!$Q$31))/100</f>
        <v>#DIV/0!</v>
      </c>
      <c r="U86" s="417" t="e">
        <f>((U75*'Table A.1.3.4'!$Q$30)+(U81*'Table A.1.3.4'!$Q$31))/100</f>
        <v>#DIV/0!</v>
      </c>
      <c r="V86" s="417" t="e">
        <f>((V75*'Table A.1.3.4'!$Q$30)+(V81*'Table A.1.3.4'!$Q$31))/100</f>
        <v>#DIV/0!</v>
      </c>
      <c r="W86" s="417" t="e">
        <f>((W75*'Table A.1.3.4'!$Q$30)+(W81*'Table A.1.3.4'!$Q$31))/100</f>
        <v>#DIV/0!</v>
      </c>
      <c r="X86" s="417" t="e">
        <f>((X75*'Table A.1.3.4'!$Q$30)+(X81*'Table A.1.3.4'!$Q$31))/100</f>
        <v>#DIV/0!</v>
      </c>
      <c r="Y86" s="417" t="e">
        <f>((Y75*'Table A.1.3.4'!$Q$30)+(Y81*'Table A.1.3.4'!$Q$31))/100</f>
        <v>#DIV/0!</v>
      </c>
      <c r="Z86" s="417" t="e">
        <f>((Z75*'Table A.1.3.4'!$Q$30)+(Z81*'Table A.1.3.4'!$Q$31))/100</f>
        <v>#DIV/0!</v>
      </c>
      <c r="AA86" s="417" t="e">
        <f>((AA75*'Table A.1.3.4'!$Q$30)+(AA81*'Table A.1.3.4'!$Q$31))/100</f>
        <v>#DIV/0!</v>
      </c>
      <c r="AB86" s="417" t="e">
        <f>((AB75*'Table A.1.3.4'!$Q$30)+(AB81*'Table A.1.3.4'!$Q$31))/100</f>
        <v>#DIV/0!</v>
      </c>
      <c r="AC86" s="417" t="e">
        <f>((AC75*'Table A.1.3.4'!$Q$30)+(AC81*'Table A.1.3.4'!$Q$31))/100</f>
        <v>#DIV/0!</v>
      </c>
      <c r="AD86" s="417" t="e">
        <f>((AD75*'Table A.1.3.4'!$Q$30)+(AD81*'Table A.1.3.4'!$Q$31))/100</f>
        <v>#DIV/0!</v>
      </c>
      <c r="AE86" s="417" t="e">
        <f>((AE75*'Table A.1.3.4'!$Q$30)+(AE81*'Table A.1.3.4'!$Q$31))/100</f>
        <v>#DIV/0!</v>
      </c>
      <c r="AF86" s="417" t="e">
        <f>((AF75*'Table A.1.3.4'!$Q$30)+(AF81*'Table A.1.3.4'!$Q$31))/100</f>
        <v>#DIV/0!</v>
      </c>
      <c r="AG86" s="417" t="e">
        <f>((AG75*'Table A.1.3.4'!$Q$30)+(AG81*'Table A.1.3.4'!$Q$31))/100</f>
        <v>#DIV/0!</v>
      </c>
      <c r="AH86" s="417" t="e">
        <f>((AH75*'Table A.1.3.4'!$Q$30)+(AH81*'Table A.1.3.4'!$Q$31))/100</f>
        <v>#DIV/0!</v>
      </c>
      <c r="AI86" s="417" t="e">
        <f>((AI75*'Table A.1.3.4'!$Q$30)+(AI81*'Table A.1.3.4'!$Q$31))/100</f>
        <v>#DIV/0!</v>
      </c>
      <c r="AJ86" s="417" t="e">
        <f>((AJ75*'Table A.1.3.4'!$Q$30)+(AJ81*'Table A.1.3.4'!$Q$31))/100</f>
        <v>#DIV/0!</v>
      </c>
      <c r="AK86" s="417" t="e">
        <f>((AK75*'Table A.1.3.4'!$Q$30)+(AK81*'Table A.1.3.4'!$Q$31))/100</f>
        <v>#DIV/0!</v>
      </c>
      <c r="AL86" s="417" t="e">
        <f>((AL75*'Table A.1.3.4'!$Q$30)+(AL81*'Table A.1.3.4'!$Q$31))/100</f>
        <v>#DIV/0!</v>
      </c>
      <c r="AM86" s="417" t="e">
        <f>((AM75*'Table A.1.3.4'!$Q$30)+(AM81*'Table A.1.3.4'!$Q$31))/100</f>
        <v>#DIV/0!</v>
      </c>
      <c r="AN86" s="417" t="e">
        <f>((AN75*'Table A.1.3.4'!$Q$30)+(AN81*'Table A.1.3.4'!$Q$31))/100</f>
        <v>#DIV/0!</v>
      </c>
      <c r="AO86" s="417" t="e">
        <f>((AO75*'Table A.1.3.4'!$Q$30)+(AO81*'Table A.1.3.4'!$Q$31))/100</f>
        <v>#DIV/0!</v>
      </c>
      <c r="AP86" s="417" t="e">
        <f>((AP75*'Table A.1.3.4'!$Q$30)+(AP81*'Table A.1.3.4'!$Q$31))/100</f>
        <v>#DIV/0!</v>
      </c>
      <c r="AQ86" s="417" t="e">
        <f>((AQ75*'Table A.1.3.4'!$Q$30)+(AQ81*'Table A.1.3.4'!$Q$31))/100</f>
        <v>#DIV/0!</v>
      </c>
      <c r="AR86" s="417" t="e">
        <f>((AR75*'Table A.1.3.4'!$Q$30)+(AR81*'Table A.1.3.4'!$Q$31))/100</f>
        <v>#DIV/0!</v>
      </c>
      <c r="AS86" s="417" t="e">
        <f>((AS75*'Table A.1.3.4'!$Q$30)+(AS81*'Table A.1.3.4'!$Q$31))/100</f>
        <v>#DIV/0!</v>
      </c>
      <c r="AT86" s="417" t="e">
        <f>((AT75*'Table A.1.3.4'!$Q$30)+(AT81*'Table A.1.3.4'!$Q$31))/100</f>
        <v>#DIV/0!</v>
      </c>
      <c r="AU86" s="417" t="e">
        <f>((AU75*'Table A.1.3.4'!$Q$30)+(AU81*'Table A.1.3.4'!$Q$31))/100</f>
        <v>#DIV/0!</v>
      </c>
      <c r="AV86" s="417" t="e">
        <f>((AV75*'Table A.1.3.4'!$Q$30)+(AV81*'Table A.1.3.4'!$Q$31))/100</f>
        <v>#DIV/0!</v>
      </c>
      <c r="AW86" s="417" t="e">
        <f>((AW75*'Table A.1.3.4'!$Q$30)+(AW81*'Table A.1.3.4'!$Q$31))/100</f>
        <v>#DIV/0!</v>
      </c>
      <c r="AX86" s="417" t="e">
        <f>((AX75*'Table A.1.3.4'!$Q$30)+(AX81*'Table A.1.3.4'!$Q$31))/100</f>
        <v>#DIV/0!</v>
      </c>
      <c r="AY86" s="417" t="e">
        <f>((AY75*'Table A.1.3.4'!$Q$30)+(AY81*'Table A.1.3.4'!$Q$31))/100</f>
        <v>#DIV/0!</v>
      </c>
      <c r="AZ86" s="417" t="e">
        <f>((AZ75*'Table A.1.3.4'!$Q$30)+(AZ81*'Table A.1.3.4'!$Q$31))/100</f>
        <v>#DIV/0!</v>
      </c>
      <c r="BA86" s="417" t="e">
        <f>((BA75*'Table A.1.3.4'!$Q$30)+(BA81*'Table A.1.3.4'!$Q$31))/100</f>
        <v>#DIV/0!</v>
      </c>
      <c r="BB86" s="417" t="e">
        <f>((BB75*'Table A.1.3.4'!$Q$30)+(BB81*'Table A.1.3.4'!$Q$31))/100</f>
        <v>#DIV/0!</v>
      </c>
      <c r="BC86" s="417" t="e">
        <f>((BC75*'Table A.1.3.4'!$Q$30)+(BC81*'Table A.1.3.4'!$Q$31))/100</f>
        <v>#DIV/0!</v>
      </c>
      <c r="BD86" s="417" t="e">
        <f>((BD75*'Table A.1.3.4'!$Q$30)+(BD81*'Table A.1.3.4'!$Q$31))/100</f>
        <v>#DIV/0!</v>
      </c>
      <c r="BE86" s="417" t="e">
        <f>((BE75*'Table A.1.3.4'!$Q$30)+(BE81*'Table A.1.3.4'!$Q$31))/100</f>
        <v>#DIV/0!</v>
      </c>
      <c r="BF86" s="417" t="e">
        <f>((BF75*'Table A.1.3.4'!$Q$30)+(BF81*'Table A.1.3.4'!$Q$31))/100</f>
        <v>#DIV/0!</v>
      </c>
      <c r="BG86" s="417" t="e">
        <f>((BG75*'Table A.1.3.4'!$Q$30)+(BG81*'Table A.1.3.4'!$Q$31))/100</f>
        <v>#DIV/0!</v>
      </c>
      <c r="BH86" s="417" t="e">
        <f>((BH75*'Table A.1.3.4'!$Q$30)+(BH81*'Table A.1.3.4'!$Q$31))/100</f>
        <v>#DIV/0!</v>
      </c>
      <c r="BI86" s="417" t="e">
        <f>((BI75*'Table A.1.3.4'!$Q$30)+(BI81*'Table A.1.3.4'!$Q$31))/100</f>
        <v>#DIV/0!</v>
      </c>
      <c r="BJ86" s="417" t="e">
        <f>((BJ75*'Table A.1.3.4'!$Q$30)+(BJ81*'Table A.1.3.4'!$Q$31))/100</f>
        <v>#DIV/0!</v>
      </c>
      <c r="BK86" s="417" t="e">
        <f>((BK75*'Table A.1.3.4'!$Q$30)+(BK81*'Table A.1.3.4'!$Q$31))/100</f>
        <v>#DIV/0!</v>
      </c>
      <c r="BL86" s="417" t="e">
        <f>((BL75*'Table A.1.3.4'!$Q$30)+(BL81*'Table A.1.3.4'!$Q$31))/100</f>
        <v>#DIV/0!</v>
      </c>
      <c r="BM86" s="417" t="e">
        <f>((BM75*'Table A.1.3.4'!$Q$30)+(BM81*'Table A.1.3.4'!$Q$31))/100</f>
        <v>#DIV/0!</v>
      </c>
      <c r="BN86" s="417" t="e">
        <f>((BN75*'Table A.1.3.4'!$Q$30)+(BN81*'Table A.1.3.4'!$Q$31))/100</f>
        <v>#DIV/0!</v>
      </c>
      <c r="BO86" s="417" t="e">
        <f>((BO75*'Table A.1.3.4'!$Q$30)+(BO81*'Table A.1.3.4'!$Q$31))/100</f>
        <v>#DIV/0!</v>
      </c>
      <c r="BP86" s="417" t="e">
        <f>((BP75*'Table A.1.3.4'!$Q$30)+(BP81*'Table A.1.3.4'!$Q$31))/100</f>
        <v>#DIV/0!</v>
      </c>
      <c r="BQ86" s="417" t="e">
        <f>((BQ75*'Table A.1.3.4'!$Q$30)+(BQ81*'Table A.1.3.4'!$Q$31))/100</f>
        <v>#DIV/0!</v>
      </c>
      <c r="BR86" s="417" t="e">
        <f>((BR75*'Table A.1.3.4'!$Q$30)+(BR81*'Table A.1.3.4'!$Q$31))/100</f>
        <v>#DIV/0!</v>
      </c>
      <c r="BS86" s="417" t="e">
        <f>((BS75*'Table A.1.3.4'!$Q$30)+(BS81*'Table A.1.3.4'!$Q$31))/100</f>
        <v>#DIV/0!</v>
      </c>
      <c r="BT86" s="417" t="e">
        <f>((BT75*'Table A.1.3.4'!$Q$30)+(BT81*'Table A.1.3.4'!$Q$31))/100</f>
        <v>#DIV/0!</v>
      </c>
      <c r="BU86" s="417" t="e">
        <f>((BU75*'Table A.1.3.4'!$Q$30)+(BU81*'Table A.1.3.4'!$Q$31))/100</f>
        <v>#DIV/0!</v>
      </c>
      <c r="BV86" s="417" t="e">
        <f>((BV75*'Table A.1.3.4'!$Q$30)+(BV81*'Table A.1.3.4'!$Q$31))/100</f>
        <v>#DIV/0!</v>
      </c>
      <c r="BW86" s="417" t="e">
        <f>((BW75*'Table A.1.3.4'!$Q$30)+(BW81*'Table A.1.3.4'!$Q$31))/100</f>
        <v>#DIV/0!</v>
      </c>
      <c r="BX86" s="417" t="e">
        <f>((BX75*'Table A.1.3.4'!$Q$30)+(BX81*'Table A.1.3.4'!$Q$31))/100</f>
        <v>#DIV/0!</v>
      </c>
      <c r="BY86" s="417" t="e">
        <f>((BY75*'Table A.1.3.4'!$Q$30)+(BY81*'Table A.1.3.4'!$Q$31))/100</f>
        <v>#DIV/0!</v>
      </c>
      <c r="BZ86" s="417" t="e">
        <f>((BZ75*'Table A.1.3.4'!$Q$30)+(BZ81*'Table A.1.3.4'!$Q$31))/100</f>
        <v>#DIV/0!</v>
      </c>
      <c r="CA86" s="417" t="e">
        <f>((CA75*'Table A.1.3.4'!$Q$30)+(CA81*'Table A.1.3.4'!$Q$31))/100</f>
        <v>#DIV/0!</v>
      </c>
      <c r="CB86" s="417" t="e">
        <f>((CB75*'Table A.1.3.4'!$Q$30)+(CB81*'Table A.1.3.4'!$Q$31))/100</f>
        <v>#DIV/0!</v>
      </c>
      <c r="CC86" s="417" t="e">
        <f>((CC75*'Table A.1.3.4'!$Q$30)+(CC81*'Table A.1.3.4'!$Q$31))/100</f>
        <v>#DIV/0!</v>
      </c>
      <c r="CD86" s="417" t="e">
        <f>((CD75*'Table A.1.3.4'!$Q$30)+(CD81*'Table A.1.3.4'!$Q$31))/100</f>
        <v>#DIV/0!</v>
      </c>
      <c r="CE86" s="417" t="e">
        <f>((CE75*'Table A.1.3.4'!$Q$30)+(CE81*'Table A.1.3.4'!$Q$31))/100</f>
        <v>#DIV/0!</v>
      </c>
      <c r="CF86" s="417" t="e">
        <f>((CF75*'Table A.1.3.4'!$Q$30)+(CF81*'Table A.1.3.4'!$Q$31))/100</f>
        <v>#DIV/0!</v>
      </c>
    </row>
    <row r="87" spans="1:84" x14ac:dyDescent="0.35">
      <c r="D87" s="417" t="s">
        <v>88</v>
      </c>
      <c r="E87" s="417" t="e">
        <f t="shared" ref="E87:AJ87" si="18">E76</f>
        <v>#DIV/0!</v>
      </c>
      <c r="F87" s="417" t="e">
        <f t="shared" si="18"/>
        <v>#DIV/0!</v>
      </c>
      <c r="G87" s="417" t="e">
        <f t="shared" si="18"/>
        <v>#DIV/0!</v>
      </c>
      <c r="H87" s="417" t="e">
        <f t="shared" si="18"/>
        <v>#DIV/0!</v>
      </c>
      <c r="I87" s="417" t="e">
        <f>I76</f>
        <v>#DIV/0!</v>
      </c>
      <c r="J87" s="417" t="e">
        <f t="shared" si="18"/>
        <v>#DIV/0!</v>
      </c>
      <c r="K87" s="417" t="e">
        <f t="shared" si="18"/>
        <v>#DIV/0!</v>
      </c>
      <c r="L87" s="417" t="e">
        <f t="shared" si="18"/>
        <v>#DIV/0!</v>
      </c>
      <c r="M87" s="417" t="e">
        <f t="shared" si="18"/>
        <v>#DIV/0!</v>
      </c>
      <c r="N87" s="417" t="e">
        <f t="shared" si="18"/>
        <v>#DIV/0!</v>
      </c>
      <c r="O87" s="417" t="e">
        <f t="shared" si="18"/>
        <v>#DIV/0!</v>
      </c>
      <c r="P87" s="417" t="e">
        <f t="shared" si="18"/>
        <v>#DIV/0!</v>
      </c>
      <c r="Q87" s="417" t="e">
        <f t="shared" si="18"/>
        <v>#DIV/0!</v>
      </c>
      <c r="R87" s="417" t="e">
        <f t="shared" si="18"/>
        <v>#DIV/0!</v>
      </c>
      <c r="S87" s="417" t="e">
        <f t="shared" si="18"/>
        <v>#DIV/0!</v>
      </c>
      <c r="T87" s="417" t="e">
        <f t="shared" si="18"/>
        <v>#DIV/0!</v>
      </c>
      <c r="U87" s="417" t="e">
        <f t="shared" si="18"/>
        <v>#DIV/0!</v>
      </c>
      <c r="V87" s="417" t="e">
        <f t="shared" si="18"/>
        <v>#DIV/0!</v>
      </c>
      <c r="W87" s="417" t="e">
        <f t="shared" si="18"/>
        <v>#DIV/0!</v>
      </c>
      <c r="X87" s="417" t="e">
        <f t="shared" si="18"/>
        <v>#DIV/0!</v>
      </c>
      <c r="Y87" s="417" t="e">
        <f t="shared" si="18"/>
        <v>#DIV/0!</v>
      </c>
      <c r="Z87" s="417" t="e">
        <f t="shared" si="18"/>
        <v>#DIV/0!</v>
      </c>
      <c r="AA87" s="417" t="e">
        <f t="shared" si="18"/>
        <v>#DIV/0!</v>
      </c>
      <c r="AB87" s="417" t="e">
        <f t="shared" si="18"/>
        <v>#DIV/0!</v>
      </c>
      <c r="AC87" s="417" t="e">
        <f t="shared" si="18"/>
        <v>#DIV/0!</v>
      </c>
      <c r="AD87" s="417" t="e">
        <f t="shared" si="18"/>
        <v>#DIV/0!</v>
      </c>
      <c r="AE87" s="417" t="e">
        <f t="shared" si="18"/>
        <v>#DIV/0!</v>
      </c>
      <c r="AF87" s="417" t="e">
        <f t="shared" si="18"/>
        <v>#DIV/0!</v>
      </c>
      <c r="AG87" s="417" t="e">
        <f t="shared" si="18"/>
        <v>#DIV/0!</v>
      </c>
      <c r="AH87" s="417" t="e">
        <f t="shared" si="18"/>
        <v>#DIV/0!</v>
      </c>
      <c r="AI87" s="417" t="e">
        <f t="shared" si="18"/>
        <v>#DIV/0!</v>
      </c>
      <c r="AJ87" s="417" t="e">
        <f t="shared" si="18"/>
        <v>#DIV/0!</v>
      </c>
      <c r="AK87" s="417" t="e">
        <f t="shared" ref="AK87:BP87" si="19">AK76</f>
        <v>#DIV/0!</v>
      </c>
      <c r="AL87" s="417" t="e">
        <f t="shared" si="19"/>
        <v>#DIV/0!</v>
      </c>
      <c r="AM87" s="417" t="e">
        <f t="shared" si="19"/>
        <v>#DIV/0!</v>
      </c>
      <c r="AN87" s="417" t="e">
        <f t="shared" si="19"/>
        <v>#DIV/0!</v>
      </c>
      <c r="AO87" s="417" t="e">
        <f t="shared" si="19"/>
        <v>#DIV/0!</v>
      </c>
      <c r="AP87" s="417" t="e">
        <f t="shared" si="19"/>
        <v>#DIV/0!</v>
      </c>
      <c r="AQ87" s="417" t="e">
        <f t="shared" si="19"/>
        <v>#DIV/0!</v>
      </c>
      <c r="AR87" s="417" t="e">
        <f t="shared" si="19"/>
        <v>#DIV/0!</v>
      </c>
      <c r="AS87" s="417" t="e">
        <f t="shared" si="19"/>
        <v>#DIV/0!</v>
      </c>
      <c r="AT87" s="417" t="e">
        <f t="shared" si="19"/>
        <v>#DIV/0!</v>
      </c>
      <c r="AU87" s="417" t="e">
        <f t="shared" si="19"/>
        <v>#DIV/0!</v>
      </c>
      <c r="AV87" s="417" t="e">
        <f t="shared" si="19"/>
        <v>#DIV/0!</v>
      </c>
      <c r="AW87" s="417" t="e">
        <f t="shared" si="19"/>
        <v>#DIV/0!</v>
      </c>
      <c r="AX87" s="417" t="e">
        <f t="shared" si="19"/>
        <v>#DIV/0!</v>
      </c>
      <c r="AY87" s="417" t="e">
        <f t="shared" si="19"/>
        <v>#DIV/0!</v>
      </c>
      <c r="AZ87" s="417" t="e">
        <f t="shared" si="19"/>
        <v>#DIV/0!</v>
      </c>
      <c r="BA87" s="417" t="e">
        <f t="shared" si="19"/>
        <v>#DIV/0!</v>
      </c>
      <c r="BB87" s="417" t="e">
        <f t="shared" si="19"/>
        <v>#DIV/0!</v>
      </c>
      <c r="BC87" s="417" t="e">
        <f t="shared" si="19"/>
        <v>#DIV/0!</v>
      </c>
      <c r="BD87" s="417" t="e">
        <f t="shared" si="19"/>
        <v>#DIV/0!</v>
      </c>
      <c r="BE87" s="417" t="e">
        <f t="shared" si="19"/>
        <v>#DIV/0!</v>
      </c>
      <c r="BF87" s="417" t="e">
        <f t="shared" si="19"/>
        <v>#DIV/0!</v>
      </c>
      <c r="BG87" s="417" t="e">
        <f t="shared" si="19"/>
        <v>#DIV/0!</v>
      </c>
      <c r="BH87" s="417" t="e">
        <f t="shared" si="19"/>
        <v>#DIV/0!</v>
      </c>
      <c r="BI87" s="417" t="e">
        <f t="shared" si="19"/>
        <v>#DIV/0!</v>
      </c>
      <c r="BJ87" s="417" t="e">
        <f t="shared" si="19"/>
        <v>#DIV/0!</v>
      </c>
      <c r="BK87" s="417" t="e">
        <f t="shared" si="19"/>
        <v>#DIV/0!</v>
      </c>
      <c r="BL87" s="417" t="e">
        <f t="shared" si="19"/>
        <v>#DIV/0!</v>
      </c>
      <c r="BM87" s="417" t="e">
        <f t="shared" si="19"/>
        <v>#DIV/0!</v>
      </c>
      <c r="BN87" s="417" t="e">
        <f t="shared" si="19"/>
        <v>#DIV/0!</v>
      </c>
      <c r="BO87" s="417" t="e">
        <f t="shared" si="19"/>
        <v>#DIV/0!</v>
      </c>
      <c r="BP87" s="417" t="e">
        <f t="shared" si="19"/>
        <v>#DIV/0!</v>
      </c>
      <c r="BQ87" s="417" t="e">
        <f t="shared" ref="BQ87:CF87" si="20">BQ76</f>
        <v>#DIV/0!</v>
      </c>
      <c r="BR87" s="417" t="e">
        <f t="shared" si="20"/>
        <v>#DIV/0!</v>
      </c>
      <c r="BS87" s="417" t="e">
        <f t="shared" si="20"/>
        <v>#DIV/0!</v>
      </c>
      <c r="BT87" s="417" t="e">
        <f t="shared" si="20"/>
        <v>#DIV/0!</v>
      </c>
      <c r="BU87" s="417" t="e">
        <f t="shared" si="20"/>
        <v>#DIV/0!</v>
      </c>
      <c r="BV87" s="417" t="e">
        <f t="shared" si="20"/>
        <v>#DIV/0!</v>
      </c>
      <c r="BW87" s="417" t="e">
        <f t="shared" si="20"/>
        <v>#DIV/0!</v>
      </c>
      <c r="BX87" s="417" t="e">
        <f t="shared" si="20"/>
        <v>#DIV/0!</v>
      </c>
      <c r="BY87" s="417" t="e">
        <f t="shared" si="20"/>
        <v>#DIV/0!</v>
      </c>
      <c r="BZ87" s="417" t="e">
        <f t="shared" si="20"/>
        <v>#DIV/0!</v>
      </c>
      <c r="CA87" s="417" t="e">
        <f t="shared" si="20"/>
        <v>#DIV/0!</v>
      </c>
      <c r="CB87" s="417" t="e">
        <f t="shared" si="20"/>
        <v>#DIV/0!</v>
      </c>
      <c r="CC87" s="417" t="e">
        <f t="shared" si="20"/>
        <v>#DIV/0!</v>
      </c>
      <c r="CD87" s="417" t="e">
        <f t="shared" si="20"/>
        <v>#DIV/0!</v>
      </c>
      <c r="CE87" s="417" t="e">
        <f t="shared" si="20"/>
        <v>#DIV/0!</v>
      </c>
      <c r="CF87" s="417" t="e">
        <f t="shared" si="20"/>
        <v>#DIV/0!</v>
      </c>
    </row>
    <row r="88" spans="1:84" x14ac:dyDescent="0.35">
      <c r="D88" s="417" t="s">
        <v>90</v>
      </c>
      <c r="E88" s="417" t="e">
        <f t="shared" ref="E88:AJ88" si="21">E77</f>
        <v>#DIV/0!</v>
      </c>
      <c r="F88" s="417" t="e">
        <f t="shared" si="21"/>
        <v>#DIV/0!</v>
      </c>
      <c r="G88" s="417" t="e">
        <f t="shared" si="21"/>
        <v>#DIV/0!</v>
      </c>
      <c r="H88" s="417" t="e">
        <f t="shared" si="21"/>
        <v>#DIV/0!</v>
      </c>
      <c r="I88" s="417" t="e">
        <f t="shared" si="21"/>
        <v>#DIV/0!</v>
      </c>
      <c r="J88" s="417" t="e">
        <f t="shared" si="21"/>
        <v>#DIV/0!</v>
      </c>
      <c r="K88" s="417" t="e">
        <f t="shared" si="21"/>
        <v>#DIV/0!</v>
      </c>
      <c r="L88" s="417" t="e">
        <f t="shared" si="21"/>
        <v>#DIV/0!</v>
      </c>
      <c r="M88" s="417" t="e">
        <f t="shared" si="21"/>
        <v>#DIV/0!</v>
      </c>
      <c r="N88" s="417" t="e">
        <f t="shared" si="21"/>
        <v>#DIV/0!</v>
      </c>
      <c r="O88" s="417" t="e">
        <f t="shared" si="21"/>
        <v>#DIV/0!</v>
      </c>
      <c r="P88" s="417" t="e">
        <f t="shared" si="21"/>
        <v>#DIV/0!</v>
      </c>
      <c r="Q88" s="417" t="e">
        <f t="shared" si="21"/>
        <v>#DIV/0!</v>
      </c>
      <c r="R88" s="417" t="e">
        <f t="shared" si="21"/>
        <v>#DIV/0!</v>
      </c>
      <c r="S88" s="417" t="e">
        <f t="shared" si="21"/>
        <v>#DIV/0!</v>
      </c>
      <c r="T88" s="417" t="e">
        <f t="shared" si="21"/>
        <v>#DIV/0!</v>
      </c>
      <c r="U88" s="417" t="e">
        <f t="shared" si="21"/>
        <v>#DIV/0!</v>
      </c>
      <c r="V88" s="417" t="e">
        <f t="shared" si="21"/>
        <v>#DIV/0!</v>
      </c>
      <c r="W88" s="417" t="e">
        <f t="shared" si="21"/>
        <v>#DIV/0!</v>
      </c>
      <c r="X88" s="417" t="e">
        <f t="shared" si="21"/>
        <v>#DIV/0!</v>
      </c>
      <c r="Y88" s="417" t="e">
        <f t="shared" si="21"/>
        <v>#DIV/0!</v>
      </c>
      <c r="Z88" s="417" t="e">
        <f t="shared" si="21"/>
        <v>#DIV/0!</v>
      </c>
      <c r="AA88" s="417" t="e">
        <f t="shared" si="21"/>
        <v>#DIV/0!</v>
      </c>
      <c r="AB88" s="417" t="e">
        <f t="shared" si="21"/>
        <v>#DIV/0!</v>
      </c>
      <c r="AC88" s="417" t="e">
        <f t="shared" si="21"/>
        <v>#DIV/0!</v>
      </c>
      <c r="AD88" s="417" t="e">
        <f t="shared" si="21"/>
        <v>#DIV/0!</v>
      </c>
      <c r="AE88" s="417" t="e">
        <f t="shared" si="21"/>
        <v>#DIV/0!</v>
      </c>
      <c r="AF88" s="417" t="e">
        <f t="shared" si="21"/>
        <v>#DIV/0!</v>
      </c>
      <c r="AG88" s="417" t="e">
        <f t="shared" si="21"/>
        <v>#DIV/0!</v>
      </c>
      <c r="AH88" s="417" t="e">
        <f t="shared" si="21"/>
        <v>#DIV/0!</v>
      </c>
      <c r="AI88" s="417" t="e">
        <f t="shared" si="21"/>
        <v>#DIV/0!</v>
      </c>
      <c r="AJ88" s="417" t="e">
        <f t="shared" si="21"/>
        <v>#DIV/0!</v>
      </c>
      <c r="AK88" s="417" t="e">
        <f t="shared" ref="AK88:BP88" si="22">AK77</f>
        <v>#DIV/0!</v>
      </c>
      <c r="AL88" s="417" t="e">
        <f t="shared" si="22"/>
        <v>#DIV/0!</v>
      </c>
      <c r="AM88" s="417" t="e">
        <f t="shared" si="22"/>
        <v>#DIV/0!</v>
      </c>
      <c r="AN88" s="417" t="e">
        <f t="shared" si="22"/>
        <v>#DIV/0!</v>
      </c>
      <c r="AO88" s="417" t="e">
        <f t="shared" si="22"/>
        <v>#DIV/0!</v>
      </c>
      <c r="AP88" s="417" t="e">
        <f t="shared" si="22"/>
        <v>#DIV/0!</v>
      </c>
      <c r="AQ88" s="417" t="e">
        <f t="shared" si="22"/>
        <v>#DIV/0!</v>
      </c>
      <c r="AR88" s="417" t="e">
        <f t="shared" si="22"/>
        <v>#DIV/0!</v>
      </c>
      <c r="AS88" s="417" t="e">
        <f t="shared" si="22"/>
        <v>#DIV/0!</v>
      </c>
      <c r="AT88" s="417" t="e">
        <f t="shared" si="22"/>
        <v>#DIV/0!</v>
      </c>
      <c r="AU88" s="417" t="e">
        <f t="shared" si="22"/>
        <v>#DIV/0!</v>
      </c>
      <c r="AV88" s="417" t="e">
        <f t="shared" si="22"/>
        <v>#DIV/0!</v>
      </c>
      <c r="AW88" s="417" t="e">
        <f t="shared" si="22"/>
        <v>#DIV/0!</v>
      </c>
      <c r="AX88" s="417" t="e">
        <f t="shared" si="22"/>
        <v>#DIV/0!</v>
      </c>
      <c r="AY88" s="417" t="e">
        <f t="shared" si="22"/>
        <v>#DIV/0!</v>
      </c>
      <c r="AZ88" s="417" t="e">
        <f t="shared" si="22"/>
        <v>#DIV/0!</v>
      </c>
      <c r="BA88" s="417" t="e">
        <f t="shared" si="22"/>
        <v>#DIV/0!</v>
      </c>
      <c r="BB88" s="417" t="e">
        <f t="shared" si="22"/>
        <v>#DIV/0!</v>
      </c>
      <c r="BC88" s="417" t="e">
        <f t="shared" si="22"/>
        <v>#DIV/0!</v>
      </c>
      <c r="BD88" s="417" t="e">
        <f t="shared" si="22"/>
        <v>#DIV/0!</v>
      </c>
      <c r="BE88" s="417" t="e">
        <f t="shared" si="22"/>
        <v>#DIV/0!</v>
      </c>
      <c r="BF88" s="417" t="e">
        <f t="shared" si="22"/>
        <v>#DIV/0!</v>
      </c>
      <c r="BG88" s="417" t="e">
        <f t="shared" si="22"/>
        <v>#DIV/0!</v>
      </c>
      <c r="BH88" s="417" t="e">
        <f t="shared" si="22"/>
        <v>#DIV/0!</v>
      </c>
      <c r="BI88" s="417" t="e">
        <f t="shared" si="22"/>
        <v>#DIV/0!</v>
      </c>
      <c r="BJ88" s="417" t="e">
        <f t="shared" si="22"/>
        <v>#DIV/0!</v>
      </c>
      <c r="BK88" s="417" t="e">
        <f t="shared" si="22"/>
        <v>#DIV/0!</v>
      </c>
      <c r="BL88" s="417" t="e">
        <f t="shared" si="22"/>
        <v>#DIV/0!</v>
      </c>
      <c r="BM88" s="417" t="e">
        <f t="shared" si="22"/>
        <v>#DIV/0!</v>
      </c>
      <c r="BN88" s="417" t="e">
        <f t="shared" si="22"/>
        <v>#DIV/0!</v>
      </c>
      <c r="BO88" s="417" t="e">
        <f t="shared" si="22"/>
        <v>#DIV/0!</v>
      </c>
      <c r="BP88" s="417" t="e">
        <f t="shared" si="22"/>
        <v>#DIV/0!</v>
      </c>
      <c r="BQ88" s="417" t="e">
        <f t="shared" ref="BQ88:CF88" si="23">BQ77</f>
        <v>#DIV/0!</v>
      </c>
      <c r="BR88" s="417" t="e">
        <f t="shared" si="23"/>
        <v>#DIV/0!</v>
      </c>
      <c r="BS88" s="417" t="e">
        <f t="shared" si="23"/>
        <v>#DIV/0!</v>
      </c>
      <c r="BT88" s="417" t="e">
        <f t="shared" si="23"/>
        <v>#DIV/0!</v>
      </c>
      <c r="BU88" s="417" t="e">
        <f t="shared" si="23"/>
        <v>#DIV/0!</v>
      </c>
      <c r="BV88" s="417" t="e">
        <f t="shared" si="23"/>
        <v>#DIV/0!</v>
      </c>
      <c r="BW88" s="417" t="e">
        <f t="shared" si="23"/>
        <v>#DIV/0!</v>
      </c>
      <c r="BX88" s="417" t="e">
        <f t="shared" si="23"/>
        <v>#DIV/0!</v>
      </c>
      <c r="BY88" s="417" t="e">
        <f t="shared" si="23"/>
        <v>#DIV/0!</v>
      </c>
      <c r="BZ88" s="417" t="e">
        <f t="shared" si="23"/>
        <v>#DIV/0!</v>
      </c>
      <c r="CA88" s="417" t="e">
        <f t="shared" si="23"/>
        <v>#DIV/0!</v>
      </c>
      <c r="CB88" s="417" t="e">
        <f t="shared" si="23"/>
        <v>#DIV/0!</v>
      </c>
      <c r="CC88" s="417" t="e">
        <f t="shared" si="23"/>
        <v>#DIV/0!</v>
      </c>
      <c r="CD88" s="417" t="e">
        <f t="shared" si="23"/>
        <v>#DIV/0!</v>
      </c>
      <c r="CE88" s="417" t="e">
        <f t="shared" si="23"/>
        <v>#DIV/0!</v>
      </c>
      <c r="CF88" s="417" t="e">
        <f t="shared" si="23"/>
        <v>#DIV/0!</v>
      </c>
    </row>
    <row r="89" spans="1:84" x14ac:dyDescent="0.35">
      <c r="D89" s="450"/>
      <c r="E89" s="450"/>
      <c r="F89" s="450"/>
      <c r="G89" s="450"/>
      <c r="H89" s="450"/>
      <c r="I89" s="450"/>
      <c r="J89" s="450"/>
      <c r="K89" s="450"/>
      <c r="L89" s="450"/>
      <c r="M89" s="450"/>
      <c r="N89" s="450"/>
      <c r="O89" s="450"/>
      <c r="P89" s="450"/>
      <c r="Q89" s="450"/>
      <c r="R89" s="450"/>
      <c r="S89" s="450"/>
      <c r="T89" s="450"/>
      <c r="U89" s="450"/>
      <c r="V89" s="450"/>
      <c r="W89" s="450"/>
      <c r="X89" s="450"/>
      <c r="Y89" s="450"/>
      <c r="Z89" s="450"/>
      <c r="AA89" s="450"/>
      <c r="AB89" s="450"/>
      <c r="AC89" s="450"/>
      <c r="AD89" s="450"/>
      <c r="AE89" s="450"/>
      <c r="AF89" s="450"/>
      <c r="AG89" s="450"/>
      <c r="AH89" s="450"/>
      <c r="AI89" s="450"/>
      <c r="AJ89" s="450"/>
      <c r="AK89" s="450"/>
      <c r="AL89" s="450"/>
      <c r="AM89" s="450"/>
      <c r="AN89" s="450"/>
      <c r="AO89" s="450"/>
      <c r="AP89" s="450"/>
      <c r="AQ89" s="450"/>
      <c r="AR89" s="450"/>
      <c r="AS89" s="450"/>
      <c r="AT89" s="450"/>
      <c r="AU89" s="450"/>
      <c r="AV89" s="450"/>
      <c r="AW89" s="450"/>
      <c r="AX89" s="450"/>
      <c r="AY89" s="450"/>
      <c r="AZ89" s="450"/>
      <c r="BA89" s="450"/>
      <c r="BB89" s="450"/>
      <c r="BC89" s="450"/>
      <c r="BD89" s="450"/>
      <c r="BE89" s="450"/>
      <c r="BF89" s="450"/>
      <c r="BG89" s="450"/>
      <c r="BH89" s="450"/>
      <c r="BI89" s="450"/>
      <c r="BJ89" s="450"/>
      <c r="BK89" s="450"/>
      <c r="BL89" s="450"/>
      <c r="BM89" s="450"/>
      <c r="BN89" s="450"/>
      <c r="BO89" s="450"/>
      <c r="BP89" s="450"/>
      <c r="BQ89" s="450"/>
      <c r="BR89" s="450"/>
      <c r="BS89" s="450"/>
      <c r="BT89" s="450"/>
      <c r="BU89" s="450"/>
      <c r="BV89" s="450"/>
      <c r="BW89" s="450"/>
      <c r="BX89" s="450"/>
      <c r="BY89" s="450"/>
      <c r="BZ89" s="450"/>
      <c r="CA89" s="450"/>
      <c r="CB89" s="450"/>
      <c r="CC89" s="450"/>
      <c r="CD89" s="450"/>
      <c r="CE89" s="450"/>
      <c r="CF89" s="450"/>
    </row>
    <row r="90" spans="1:84" x14ac:dyDescent="0.35">
      <c r="C90" s="391" t="s">
        <v>291</v>
      </c>
      <c r="D90" s="450"/>
      <c r="E90" s="450"/>
      <c r="F90" s="450"/>
      <c r="G90" s="450"/>
      <c r="H90" s="450"/>
      <c r="I90" s="450"/>
      <c r="J90" s="450"/>
      <c r="K90" s="450"/>
      <c r="L90" s="450"/>
      <c r="M90" s="450"/>
      <c r="N90" s="450"/>
      <c r="O90" s="450"/>
      <c r="P90" s="450"/>
      <c r="Q90" s="450"/>
      <c r="R90" s="450"/>
      <c r="S90" s="450"/>
      <c r="T90" s="450"/>
      <c r="U90" s="450"/>
      <c r="V90" s="450"/>
      <c r="W90" s="450"/>
      <c r="X90" s="450"/>
      <c r="Y90" s="450"/>
      <c r="Z90" s="450"/>
      <c r="AA90" s="450"/>
      <c r="AB90" s="450"/>
      <c r="AC90" s="450"/>
      <c r="AD90" s="450"/>
    </row>
    <row r="91" spans="1:84" x14ac:dyDescent="0.35">
      <c r="D91" s="417"/>
      <c r="E91" s="787">
        <v>2010</v>
      </c>
      <c r="F91" s="787">
        <v>2011</v>
      </c>
      <c r="G91" s="787">
        <v>2012</v>
      </c>
      <c r="H91" s="787">
        <v>2013</v>
      </c>
      <c r="I91" s="787">
        <v>2014</v>
      </c>
      <c r="J91" s="787">
        <v>2015</v>
      </c>
      <c r="K91" s="787">
        <v>2016</v>
      </c>
      <c r="L91" s="787">
        <v>2017</v>
      </c>
      <c r="M91" s="787">
        <v>2018</v>
      </c>
      <c r="N91" s="787">
        <v>2019</v>
      </c>
      <c r="O91" s="787">
        <v>2020</v>
      </c>
      <c r="P91" s="787">
        <v>2021</v>
      </c>
      <c r="Q91" s="787">
        <v>2022</v>
      </c>
      <c r="R91" s="787">
        <v>2023</v>
      </c>
      <c r="S91" s="787">
        <v>2024</v>
      </c>
      <c r="T91" s="787">
        <v>2025</v>
      </c>
      <c r="U91" s="787">
        <v>2026</v>
      </c>
      <c r="V91" s="787">
        <v>2027</v>
      </c>
      <c r="W91" s="787">
        <v>2028</v>
      </c>
      <c r="X91" s="787">
        <v>2029</v>
      </c>
      <c r="Y91" s="787">
        <v>2030</v>
      </c>
      <c r="Z91" s="787">
        <v>2031</v>
      </c>
      <c r="AA91" s="787">
        <v>2032</v>
      </c>
      <c r="AB91" s="787">
        <v>2033</v>
      </c>
      <c r="AC91" s="787">
        <v>2034</v>
      </c>
      <c r="AD91" s="787">
        <v>2035</v>
      </c>
      <c r="AE91" s="787">
        <v>2036</v>
      </c>
      <c r="AF91" s="787">
        <v>2037</v>
      </c>
      <c r="AG91" s="787">
        <v>2038</v>
      </c>
      <c r="AH91" s="787">
        <v>2039</v>
      </c>
      <c r="AI91" s="787">
        <v>2040</v>
      </c>
      <c r="AJ91" s="787">
        <v>2041</v>
      </c>
      <c r="AK91" s="787">
        <v>2042</v>
      </c>
      <c r="AL91" s="787">
        <v>2043</v>
      </c>
      <c r="AM91" s="787">
        <v>2044</v>
      </c>
      <c r="AN91" s="787">
        <v>2045</v>
      </c>
      <c r="AO91" s="787">
        <v>2046</v>
      </c>
      <c r="AP91" s="787">
        <v>2047</v>
      </c>
      <c r="AQ91" s="787">
        <v>2048</v>
      </c>
      <c r="AR91" s="787">
        <v>2049</v>
      </c>
      <c r="AS91" s="787">
        <v>2050</v>
      </c>
      <c r="AT91" s="787">
        <v>2051</v>
      </c>
      <c r="AU91" s="787">
        <v>2052</v>
      </c>
      <c r="AV91" s="787">
        <v>2053</v>
      </c>
      <c r="AW91" s="787">
        <v>2054</v>
      </c>
      <c r="AX91" s="787">
        <v>2055</v>
      </c>
      <c r="AY91" s="787">
        <v>2056</v>
      </c>
      <c r="AZ91" s="787">
        <v>2057</v>
      </c>
      <c r="BA91" s="787">
        <v>2058</v>
      </c>
      <c r="BB91" s="787">
        <v>2059</v>
      </c>
      <c r="BC91" s="787">
        <v>2060</v>
      </c>
      <c r="BD91" s="787">
        <v>2061</v>
      </c>
      <c r="BE91" s="787">
        <v>2062</v>
      </c>
      <c r="BF91" s="787">
        <v>2063</v>
      </c>
      <c r="BG91" s="787">
        <v>2064</v>
      </c>
      <c r="BH91" s="787">
        <v>2065</v>
      </c>
      <c r="BI91" s="787">
        <v>2066</v>
      </c>
      <c r="BJ91" s="787">
        <v>2067</v>
      </c>
      <c r="BK91" s="787">
        <v>2068</v>
      </c>
      <c r="BL91" s="787">
        <v>2069</v>
      </c>
      <c r="BM91" s="787">
        <v>2070</v>
      </c>
      <c r="BN91" s="787">
        <v>2071</v>
      </c>
      <c r="BO91" s="787">
        <v>2072</v>
      </c>
      <c r="BP91" s="787">
        <v>2073</v>
      </c>
      <c r="BQ91" s="787">
        <v>2074</v>
      </c>
      <c r="BR91" s="787">
        <v>2075</v>
      </c>
      <c r="BS91" s="787">
        <v>2076</v>
      </c>
      <c r="BT91" s="787">
        <v>2077</v>
      </c>
      <c r="BU91" s="787">
        <v>2078</v>
      </c>
      <c r="BV91" s="787">
        <v>2079</v>
      </c>
      <c r="BW91" s="787">
        <v>2080</v>
      </c>
      <c r="BX91" s="787">
        <v>2081</v>
      </c>
      <c r="BY91" s="787">
        <v>2082</v>
      </c>
      <c r="BZ91" s="787">
        <v>2083</v>
      </c>
      <c r="CA91" s="787">
        <v>2084</v>
      </c>
      <c r="CB91" s="787">
        <v>2085</v>
      </c>
      <c r="CC91" s="787">
        <v>2086</v>
      </c>
      <c r="CD91" s="787">
        <v>2087</v>
      </c>
      <c r="CE91" s="787">
        <v>2088</v>
      </c>
      <c r="CF91" s="787">
        <v>2089</v>
      </c>
    </row>
    <row r="92" spans="1:84" x14ac:dyDescent="0.35">
      <c r="D92" s="417" t="s">
        <v>84</v>
      </c>
      <c r="E92" s="417" t="e">
        <f>E85*$E$11</f>
        <v>#DIV/0!</v>
      </c>
      <c r="F92" s="417" t="e">
        <f t="shared" ref="F92:BQ93" si="24">F85*$E$11</f>
        <v>#DIV/0!</v>
      </c>
      <c r="G92" s="417" t="e">
        <f t="shared" si="24"/>
        <v>#DIV/0!</v>
      </c>
      <c r="H92" s="417" t="e">
        <f t="shared" si="24"/>
        <v>#DIV/0!</v>
      </c>
      <c r="I92" s="417" t="e">
        <f t="shared" si="24"/>
        <v>#DIV/0!</v>
      </c>
      <c r="J92" s="417" t="e">
        <f t="shared" si="24"/>
        <v>#DIV/0!</v>
      </c>
      <c r="K92" s="417" t="e">
        <f t="shared" si="24"/>
        <v>#DIV/0!</v>
      </c>
      <c r="L92" s="417" t="e">
        <f t="shared" si="24"/>
        <v>#DIV/0!</v>
      </c>
      <c r="M92" s="417" t="e">
        <f t="shared" si="24"/>
        <v>#DIV/0!</v>
      </c>
      <c r="N92" s="417" t="e">
        <f t="shared" si="24"/>
        <v>#DIV/0!</v>
      </c>
      <c r="O92" s="417" t="e">
        <f t="shared" si="24"/>
        <v>#DIV/0!</v>
      </c>
      <c r="P92" s="417" t="e">
        <f t="shared" si="24"/>
        <v>#DIV/0!</v>
      </c>
      <c r="Q92" s="417" t="e">
        <f t="shared" si="24"/>
        <v>#DIV/0!</v>
      </c>
      <c r="R92" s="417" t="e">
        <f t="shared" si="24"/>
        <v>#DIV/0!</v>
      </c>
      <c r="S92" s="417" t="e">
        <f t="shared" si="24"/>
        <v>#DIV/0!</v>
      </c>
      <c r="T92" s="417" t="e">
        <f t="shared" si="24"/>
        <v>#DIV/0!</v>
      </c>
      <c r="U92" s="417" t="e">
        <f t="shared" si="24"/>
        <v>#DIV/0!</v>
      </c>
      <c r="V92" s="417" t="e">
        <f t="shared" si="24"/>
        <v>#DIV/0!</v>
      </c>
      <c r="W92" s="417" t="e">
        <f t="shared" si="24"/>
        <v>#DIV/0!</v>
      </c>
      <c r="X92" s="417" t="e">
        <f t="shared" si="24"/>
        <v>#DIV/0!</v>
      </c>
      <c r="Y92" s="417" t="e">
        <f t="shared" si="24"/>
        <v>#DIV/0!</v>
      </c>
      <c r="Z92" s="417" t="e">
        <f t="shared" si="24"/>
        <v>#DIV/0!</v>
      </c>
      <c r="AA92" s="417" t="e">
        <f t="shared" si="24"/>
        <v>#DIV/0!</v>
      </c>
      <c r="AB92" s="417" t="e">
        <f t="shared" si="24"/>
        <v>#DIV/0!</v>
      </c>
      <c r="AC92" s="417" t="e">
        <f t="shared" si="24"/>
        <v>#DIV/0!</v>
      </c>
      <c r="AD92" s="417" t="e">
        <f t="shared" si="24"/>
        <v>#DIV/0!</v>
      </c>
      <c r="AE92" s="417" t="e">
        <f t="shared" si="24"/>
        <v>#DIV/0!</v>
      </c>
      <c r="AF92" s="417" t="e">
        <f t="shared" si="24"/>
        <v>#DIV/0!</v>
      </c>
      <c r="AG92" s="417" t="e">
        <f t="shared" si="24"/>
        <v>#DIV/0!</v>
      </c>
      <c r="AH92" s="417" t="e">
        <f t="shared" si="24"/>
        <v>#DIV/0!</v>
      </c>
      <c r="AI92" s="417" t="e">
        <f t="shared" si="24"/>
        <v>#DIV/0!</v>
      </c>
      <c r="AJ92" s="417" t="e">
        <f t="shared" si="24"/>
        <v>#DIV/0!</v>
      </c>
      <c r="AK92" s="417" t="e">
        <f t="shared" si="24"/>
        <v>#DIV/0!</v>
      </c>
      <c r="AL92" s="417" t="e">
        <f t="shared" si="24"/>
        <v>#DIV/0!</v>
      </c>
      <c r="AM92" s="417" t="e">
        <f t="shared" si="24"/>
        <v>#DIV/0!</v>
      </c>
      <c r="AN92" s="417" t="e">
        <f t="shared" si="24"/>
        <v>#DIV/0!</v>
      </c>
      <c r="AO92" s="417" t="e">
        <f t="shared" si="24"/>
        <v>#DIV/0!</v>
      </c>
      <c r="AP92" s="417" t="e">
        <f t="shared" si="24"/>
        <v>#DIV/0!</v>
      </c>
      <c r="AQ92" s="417" t="e">
        <f t="shared" si="24"/>
        <v>#DIV/0!</v>
      </c>
      <c r="AR92" s="417" t="e">
        <f t="shared" si="24"/>
        <v>#DIV/0!</v>
      </c>
      <c r="AS92" s="417" t="e">
        <f t="shared" si="24"/>
        <v>#DIV/0!</v>
      </c>
      <c r="AT92" s="417" t="e">
        <f t="shared" si="24"/>
        <v>#DIV/0!</v>
      </c>
      <c r="AU92" s="417" t="e">
        <f t="shared" si="24"/>
        <v>#DIV/0!</v>
      </c>
      <c r="AV92" s="417" t="e">
        <f t="shared" si="24"/>
        <v>#DIV/0!</v>
      </c>
      <c r="AW92" s="417" t="e">
        <f t="shared" si="24"/>
        <v>#DIV/0!</v>
      </c>
      <c r="AX92" s="417" t="e">
        <f t="shared" si="24"/>
        <v>#DIV/0!</v>
      </c>
      <c r="AY92" s="417" t="e">
        <f t="shared" si="24"/>
        <v>#DIV/0!</v>
      </c>
      <c r="AZ92" s="417" t="e">
        <f t="shared" si="24"/>
        <v>#DIV/0!</v>
      </c>
      <c r="BA92" s="417" t="e">
        <f t="shared" si="24"/>
        <v>#DIV/0!</v>
      </c>
      <c r="BB92" s="417" t="e">
        <f t="shared" si="24"/>
        <v>#DIV/0!</v>
      </c>
      <c r="BC92" s="417" t="e">
        <f t="shared" si="24"/>
        <v>#DIV/0!</v>
      </c>
      <c r="BD92" s="417" t="e">
        <f t="shared" si="24"/>
        <v>#DIV/0!</v>
      </c>
      <c r="BE92" s="417" t="e">
        <f t="shared" si="24"/>
        <v>#DIV/0!</v>
      </c>
      <c r="BF92" s="417" t="e">
        <f t="shared" si="24"/>
        <v>#DIV/0!</v>
      </c>
      <c r="BG92" s="417" t="e">
        <f t="shared" si="24"/>
        <v>#DIV/0!</v>
      </c>
      <c r="BH92" s="417" t="e">
        <f t="shared" si="24"/>
        <v>#DIV/0!</v>
      </c>
      <c r="BI92" s="417" t="e">
        <f t="shared" si="24"/>
        <v>#DIV/0!</v>
      </c>
      <c r="BJ92" s="417" t="e">
        <f t="shared" si="24"/>
        <v>#DIV/0!</v>
      </c>
      <c r="BK92" s="417" t="e">
        <f t="shared" si="24"/>
        <v>#DIV/0!</v>
      </c>
      <c r="BL92" s="417" t="e">
        <f t="shared" si="24"/>
        <v>#DIV/0!</v>
      </c>
      <c r="BM92" s="417" t="e">
        <f t="shared" si="24"/>
        <v>#DIV/0!</v>
      </c>
      <c r="BN92" s="417" t="e">
        <f t="shared" si="24"/>
        <v>#DIV/0!</v>
      </c>
      <c r="BO92" s="417" t="e">
        <f t="shared" si="24"/>
        <v>#DIV/0!</v>
      </c>
      <c r="BP92" s="417" t="e">
        <f t="shared" si="24"/>
        <v>#DIV/0!</v>
      </c>
      <c r="BQ92" s="417" t="e">
        <f t="shared" si="24"/>
        <v>#DIV/0!</v>
      </c>
      <c r="BR92" s="417" t="e">
        <f t="shared" ref="BR92:CF95" si="25">BR85*$E$11</f>
        <v>#DIV/0!</v>
      </c>
      <c r="BS92" s="417" t="e">
        <f t="shared" si="25"/>
        <v>#DIV/0!</v>
      </c>
      <c r="BT92" s="417" t="e">
        <f t="shared" si="25"/>
        <v>#DIV/0!</v>
      </c>
      <c r="BU92" s="417" t="e">
        <f t="shared" si="25"/>
        <v>#DIV/0!</v>
      </c>
      <c r="BV92" s="417" t="e">
        <f t="shared" si="25"/>
        <v>#DIV/0!</v>
      </c>
      <c r="BW92" s="417" t="e">
        <f t="shared" si="25"/>
        <v>#DIV/0!</v>
      </c>
      <c r="BX92" s="417" t="e">
        <f t="shared" si="25"/>
        <v>#DIV/0!</v>
      </c>
      <c r="BY92" s="417" t="e">
        <f t="shared" si="25"/>
        <v>#DIV/0!</v>
      </c>
      <c r="BZ92" s="417" t="e">
        <f t="shared" si="25"/>
        <v>#DIV/0!</v>
      </c>
      <c r="CA92" s="417" t="e">
        <f t="shared" si="25"/>
        <v>#DIV/0!</v>
      </c>
      <c r="CB92" s="417" t="e">
        <f t="shared" si="25"/>
        <v>#DIV/0!</v>
      </c>
      <c r="CC92" s="417" t="e">
        <f t="shared" si="25"/>
        <v>#DIV/0!</v>
      </c>
      <c r="CD92" s="417" t="e">
        <f t="shared" si="25"/>
        <v>#DIV/0!</v>
      </c>
      <c r="CE92" s="417" t="e">
        <f t="shared" si="25"/>
        <v>#DIV/0!</v>
      </c>
      <c r="CF92" s="417" t="e">
        <f t="shared" si="25"/>
        <v>#DIV/0!</v>
      </c>
    </row>
    <row r="93" spans="1:84" x14ac:dyDescent="0.35">
      <c r="A93" s="391" t="s">
        <v>292</v>
      </c>
      <c r="D93" s="417" t="s">
        <v>86</v>
      </c>
      <c r="E93" s="417" t="e">
        <f>E86*$E$11</f>
        <v>#DIV/0!</v>
      </c>
      <c r="F93" s="417" t="e">
        <f t="shared" ref="F93:T93" si="26">F86*$E$11</f>
        <v>#DIV/0!</v>
      </c>
      <c r="G93" s="417" t="e">
        <f t="shared" si="26"/>
        <v>#DIV/0!</v>
      </c>
      <c r="H93" s="417" t="e">
        <f t="shared" si="26"/>
        <v>#DIV/0!</v>
      </c>
      <c r="I93" s="417" t="e">
        <f t="shared" si="26"/>
        <v>#DIV/0!</v>
      </c>
      <c r="J93" s="417" t="e">
        <f t="shared" si="26"/>
        <v>#DIV/0!</v>
      </c>
      <c r="K93" s="417" t="e">
        <f t="shared" si="26"/>
        <v>#DIV/0!</v>
      </c>
      <c r="L93" s="417" t="e">
        <f t="shared" si="26"/>
        <v>#DIV/0!</v>
      </c>
      <c r="M93" s="417" t="e">
        <f t="shared" si="26"/>
        <v>#DIV/0!</v>
      </c>
      <c r="N93" s="417" t="e">
        <f t="shared" si="26"/>
        <v>#DIV/0!</v>
      </c>
      <c r="O93" s="417" t="e">
        <f t="shared" si="26"/>
        <v>#DIV/0!</v>
      </c>
      <c r="P93" s="417" t="e">
        <f t="shared" si="26"/>
        <v>#DIV/0!</v>
      </c>
      <c r="Q93" s="417" t="e">
        <f t="shared" si="26"/>
        <v>#DIV/0!</v>
      </c>
      <c r="R93" s="417" t="e">
        <f t="shared" si="26"/>
        <v>#DIV/0!</v>
      </c>
      <c r="S93" s="417" t="e">
        <f t="shared" si="26"/>
        <v>#DIV/0!</v>
      </c>
      <c r="T93" s="417" t="e">
        <f t="shared" si="26"/>
        <v>#DIV/0!</v>
      </c>
      <c r="U93" s="417" t="e">
        <f t="shared" si="24"/>
        <v>#DIV/0!</v>
      </c>
      <c r="V93" s="417" t="e">
        <f t="shared" si="24"/>
        <v>#DIV/0!</v>
      </c>
      <c r="W93" s="417" t="e">
        <f t="shared" si="24"/>
        <v>#DIV/0!</v>
      </c>
      <c r="X93" s="417" t="e">
        <f t="shared" si="24"/>
        <v>#DIV/0!</v>
      </c>
      <c r="Y93" s="417" t="e">
        <f t="shared" si="24"/>
        <v>#DIV/0!</v>
      </c>
      <c r="Z93" s="417" t="e">
        <f t="shared" si="24"/>
        <v>#DIV/0!</v>
      </c>
      <c r="AA93" s="417" t="e">
        <f t="shared" si="24"/>
        <v>#DIV/0!</v>
      </c>
      <c r="AB93" s="417" t="e">
        <f t="shared" si="24"/>
        <v>#DIV/0!</v>
      </c>
      <c r="AC93" s="417" t="e">
        <f t="shared" si="24"/>
        <v>#DIV/0!</v>
      </c>
      <c r="AD93" s="417" t="e">
        <f t="shared" si="24"/>
        <v>#DIV/0!</v>
      </c>
      <c r="AE93" s="417" t="e">
        <f t="shared" si="24"/>
        <v>#DIV/0!</v>
      </c>
      <c r="AF93" s="417" t="e">
        <f t="shared" si="24"/>
        <v>#DIV/0!</v>
      </c>
      <c r="AG93" s="417" t="e">
        <f t="shared" si="24"/>
        <v>#DIV/0!</v>
      </c>
      <c r="AH93" s="417" t="e">
        <f t="shared" si="24"/>
        <v>#DIV/0!</v>
      </c>
      <c r="AI93" s="417" t="e">
        <f t="shared" si="24"/>
        <v>#DIV/0!</v>
      </c>
      <c r="AJ93" s="417" t="e">
        <f t="shared" si="24"/>
        <v>#DIV/0!</v>
      </c>
      <c r="AK93" s="417" t="e">
        <f t="shared" si="24"/>
        <v>#DIV/0!</v>
      </c>
      <c r="AL93" s="417" t="e">
        <f t="shared" si="24"/>
        <v>#DIV/0!</v>
      </c>
      <c r="AM93" s="417" t="e">
        <f t="shared" si="24"/>
        <v>#DIV/0!</v>
      </c>
      <c r="AN93" s="417" t="e">
        <f t="shared" si="24"/>
        <v>#DIV/0!</v>
      </c>
      <c r="AO93" s="417" t="e">
        <f t="shared" si="24"/>
        <v>#DIV/0!</v>
      </c>
      <c r="AP93" s="417" t="e">
        <f t="shared" si="24"/>
        <v>#DIV/0!</v>
      </c>
      <c r="AQ93" s="417" t="e">
        <f t="shared" si="24"/>
        <v>#DIV/0!</v>
      </c>
      <c r="AR93" s="417" t="e">
        <f t="shared" si="24"/>
        <v>#DIV/0!</v>
      </c>
      <c r="AS93" s="417" t="e">
        <f t="shared" si="24"/>
        <v>#DIV/0!</v>
      </c>
      <c r="AT93" s="417" t="e">
        <f t="shared" si="24"/>
        <v>#DIV/0!</v>
      </c>
      <c r="AU93" s="417" t="e">
        <f t="shared" si="24"/>
        <v>#DIV/0!</v>
      </c>
      <c r="AV93" s="417" t="e">
        <f t="shared" si="24"/>
        <v>#DIV/0!</v>
      </c>
      <c r="AW93" s="417" t="e">
        <f t="shared" si="24"/>
        <v>#DIV/0!</v>
      </c>
      <c r="AX93" s="417" t="e">
        <f t="shared" si="24"/>
        <v>#DIV/0!</v>
      </c>
      <c r="AY93" s="417" t="e">
        <f t="shared" si="24"/>
        <v>#DIV/0!</v>
      </c>
      <c r="AZ93" s="417" t="e">
        <f t="shared" si="24"/>
        <v>#DIV/0!</v>
      </c>
      <c r="BA93" s="417" t="e">
        <f t="shared" si="24"/>
        <v>#DIV/0!</v>
      </c>
      <c r="BB93" s="417" t="e">
        <f t="shared" si="24"/>
        <v>#DIV/0!</v>
      </c>
      <c r="BC93" s="417" t="e">
        <f t="shared" si="24"/>
        <v>#DIV/0!</v>
      </c>
      <c r="BD93" s="417" t="e">
        <f t="shared" si="24"/>
        <v>#DIV/0!</v>
      </c>
      <c r="BE93" s="417" t="e">
        <f t="shared" si="24"/>
        <v>#DIV/0!</v>
      </c>
      <c r="BF93" s="417" t="e">
        <f t="shared" si="24"/>
        <v>#DIV/0!</v>
      </c>
      <c r="BG93" s="417" t="e">
        <f t="shared" si="24"/>
        <v>#DIV/0!</v>
      </c>
      <c r="BH93" s="417" t="e">
        <f t="shared" si="24"/>
        <v>#DIV/0!</v>
      </c>
      <c r="BI93" s="417" t="e">
        <f t="shared" si="24"/>
        <v>#DIV/0!</v>
      </c>
      <c r="BJ93" s="417" t="e">
        <f t="shared" si="24"/>
        <v>#DIV/0!</v>
      </c>
      <c r="BK93" s="417" t="e">
        <f t="shared" si="24"/>
        <v>#DIV/0!</v>
      </c>
      <c r="BL93" s="417" t="e">
        <f t="shared" si="24"/>
        <v>#DIV/0!</v>
      </c>
      <c r="BM93" s="417" t="e">
        <f t="shared" si="24"/>
        <v>#DIV/0!</v>
      </c>
      <c r="BN93" s="417" t="e">
        <f t="shared" si="24"/>
        <v>#DIV/0!</v>
      </c>
      <c r="BO93" s="417" t="e">
        <f t="shared" si="24"/>
        <v>#DIV/0!</v>
      </c>
      <c r="BP93" s="417" t="e">
        <f t="shared" si="24"/>
        <v>#DIV/0!</v>
      </c>
      <c r="BQ93" s="417" t="e">
        <f t="shared" si="24"/>
        <v>#DIV/0!</v>
      </c>
      <c r="BR93" s="417" t="e">
        <f t="shared" si="25"/>
        <v>#DIV/0!</v>
      </c>
      <c r="BS93" s="417" t="e">
        <f t="shared" si="25"/>
        <v>#DIV/0!</v>
      </c>
      <c r="BT93" s="417" t="e">
        <f t="shared" si="25"/>
        <v>#DIV/0!</v>
      </c>
      <c r="BU93" s="417" t="e">
        <f t="shared" si="25"/>
        <v>#DIV/0!</v>
      </c>
      <c r="BV93" s="417" t="e">
        <f t="shared" si="25"/>
        <v>#DIV/0!</v>
      </c>
      <c r="BW93" s="417" t="e">
        <f t="shared" si="25"/>
        <v>#DIV/0!</v>
      </c>
      <c r="BX93" s="417" t="e">
        <f t="shared" si="25"/>
        <v>#DIV/0!</v>
      </c>
      <c r="BY93" s="417" t="e">
        <f t="shared" si="25"/>
        <v>#DIV/0!</v>
      </c>
      <c r="BZ93" s="417" t="e">
        <f t="shared" si="25"/>
        <v>#DIV/0!</v>
      </c>
      <c r="CA93" s="417" t="e">
        <f t="shared" si="25"/>
        <v>#DIV/0!</v>
      </c>
      <c r="CB93" s="417" t="e">
        <f t="shared" si="25"/>
        <v>#DIV/0!</v>
      </c>
      <c r="CC93" s="417" t="e">
        <f t="shared" si="25"/>
        <v>#DIV/0!</v>
      </c>
      <c r="CD93" s="417" t="e">
        <f t="shared" si="25"/>
        <v>#DIV/0!</v>
      </c>
      <c r="CE93" s="417" t="e">
        <f t="shared" si="25"/>
        <v>#DIV/0!</v>
      </c>
      <c r="CF93" s="417" t="e">
        <f t="shared" si="25"/>
        <v>#DIV/0!</v>
      </c>
    </row>
    <row r="94" spans="1:84" x14ac:dyDescent="0.35">
      <c r="D94" s="417" t="s">
        <v>88</v>
      </c>
      <c r="E94" s="417" t="e">
        <f>E87*$E$11</f>
        <v>#DIV/0!</v>
      </c>
      <c r="F94" s="417" t="e">
        <f t="shared" ref="F94:BQ95" si="27">F87*$E$11</f>
        <v>#DIV/0!</v>
      </c>
      <c r="G94" s="417" t="e">
        <f t="shared" si="27"/>
        <v>#DIV/0!</v>
      </c>
      <c r="H94" s="417" t="e">
        <f t="shared" si="27"/>
        <v>#DIV/0!</v>
      </c>
      <c r="I94" s="417" t="e">
        <f t="shared" si="27"/>
        <v>#DIV/0!</v>
      </c>
      <c r="J94" s="417" t="e">
        <f t="shared" si="27"/>
        <v>#DIV/0!</v>
      </c>
      <c r="K94" s="417" t="e">
        <f t="shared" si="27"/>
        <v>#DIV/0!</v>
      </c>
      <c r="L94" s="417" t="e">
        <f t="shared" si="27"/>
        <v>#DIV/0!</v>
      </c>
      <c r="M94" s="417" t="e">
        <f t="shared" si="27"/>
        <v>#DIV/0!</v>
      </c>
      <c r="N94" s="417" t="e">
        <f t="shared" si="27"/>
        <v>#DIV/0!</v>
      </c>
      <c r="O94" s="417" t="e">
        <f t="shared" si="27"/>
        <v>#DIV/0!</v>
      </c>
      <c r="P94" s="417" t="e">
        <f t="shared" si="27"/>
        <v>#DIV/0!</v>
      </c>
      <c r="Q94" s="417" t="e">
        <f t="shared" si="27"/>
        <v>#DIV/0!</v>
      </c>
      <c r="R94" s="417" t="e">
        <f t="shared" si="27"/>
        <v>#DIV/0!</v>
      </c>
      <c r="S94" s="417" t="e">
        <f t="shared" si="27"/>
        <v>#DIV/0!</v>
      </c>
      <c r="T94" s="417" t="e">
        <f t="shared" si="27"/>
        <v>#DIV/0!</v>
      </c>
      <c r="U94" s="417" t="e">
        <f t="shared" si="27"/>
        <v>#DIV/0!</v>
      </c>
      <c r="V94" s="417" t="e">
        <f t="shared" si="27"/>
        <v>#DIV/0!</v>
      </c>
      <c r="W94" s="417" t="e">
        <f t="shared" si="27"/>
        <v>#DIV/0!</v>
      </c>
      <c r="X94" s="417" t="e">
        <f t="shared" si="27"/>
        <v>#DIV/0!</v>
      </c>
      <c r="Y94" s="417" t="e">
        <f t="shared" si="27"/>
        <v>#DIV/0!</v>
      </c>
      <c r="Z94" s="417" t="e">
        <f t="shared" si="27"/>
        <v>#DIV/0!</v>
      </c>
      <c r="AA94" s="417" t="e">
        <f t="shared" si="27"/>
        <v>#DIV/0!</v>
      </c>
      <c r="AB94" s="417" t="e">
        <f t="shared" si="27"/>
        <v>#DIV/0!</v>
      </c>
      <c r="AC94" s="417" t="e">
        <f t="shared" si="27"/>
        <v>#DIV/0!</v>
      </c>
      <c r="AD94" s="417" t="e">
        <f t="shared" si="27"/>
        <v>#DIV/0!</v>
      </c>
      <c r="AE94" s="417" t="e">
        <f t="shared" si="27"/>
        <v>#DIV/0!</v>
      </c>
      <c r="AF94" s="417" t="e">
        <f t="shared" si="27"/>
        <v>#DIV/0!</v>
      </c>
      <c r="AG94" s="417" t="e">
        <f t="shared" si="27"/>
        <v>#DIV/0!</v>
      </c>
      <c r="AH94" s="417" t="e">
        <f t="shared" si="27"/>
        <v>#DIV/0!</v>
      </c>
      <c r="AI94" s="417" t="e">
        <f t="shared" si="27"/>
        <v>#DIV/0!</v>
      </c>
      <c r="AJ94" s="417" t="e">
        <f t="shared" si="27"/>
        <v>#DIV/0!</v>
      </c>
      <c r="AK94" s="417" t="e">
        <f t="shared" si="27"/>
        <v>#DIV/0!</v>
      </c>
      <c r="AL94" s="417" t="e">
        <f t="shared" si="27"/>
        <v>#DIV/0!</v>
      </c>
      <c r="AM94" s="417" t="e">
        <f t="shared" si="27"/>
        <v>#DIV/0!</v>
      </c>
      <c r="AN94" s="417" t="e">
        <f t="shared" si="27"/>
        <v>#DIV/0!</v>
      </c>
      <c r="AO94" s="417" t="e">
        <f t="shared" si="27"/>
        <v>#DIV/0!</v>
      </c>
      <c r="AP94" s="417" t="e">
        <f t="shared" si="27"/>
        <v>#DIV/0!</v>
      </c>
      <c r="AQ94" s="417" t="e">
        <f t="shared" si="27"/>
        <v>#DIV/0!</v>
      </c>
      <c r="AR94" s="417" t="e">
        <f t="shared" si="27"/>
        <v>#DIV/0!</v>
      </c>
      <c r="AS94" s="417" t="e">
        <f t="shared" si="27"/>
        <v>#DIV/0!</v>
      </c>
      <c r="AT94" s="417" t="e">
        <f t="shared" si="27"/>
        <v>#DIV/0!</v>
      </c>
      <c r="AU94" s="417" t="e">
        <f t="shared" si="27"/>
        <v>#DIV/0!</v>
      </c>
      <c r="AV94" s="417" t="e">
        <f t="shared" si="27"/>
        <v>#DIV/0!</v>
      </c>
      <c r="AW94" s="417" t="e">
        <f t="shared" si="27"/>
        <v>#DIV/0!</v>
      </c>
      <c r="AX94" s="417" t="e">
        <f t="shared" si="27"/>
        <v>#DIV/0!</v>
      </c>
      <c r="AY94" s="417" t="e">
        <f t="shared" si="27"/>
        <v>#DIV/0!</v>
      </c>
      <c r="AZ94" s="417" t="e">
        <f t="shared" si="27"/>
        <v>#DIV/0!</v>
      </c>
      <c r="BA94" s="417" t="e">
        <f t="shared" si="27"/>
        <v>#DIV/0!</v>
      </c>
      <c r="BB94" s="417" t="e">
        <f t="shared" si="27"/>
        <v>#DIV/0!</v>
      </c>
      <c r="BC94" s="417" t="e">
        <f t="shared" si="27"/>
        <v>#DIV/0!</v>
      </c>
      <c r="BD94" s="417" t="e">
        <f t="shared" si="27"/>
        <v>#DIV/0!</v>
      </c>
      <c r="BE94" s="417" t="e">
        <f t="shared" si="27"/>
        <v>#DIV/0!</v>
      </c>
      <c r="BF94" s="417" t="e">
        <f t="shared" si="27"/>
        <v>#DIV/0!</v>
      </c>
      <c r="BG94" s="417" t="e">
        <f t="shared" si="27"/>
        <v>#DIV/0!</v>
      </c>
      <c r="BH94" s="417" t="e">
        <f t="shared" si="27"/>
        <v>#DIV/0!</v>
      </c>
      <c r="BI94" s="417" t="e">
        <f t="shared" si="27"/>
        <v>#DIV/0!</v>
      </c>
      <c r="BJ94" s="417" t="e">
        <f t="shared" si="27"/>
        <v>#DIV/0!</v>
      </c>
      <c r="BK94" s="417" t="e">
        <f t="shared" si="27"/>
        <v>#DIV/0!</v>
      </c>
      <c r="BL94" s="417" t="e">
        <f t="shared" si="27"/>
        <v>#DIV/0!</v>
      </c>
      <c r="BM94" s="417" t="e">
        <f t="shared" si="27"/>
        <v>#DIV/0!</v>
      </c>
      <c r="BN94" s="417" t="e">
        <f t="shared" si="27"/>
        <v>#DIV/0!</v>
      </c>
      <c r="BO94" s="417" t="e">
        <f t="shared" si="27"/>
        <v>#DIV/0!</v>
      </c>
      <c r="BP94" s="417" t="e">
        <f t="shared" si="27"/>
        <v>#DIV/0!</v>
      </c>
      <c r="BQ94" s="417" t="e">
        <f t="shared" si="27"/>
        <v>#DIV/0!</v>
      </c>
      <c r="BR94" s="417" t="e">
        <f t="shared" si="25"/>
        <v>#DIV/0!</v>
      </c>
      <c r="BS94" s="417" t="e">
        <f t="shared" si="25"/>
        <v>#DIV/0!</v>
      </c>
      <c r="BT94" s="417" t="e">
        <f t="shared" si="25"/>
        <v>#DIV/0!</v>
      </c>
      <c r="BU94" s="417" t="e">
        <f t="shared" si="25"/>
        <v>#DIV/0!</v>
      </c>
      <c r="BV94" s="417" t="e">
        <f t="shared" si="25"/>
        <v>#DIV/0!</v>
      </c>
      <c r="BW94" s="417" t="e">
        <f t="shared" si="25"/>
        <v>#DIV/0!</v>
      </c>
      <c r="BX94" s="417" t="e">
        <f t="shared" si="25"/>
        <v>#DIV/0!</v>
      </c>
      <c r="BY94" s="417" t="e">
        <f t="shared" si="25"/>
        <v>#DIV/0!</v>
      </c>
      <c r="BZ94" s="417" t="e">
        <f t="shared" si="25"/>
        <v>#DIV/0!</v>
      </c>
      <c r="CA94" s="417" t="e">
        <f t="shared" si="25"/>
        <v>#DIV/0!</v>
      </c>
      <c r="CB94" s="417" t="e">
        <f t="shared" si="25"/>
        <v>#DIV/0!</v>
      </c>
      <c r="CC94" s="417" t="e">
        <f t="shared" si="25"/>
        <v>#DIV/0!</v>
      </c>
      <c r="CD94" s="417" t="e">
        <f t="shared" si="25"/>
        <v>#DIV/0!</v>
      </c>
      <c r="CE94" s="417" t="e">
        <f t="shared" si="25"/>
        <v>#DIV/0!</v>
      </c>
      <c r="CF94" s="417" t="e">
        <f t="shared" si="25"/>
        <v>#DIV/0!</v>
      </c>
    </row>
    <row r="95" spans="1:84" x14ac:dyDescent="0.35">
      <c r="D95" s="417" t="s">
        <v>90</v>
      </c>
      <c r="E95" s="417" t="e">
        <f>E88*$E$11</f>
        <v>#DIV/0!</v>
      </c>
      <c r="F95" s="417" t="e">
        <f t="shared" si="27"/>
        <v>#DIV/0!</v>
      </c>
      <c r="G95" s="417" t="e">
        <f t="shared" si="27"/>
        <v>#DIV/0!</v>
      </c>
      <c r="H95" s="417" t="e">
        <f t="shared" si="27"/>
        <v>#DIV/0!</v>
      </c>
      <c r="I95" s="417" t="e">
        <f t="shared" si="27"/>
        <v>#DIV/0!</v>
      </c>
      <c r="J95" s="417" t="e">
        <f t="shared" si="27"/>
        <v>#DIV/0!</v>
      </c>
      <c r="K95" s="417" t="e">
        <f t="shared" si="27"/>
        <v>#DIV/0!</v>
      </c>
      <c r="L95" s="417" t="e">
        <f t="shared" si="27"/>
        <v>#DIV/0!</v>
      </c>
      <c r="M95" s="417" t="e">
        <f t="shared" si="27"/>
        <v>#DIV/0!</v>
      </c>
      <c r="N95" s="417" t="e">
        <f t="shared" si="27"/>
        <v>#DIV/0!</v>
      </c>
      <c r="O95" s="417" t="e">
        <f t="shared" si="27"/>
        <v>#DIV/0!</v>
      </c>
      <c r="P95" s="417" t="e">
        <f t="shared" si="27"/>
        <v>#DIV/0!</v>
      </c>
      <c r="Q95" s="417" t="e">
        <f t="shared" si="27"/>
        <v>#DIV/0!</v>
      </c>
      <c r="R95" s="417" t="e">
        <f t="shared" si="27"/>
        <v>#DIV/0!</v>
      </c>
      <c r="S95" s="417" t="e">
        <f t="shared" si="27"/>
        <v>#DIV/0!</v>
      </c>
      <c r="T95" s="417" t="e">
        <f t="shared" si="27"/>
        <v>#DIV/0!</v>
      </c>
      <c r="U95" s="417" t="e">
        <f t="shared" si="27"/>
        <v>#DIV/0!</v>
      </c>
      <c r="V95" s="417" t="e">
        <f t="shared" si="27"/>
        <v>#DIV/0!</v>
      </c>
      <c r="W95" s="417" t="e">
        <f t="shared" si="27"/>
        <v>#DIV/0!</v>
      </c>
      <c r="X95" s="417" t="e">
        <f t="shared" si="27"/>
        <v>#DIV/0!</v>
      </c>
      <c r="Y95" s="417" t="e">
        <f t="shared" si="27"/>
        <v>#DIV/0!</v>
      </c>
      <c r="Z95" s="417" t="e">
        <f t="shared" si="27"/>
        <v>#DIV/0!</v>
      </c>
      <c r="AA95" s="417" t="e">
        <f t="shared" si="27"/>
        <v>#DIV/0!</v>
      </c>
      <c r="AB95" s="417" t="e">
        <f t="shared" si="27"/>
        <v>#DIV/0!</v>
      </c>
      <c r="AC95" s="417" t="e">
        <f t="shared" si="27"/>
        <v>#DIV/0!</v>
      </c>
      <c r="AD95" s="417" t="e">
        <f t="shared" si="27"/>
        <v>#DIV/0!</v>
      </c>
      <c r="AE95" s="417" t="e">
        <f t="shared" si="27"/>
        <v>#DIV/0!</v>
      </c>
      <c r="AF95" s="417" t="e">
        <f t="shared" si="27"/>
        <v>#DIV/0!</v>
      </c>
      <c r="AG95" s="417" t="e">
        <f t="shared" si="27"/>
        <v>#DIV/0!</v>
      </c>
      <c r="AH95" s="417" t="e">
        <f t="shared" si="27"/>
        <v>#DIV/0!</v>
      </c>
      <c r="AI95" s="417" t="e">
        <f t="shared" si="27"/>
        <v>#DIV/0!</v>
      </c>
      <c r="AJ95" s="417" t="e">
        <f t="shared" si="27"/>
        <v>#DIV/0!</v>
      </c>
      <c r="AK95" s="417" t="e">
        <f t="shared" si="27"/>
        <v>#DIV/0!</v>
      </c>
      <c r="AL95" s="417" t="e">
        <f t="shared" si="27"/>
        <v>#DIV/0!</v>
      </c>
      <c r="AM95" s="417" t="e">
        <f t="shared" si="27"/>
        <v>#DIV/0!</v>
      </c>
      <c r="AN95" s="417" t="e">
        <f t="shared" si="27"/>
        <v>#DIV/0!</v>
      </c>
      <c r="AO95" s="417" t="e">
        <f t="shared" si="27"/>
        <v>#DIV/0!</v>
      </c>
      <c r="AP95" s="417" t="e">
        <f t="shared" si="27"/>
        <v>#DIV/0!</v>
      </c>
      <c r="AQ95" s="417" t="e">
        <f t="shared" si="27"/>
        <v>#DIV/0!</v>
      </c>
      <c r="AR95" s="417" t="e">
        <f t="shared" si="27"/>
        <v>#DIV/0!</v>
      </c>
      <c r="AS95" s="417" t="e">
        <f t="shared" si="27"/>
        <v>#DIV/0!</v>
      </c>
      <c r="AT95" s="417" t="e">
        <f t="shared" si="27"/>
        <v>#DIV/0!</v>
      </c>
      <c r="AU95" s="417" t="e">
        <f t="shared" si="27"/>
        <v>#DIV/0!</v>
      </c>
      <c r="AV95" s="417" t="e">
        <f t="shared" si="27"/>
        <v>#DIV/0!</v>
      </c>
      <c r="AW95" s="417" t="e">
        <f t="shared" si="27"/>
        <v>#DIV/0!</v>
      </c>
      <c r="AX95" s="417" t="e">
        <f t="shared" si="27"/>
        <v>#DIV/0!</v>
      </c>
      <c r="AY95" s="417" t="e">
        <f t="shared" si="27"/>
        <v>#DIV/0!</v>
      </c>
      <c r="AZ95" s="417" t="e">
        <f t="shared" si="27"/>
        <v>#DIV/0!</v>
      </c>
      <c r="BA95" s="417" t="e">
        <f t="shared" si="27"/>
        <v>#DIV/0!</v>
      </c>
      <c r="BB95" s="417" t="e">
        <f t="shared" si="27"/>
        <v>#DIV/0!</v>
      </c>
      <c r="BC95" s="417" t="e">
        <f t="shared" si="27"/>
        <v>#DIV/0!</v>
      </c>
      <c r="BD95" s="417" t="e">
        <f t="shared" si="27"/>
        <v>#DIV/0!</v>
      </c>
      <c r="BE95" s="417" t="e">
        <f t="shared" si="27"/>
        <v>#DIV/0!</v>
      </c>
      <c r="BF95" s="417" t="e">
        <f t="shared" si="27"/>
        <v>#DIV/0!</v>
      </c>
      <c r="BG95" s="417" t="e">
        <f t="shared" si="27"/>
        <v>#DIV/0!</v>
      </c>
      <c r="BH95" s="417" t="e">
        <f t="shared" si="27"/>
        <v>#DIV/0!</v>
      </c>
      <c r="BI95" s="417" t="e">
        <f t="shared" si="27"/>
        <v>#DIV/0!</v>
      </c>
      <c r="BJ95" s="417" t="e">
        <f t="shared" si="27"/>
        <v>#DIV/0!</v>
      </c>
      <c r="BK95" s="417" t="e">
        <f t="shared" si="27"/>
        <v>#DIV/0!</v>
      </c>
      <c r="BL95" s="417" t="e">
        <f t="shared" si="27"/>
        <v>#DIV/0!</v>
      </c>
      <c r="BM95" s="417" t="e">
        <f t="shared" si="27"/>
        <v>#DIV/0!</v>
      </c>
      <c r="BN95" s="417" t="e">
        <f t="shared" si="27"/>
        <v>#DIV/0!</v>
      </c>
      <c r="BO95" s="417" t="e">
        <f t="shared" si="27"/>
        <v>#DIV/0!</v>
      </c>
      <c r="BP95" s="417" t="e">
        <f t="shared" si="27"/>
        <v>#DIV/0!</v>
      </c>
      <c r="BQ95" s="417" t="e">
        <f t="shared" si="27"/>
        <v>#DIV/0!</v>
      </c>
      <c r="BR95" s="417" t="e">
        <f t="shared" si="25"/>
        <v>#DIV/0!</v>
      </c>
      <c r="BS95" s="417" t="e">
        <f t="shared" si="25"/>
        <v>#DIV/0!</v>
      </c>
      <c r="BT95" s="417" t="e">
        <f t="shared" si="25"/>
        <v>#DIV/0!</v>
      </c>
      <c r="BU95" s="417" t="e">
        <f t="shared" si="25"/>
        <v>#DIV/0!</v>
      </c>
      <c r="BV95" s="417" t="e">
        <f t="shared" si="25"/>
        <v>#DIV/0!</v>
      </c>
      <c r="BW95" s="417" t="e">
        <f t="shared" si="25"/>
        <v>#DIV/0!</v>
      </c>
      <c r="BX95" s="417" t="e">
        <f t="shared" si="25"/>
        <v>#DIV/0!</v>
      </c>
      <c r="BY95" s="417" t="e">
        <f t="shared" si="25"/>
        <v>#DIV/0!</v>
      </c>
      <c r="BZ95" s="417" t="e">
        <f t="shared" si="25"/>
        <v>#DIV/0!</v>
      </c>
      <c r="CA95" s="417" t="e">
        <f t="shared" si="25"/>
        <v>#DIV/0!</v>
      </c>
      <c r="CB95" s="417" t="e">
        <f t="shared" si="25"/>
        <v>#DIV/0!</v>
      </c>
      <c r="CC95" s="417" t="e">
        <f t="shared" si="25"/>
        <v>#DIV/0!</v>
      </c>
      <c r="CD95" s="417" t="e">
        <f t="shared" si="25"/>
        <v>#DIV/0!</v>
      </c>
      <c r="CE95" s="417" t="e">
        <f t="shared" si="25"/>
        <v>#DIV/0!</v>
      </c>
      <c r="CF95" s="417" t="e">
        <f t="shared" si="25"/>
        <v>#DIV/0!</v>
      </c>
    </row>
    <row r="96" spans="1:84" x14ac:dyDescent="0.35">
      <c r="D96" s="450"/>
      <c r="E96" s="450"/>
      <c r="F96" s="450"/>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50"/>
      <c r="BI96" s="450"/>
      <c r="BJ96" s="450"/>
      <c r="BK96" s="450"/>
      <c r="BL96" s="450"/>
      <c r="BM96" s="450"/>
      <c r="BN96" s="450"/>
      <c r="BO96" s="450"/>
      <c r="BP96" s="450"/>
      <c r="BQ96" s="450"/>
      <c r="BR96" s="450"/>
      <c r="BS96" s="450"/>
      <c r="BT96" s="450"/>
      <c r="BU96" s="450"/>
      <c r="BV96" s="450"/>
      <c r="BW96" s="450"/>
      <c r="BX96" s="450"/>
      <c r="BY96" s="450"/>
      <c r="BZ96" s="450"/>
      <c r="CA96" s="450"/>
      <c r="CB96" s="450"/>
      <c r="CC96" s="450"/>
      <c r="CD96" s="450"/>
      <c r="CE96" s="450"/>
      <c r="CF96" s="450"/>
    </row>
    <row r="97" spans="1:84" x14ac:dyDescent="0.35">
      <c r="C97" s="391" t="s">
        <v>293</v>
      </c>
      <c r="D97" s="450"/>
      <c r="E97" s="450"/>
      <c r="F97" s="450"/>
      <c r="G97" s="450"/>
      <c r="H97" s="450"/>
      <c r="I97" s="450"/>
      <c r="J97" s="450"/>
      <c r="K97" s="450"/>
      <c r="L97" s="450"/>
      <c r="M97" s="450"/>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50"/>
      <c r="BI97" s="450"/>
      <c r="BJ97" s="450"/>
      <c r="BK97" s="450"/>
      <c r="BL97" s="450"/>
      <c r="BM97" s="450"/>
      <c r="BN97" s="450"/>
      <c r="BO97" s="450"/>
      <c r="BP97" s="450"/>
      <c r="BQ97" s="450"/>
      <c r="BR97" s="450"/>
      <c r="BS97" s="450"/>
      <c r="BT97" s="450"/>
      <c r="BU97" s="450"/>
      <c r="BV97" s="450"/>
      <c r="BW97" s="450"/>
      <c r="BX97" s="450"/>
      <c r="BY97" s="450"/>
      <c r="BZ97" s="450"/>
      <c r="CA97" s="450"/>
      <c r="CB97" s="450"/>
      <c r="CC97" s="450"/>
      <c r="CD97" s="450"/>
      <c r="CE97" s="450"/>
      <c r="CF97" s="450"/>
    </row>
    <row r="98" spans="1:84" x14ac:dyDescent="0.35">
      <c r="D98" s="787"/>
      <c r="E98" s="787">
        <v>2010</v>
      </c>
      <c r="F98" s="787">
        <v>2011</v>
      </c>
      <c r="G98" s="787">
        <v>2012</v>
      </c>
      <c r="H98" s="787">
        <v>2013</v>
      </c>
      <c r="I98" s="787">
        <v>2014</v>
      </c>
      <c r="J98" s="787">
        <v>2015</v>
      </c>
      <c r="K98" s="787">
        <v>2016</v>
      </c>
      <c r="L98" s="787">
        <v>2017</v>
      </c>
      <c r="M98" s="787">
        <v>2018</v>
      </c>
      <c r="N98" s="787">
        <v>2019</v>
      </c>
      <c r="O98" s="787">
        <v>2020</v>
      </c>
      <c r="P98" s="787">
        <v>2021</v>
      </c>
      <c r="Q98" s="787">
        <v>2022</v>
      </c>
      <c r="R98" s="787">
        <v>2023</v>
      </c>
      <c r="S98" s="787">
        <v>2024</v>
      </c>
      <c r="T98" s="787">
        <v>2025</v>
      </c>
      <c r="U98" s="787">
        <v>2026</v>
      </c>
      <c r="V98" s="787">
        <v>2027</v>
      </c>
      <c r="W98" s="787">
        <v>2028</v>
      </c>
      <c r="X98" s="787">
        <v>2029</v>
      </c>
      <c r="Y98" s="787">
        <v>2030</v>
      </c>
      <c r="Z98" s="787">
        <v>2031</v>
      </c>
      <c r="AA98" s="787">
        <v>2032</v>
      </c>
      <c r="AB98" s="787">
        <v>2033</v>
      </c>
      <c r="AC98" s="787">
        <v>2034</v>
      </c>
      <c r="AD98" s="787">
        <v>2035</v>
      </c>
      <c r="AE98" s="787">
        <v>2036</v>
      </c>
      <c r="AF98" s="787">
        <v>2037</v>
      </c>
      <c r="AG98" s="787">
        <v>2038</v>
      </c>
      <c r="AH98" s="787">
        <v>2039</v>
      </c>
      <c r="AI98" s="787">
        <v>2040</v>
      </c>
      <c r="AJ98" s="787">
        <v>2041</v>
      </c>
      <c r="AK98" s="787">
        <v>2042</v>
      </c>
      <c r="AL98" s="787">
        <v>2043</v>
      </c>
      <c r="AM98" s="787">
        <v>2044</v>
      </c>
      <c r="AN98" s="787">
        <v>2045</v>
      </c>
      <c r="AO98" s="787">
        <v>2046</v>
      </c>
      <c r="AP98" s="787">
        <v>2047</v>
      </c>
      <c r="AQ98" s="787">
        <v>2048</v>
      </c>
      <c r="AR98" s="787">
        <v>2049</v>
      </c>
      <c r="AS98" s="787">
        <v>2050</v>
      </c>
      <c r="AT98" s="787">
        <v>2051</v>
      </c>
      <c r="AU98" s="787">
        <v>2052</v>
      </c>
      <c r="AV98" s="787">
        <v>2053</v>
      </c>
      <c r="AW98" s="787">
        <v>2054</v>
      </c>
      <c r="AX98" s="787">
        <v>2055</v>
      </c>
      <c r="AY98" s="787">
        <v>2056</v>
      </c>
      <c r="AZ98" s="787">
        <v>2057</v>
      </c>
      <c r="BA98" s="787">
        <v>2058</v>
      </c>
      <c r="BB98" s="787">
        <v>2059</v>
      </c>
      <c r="BC98" s="787">
        <v>2060</v>
      </c>
      <c r="BD98" s="787">
        <v>2061</v>
      </c>
      <c r="BE98" s="787">
        <v>2062</v>
      </c>
      <c r="BF98" s="787">
        <v>2063</v>
      </c>
      <c r="BG98" s="787">
        <v>2064</v>
      </c>
      <c r="BH98" s="787">
        <v>2065</v>
      </c>
      <c r="BI98" s="787">
        <v>2066</v>
      </c>
      <c r="BJ98" s="787">
        <v>2067</v>
      </c>
      <c r="BK98" s="787">
        <v>2068</v>
      </c>
      <c r="BL98" s="787">
        <v>2069</v>
      </c>
      <c r="BM98" s="787">
        <v>2070</v>
      </c>
      <c r="BN98" s="787">
        <v>2071</v>
      </c>
      <c r="BO98" s="787">
        <v>2072</v>
      </c>
      <c r="BP98" s="787">
        <v>2073</v>
      </c>
      <c r="BQ98" s="787">
        <v>2074</v>
      </c>
      <c r="BR98" s="787">
        <v>2075</v>
      </c>
      <c r="BS98" s="787">
        <v>2076</v>
      </c>
      <c r="BT98" s="787">
        <v>2077</v>
      </c>
      <c r="BU98" s="787">
        <v>2078</v>
      </c>
      <c r="BV98" s="787">
        <v>2079</v>
      </c>
      <c r="BW98" s="787">
        <v>2080</v>
      </c>
      <c r="BX98" s="787">
        <v>2081</v>
      </c>
      <c r="BY98" s="787">
        <v>2082</v>
      </c>
      <c r="BZ98" s="787">
        <v>2083</v>
      </c>
      <c r="CA98" s="787">
        <v>2084</v>
      </c>
      <c r="CB98" s="787">
        <v>2085</v>
      </c>
      <c r="CC98" s="787">
        <v>2086</v>
      </c>
      <c r="CD98" s="787">
        <v>2087</v>
      </c>
      <c r="CE98" s="787">
        <v>2088</v>
      </c>
      <c r="CF98" s="787">
        <v>2089</v>
      </c>
    </row>
    <row r="99" spans="1:84" x14ac:dyDescent="0.35">
      <c r="D99" s="417" t="s">
        <v>84</v>
      </c>
      <c r="E99" s="417" t="e">
        <f>(($E$14*($E35))+($E$15*($F35))+($E$16*($G35)))*E92</f>
        <v>#DIV/0!</v>
      </c>
      <c r="F99" s="417" t="e">
        <f t="shared" ref="F99:BQ100" si="28">(($E$14*($E35))+($E$15*($F35))+($E$16*($G35)))*F92</f>
        <v>#DIV/0!</v>
      </c>
      <c r="G99" s="417" t="e">
        <f t="shared" si="28"/>
        <v>#DIV/0!</v>
      </c>
      <c r="H99" s="417" t="e">
        <f t="shared" si="28"/>
        <v>#DIV/0!</v>
      </c>
      <c r="I99" s="417" t="e">
        <f t="shared" si="28"/>
        <v>#DIV/0!</v>
      </c>
      <c r="J99" s="417" t="e">
        <f t="shared" si="28"/>
        <v>#DIV/0!</v>
      </c>
      <c r="K99" s="417" t="e">
        <f t="shared" si="28"/>
        <v>#DIV/0!</v>
      </c>
      <c r="L99" s="417" t="e">
        <f t="shared" si="28"/>
        <v>#DIV/0!</v>
      </c>
      <c r="M99" s="417" t="e">
        <f t="shared" si="28"/>
        <v>#DIV/0!</v>
      </c>
      <c r="N99" s="417" t="e">
        <f t="shared" si="28"/>
        <v>#DIV/0!</v>
      </c>
      <c r="O99" s="417" t="e">
        <f t="shared" si="28"/>
        <v>#DIV/0!</v>
      </c>
      <c r="P99" s="417" t="e">
        <f t="shared" si="28"/>
        <v>#DIV/0!</v>
      </c>
      <c r="Q99" s="417" t="e">
        <f t="shared" si="28"/>
        <v>#DIV/0!</v>
      </c>
      <c r="R99" s="417" t="e">
        <f t="shared" si="28"/>
        <v>#DIV/0!</v>
      </c>
      <c r="S99" s="417" t="e">
        <f t="shared" si="28"/>
        <v>#DIV/0!</v>
      </c>
      <c r="T99" s="417" t="e">
        <f t="shared" si="28"/>
        <v>#DIV/0!</v>
      </c>
      <c r="U99" s="417" t="e">
        <f t="shared" si="28"/>
        <v>#DIV/0!</v>
      </c>
      <c r="V99" s="417" t="e">
        <f t="shared" si="28"/>
        <v>#DIV/0!</v>
      </c>
      <c r="W99" s="417" t="e">
        <f t="shared" si="28"/>
        <v>#DIV/0!</v>
      </c>
      <c r="X99" s="417" t="e">
        <f t="shared" si="28"/>
        <v>#DIV/0!</v>
      </c>
      <c r="Y99" s="417" t="e">
        <f t="shared" si="28"/>
        <v>#DIV/0!</v>
      </c>
      <c r="Z99" s="417" t="e">
        <f t="shared" si="28"/>
        <v>#DIV/0!</v>
      </c>
      <c r="AA99" s="417" t="e">
        <f t="shared" si="28"/>
        <v>#DIV/0!</v>
      </c>
      <c r="AB99" s="417" t="e">
        <f t="shared" si="28"/>
        <v>#DIV/0!</v>
      </c>
      <c r="AC99" s="417" t="e">
        <f t="shared" si="28"/>
        <v>#DIV/0!</v>
      </c>
      <c r="AD99" s="417" t="e">
        <f t="shared" si="28"/>
        <v>#DIV/0!</v>
      </c>
      <c r="AE99" s="417" t="e">
        <f t="shared" si="28"/>
        <v>#DIV/0!</v>
      </c>
      <c r="AF99" s="417" t="e">
        <f t="shared" si="28"/>
        <v>#DIV/0!</v>
      </c>
      <c r="AG99" s="417" t="e">
        <f t="shared" si="28"/>
        <v>#DIV/0!</v>
      </c>
      <c r="AH99" s="417" t="e">
        <f t="shared" si="28"/>
        <v>#DIV/0!</v>
      </c>
      <c r="AI99" s="417" t="e">
        <f t="shared" si="28"/>
        <v>#DIV/0!</v>
      </c>
      <c r="AJ99" s="417" t="e">
        <f t="shared" si="28"/>
        <v>#DIV/0!</v>
      </c>
      <c r="AK99" s="417" t="e">
        <f t="shared" si="28"/>
        <v>#DIV/0!</v>
      </c>
      <c r="AL99" s="417" t="e">
        <f t="shared" si="28"/>
        <v>#DIV/0!</v>
      </c>
      <c r="AM99" s="417" t="e">
        <f t="shared" si="28"/>
        <v>#DIV/0!</v>
      </c>
      <c r="AN99" s="417" t="e">
        <f t="shared" si="28"/>
        <v>#DIV/0!</v>
      </c>
      <c r="AO99" s="417" t="e">
        <f t="shared" si="28"/>
        <v>#DIV/0!</v>
      </c>
      <c r="AP99" s="417" t="e">
        <f t="shared" si="28"/>
        <v>#DIV/0!</v>
      </c>
      <c r="AQ99" s="417" t="e">
        <f t="shared" si="28"/>
        <v>#DIV/0!</v>
      </c>
      <c r="AR99" s="417" t="e">
        <f t="shared" si="28"/>
        <v>#DIV/0!</v>
      </c>
      <c r="AS99" s="417" t="e">
        <f t="shared" si="28"/>
        <v>#DIV/0!</v>
      </c>
      <c r="AT99" s="417" t="e">
        <f t="shared" si="28"/>
        <v>#DIV/0!</v>
      </c>
      <c r="AU99" s="417" t="e">
        <f t="shared" si="28"/>
        <v>#DIV/0!</v>
      </c>
      <c r="AV99" s="417" t="e">
        <f t="shared" si="28"/>
        <v>#DIV/0!</v>
      </c>
      <c r="AW99" s="417" t="e">
        <f t="shared" si="28"/>
        <v>#DIV/0!</v>
      </c>
      <c r="AX99" s="417" t="e">
        <f t="shared" si="28"/>
        <v>#DIV/0!</v>
      </c>
      <c r="AY99" s="417" t="e">
        <f t="shared" si="28"/>
        <v>#DIV/0!</v>
      </c>
      <c r="AZ99" s="417" t="e">
        <f t="shared" si="28"/>
        <v>#DIV/0!</v>
      </c>
      <c r="BA99" s="417" t="e">
        <f t="shared" si="28"/>
        <v>#DIV/0!</v>
      </c>
      <c r="BB99" s="417" t="e">
        <f t="shared" si="28"/>
        <v>#DIV/0!</v>
      </c>
      <c r="BC99" s="417" t="e">
        <f t="shared" si="28"/>
        <v>#DIV/0!</v>
      </c>
      <c r="BD99" s="417" t="e">
        <f t="shared" si="28"/>
        <v>#DIV/0!</v>
      </c>
      <c r="BE99" s="417" t="e">
        <f t="shared" si="28"/>
        <v>#DIV/0!</v>
      </c>
      <c r="BF99" s="417" t="e">
        <f t="shared" si="28"/>
        <v>#DIV/0!</v>
      </c>
      <c r="BG99" s="417" t="e">
        <f t="shared" si="28"/>
        <v>#DIV/0!</v>
      </c>
      <c r="BH99" s="417" t="e">
        <f t="shared" si="28"/>
        <v>#DIV/0!</v>
      </c>
      <c r="BI99" s="417" t="e">
        <f t="shared" si="28"/>
        <v>#DIV/0!</v>
      </c>
      <c r="BJ99" s="417" t="e">
        <f t="shared" si="28"/>
        <v>#DIV/0!</v>
      </c>
      <c r="BK99" s="417" t="e">
        <f t="shared" si="28"/>
        <v>#DIV/0!</v>
      </c>
      <c r="BL99" s="417" t="e">
        <f t="shared" si="28"/>
        <v>#DIV/0!</v>
      </c>
      <c r="BM99" s="417" t="e">
        <f t="shared" si="28"/>
        <v>#DIV/0!</v>
      </c>
      <c r="BN99" s="417" t="e">
        <f t="shared" si="28"/>
        <v>#DIV/0!</v>
      </c>
      <c r="BO99" s="417" t="e">
        <f t="shared" si="28"/>
        <v>#DIV/0!</v>
      </c>
      <c r="BP99" s="417" t="e">
        <f t="shared" si="28"/>
        <v>#DIV/0!</v>
      </c>
      <c r="BQ99" s="417" t="e">
        <f t="shared" si="28"/>
        <v>#DIV/0!</v>
      </c>
      <c r="BR99" s="417" t="e">
        <f t="shared" ref="BR99:CF102" si="29">(($E$14*($E35))+($E$15*($F35))+($E$16*($G35)))*BR92</f>
        <v>#DIV/0!</v>
      </c>
      <c r="BS99" s="417" t="e">
        <f t="shared" si="29"/>
        <v>#DIV/0!</v>
      </c>
      <c r="BT99" s="417" t="e">
        <f t="shared" si="29"/>
        <v>#DIV/0!</v>
      </c>
      <c r="BU99" s="417" t="e">
        <f t="shared" si="29"/>
        <v>#DIV/0!</v>
      </c>
      <c r="BV99" s="417" t="e">
        <f t="shared" si="29"/>
        <v>#DIV/0!</v>
      </c>
      <c r="BW99" s="417" t="e">
        <f t="shared" si="29"/>
        <v>#DIV/0!</v>
      </c>
      <c r="BX99" s="417" t="e">
        <f t="shared" si="29"/>
        <v>#DIV/0!</v>
      </c>
      <c r="BY99" s="417" t="e">
        <f t="shared" si="29"/>
        <v>#DIV/0!</v>
      </c>
      <c r="BZ99" s="417" t="e">
        <f t="shared" si="29"/>
        <v>#DIV/0!</v>
      </c>
      <c r="CA99" s="417" t="e">
        <f t="shared" si="29"/>
        <v>#DIV/0!</v>
      </c>
      <c r="CB99" s="417" t="e">
        <f t="shared" si="29"/>
        <v>#DIV/0!</v>
      </c>
      <c r="CC99" s="417" t="e">
        <f t="shared" si="29"/>
        <v>#DIV/0!</v>
      </c>
      <c r="CD99" s="417" t="e">
        <f t="shared" si="29"/>
        <v>#DIV/0!</v>
      </c>
      <c r="CE99" s="417" t="e">
        <f t="shared" si="29"/>
        <v>#DIV/0!</v>
      </c>
      <c r="CF99" s="417" t="e">
        <f t="shared" si="29"/>
        <v>#DIV/0!</v>
      </c>
    </row>
    <row r="100" spans="1:84" x14ac:dyDescent="0.35">
      <c r="A100" s="1146" t="s">
        <v>294</v>
      </c>
      <c r="D100" s="417" t="s">
        <v>86</v>
      </c>
      <c r="E100" s="417" t="e">
        <f>(($E$14*($E36))+($E$15*($F36))+($E$16*($G36)))*E93</f>
        <v>#DIV/0!</v>
      </c>
      <c r="F100" s="417" t="e">
        <f t="shared" ref="F100:T100" si="30">(($E$14*($E36))+($E$15*($F36))+($E$16*($G36)))*F93</f>
        <v>#DIV/0!</v>
      </c>
      <c r="G100" s="417" t="e">
        <f t="shared" si="30"/>
        <v>#DIV/0!</v>
      </c>
      <c r="H100" s="417" t="e">
        <f t="shared" si="30"/>
        <v>#DIV/0!</v>
      </c>
      <c r="I100" s="417" t="e">
        <f t="shared" si="30"/>
        <v>#DIV/0!</v>
      </c>
      <c r="J100" s="417" t="e">
        <f t="shared" si="30"/>
        <v>#DIV/0!</v>
      </c>
      <c r="K100" s="417" t="e">
        <f t="shared" si="30"/>
        <v>#DIV/0!</v>
      </c>
      <c r="L100" s="417" t="e">
        <f t="shared" si="30"/>
        <v>#DIV/0!</v>
      </c>
      <c r="M100" s="417" t="e">
        <f t="shared" si="30"/>
        <v>#DIV/0!</v>
      </c>
      <c r="N100" s="417" t="e">
        <f t="shared" si="30"/>
        <v>#DIV/0!</v>
      </c>
      <c r="O100" s="417" t="e">
        <f t="shared" si="30"/>
        <v>#DIV/0!</v>
      </c>
      <c r="P100" s="417" t="e">
        <f t="shared" si="30"/>
        <v>#DIV/0!</v>
      </c>
      <c r="Q100" s="417" t="e">
        <f t="shared" si="30"/>
        <v>#DIV/0!</v>
      </c>
      <c r="R100" s="417" t="e">
        <f t="shared" si="30"/>
        <v>#DIV/0!</v>
      </c>
      <c r="S100" s="417" t="e">
        <f t="shared" si="30"/>
        <v>#DIV/0!</v>
      </c>
      <c r="T100" s="417" t="e">
        <f t="shared" si="30"/>
        <v>#DIV/0!</v>
      </c>
      <c r="U100" s="417" t="e">
        <f t="shared" si="28"/>
        <v>#DIV/0!</v>
      </c>
      <c r="V100" s="417" t="e">
        <f t="shared" si="28"/>
        <v>#DIV/0!</v>
      </c>
      <c r="W100" s="417" t="e">
        <f t="shared" si="28"/>
        <v>#DIV/0!</v>
      </c>
      <c r="X100" s="417" t="e">
        <f t="shared" si="28"/>
        <v>#DIV/0!</v>
      </c>
      <c r="Y100" s="417" t="e">
        <f t="shared" si="28"/>
        <v>#DIV/0!</v>
      </c>
      <c r="Z100" s="417" t="e">
        <f t="shared" si="28"/>
        <v>#DIV/0!</v>
      </c>
      <c r="AA100" s="417" t="e">
        <f t="shared" si="28"/>
        <v>#DIV/0!</v>
      </c>
      <c r="AB100" s="417" t="e">
        <f t="shared" si="28"/>
        <v>#DIV/0!</v>
      </c>
      <c r="AC100" s="417" t="e">
        <f t="shared" si="28"/>
        <v>#DIV/0!</v>
      </c>
      <c r="AD100" s="417" t="e">
        <f t="shared" si="28"/>
        <v>#DIV/0!</v>
      </c>
      <c r="AE100" s="417" t="e">
        <f t="shared" si="28"/>
        <v>#DIV/0!</v>
      </c>
      <c r="AF100" s="417" t="e">
        <f t="shared" si="28"/>
        <v>#DIV/0!</v>
      </c>
      <c r="AG100" s="417" t="e">
        <f t="shared" si="28"/>
        <v>#DIV/0!</v>
      </c>
      <c r="AH100" s="417" t="e">
        <f t="shared" si="28"/>
        <v>#DIV/0!</v>
      </c>
      <c r="AI100" s="417" t="e">
        <f t="shared" si="28"/>
        <v>#DIV/0!</v>
      </c>
      <c r="AJ100" s="417" t="e">
        <f t="shared" si="28"/>
        <v>#DIV/0!</v>
      </c>
      <c r="AK100" s="417" t="e">
        <f t="shared" si="28"/>
        <v>#DIV/0!</v>
      </c>
      <c r="AL100" s="417" t="e">
        <f t="shared" si="28"/>
        <v>#DIV/0!</v>
      </c>
      <c r="AM100" s="417" t="e">
        <f t="shared" si="28"/>
        <v>#DIV/0!</v>
      </c>
      <c r="AN100" s="417" t="e">
        <f t="shared" si="28"/>
        <v>#DIV/0!</v>
      </c>
      <c r="AO100" s="417" t="e">
        <f t="shared" si="28"/>
        <v>#DIV/0!</v>
      </c>
      <c r="AP100" s="417" t="e">
        <f t="shared" si="28"/>
        <v>#DIV/0!</v>
      </c>
      <c r="AQ100" s="417" t="e">
        <f t="shared" si="28"/>
        <v>#DIV/0!</v>
      </c>
      <c r="AR100" s="417" t="e">
        <f t="shared" si="28"/>
        <v>#DIV/0!</v>
      </c>
      <c r="AS100" s="417" t="e">
        <f t="shared" si="28"/>
        <v>#DIV/0!</v>
      </c>
      <c r="AT100" s="417" t="e">
        <f t="shared" si="28"/>
        <v>#DIV/0!</v>
      </c>
      <c r="AU100" s="417" t="e">
        <f t="shared" si="28"/>
        <v>#DIV/0!</v>
      </c>
      <c r="AV100" s="417" t="e">
        <f t="shared" si="28"/>
        <v>#DIV/0!</v>
      </c>
      <c r="AW100" s="417" t="e">
        <f t="shared" si="28"/>
        <v>#DIV/0!</v>
      </c>
      <c r="AX100" s="417" t="e">
        <f t="shared" si="28"/>
        <v>#DIV/0!</v>
      </c>
      <c r="AY100" s="417" t="e">
        <f t="shared" si="28"/>
        <v>#DIV/0!</v>
      </c>
      <c r="AZ100" s="417" t="e">
        <f t="shared" si="28"/>
        <v>#DIV/0!</v>
      </c>
      <c r="BA100" s="417" t="e">
        <f t="shared" si="28"/>
        <v>#DIV/0!</v>
      </c>
      <c r="BB100" s="417" t="e">
        <f t="shared" si="28"/>
        <v>#DIV/0!</v>
      </c>
      <c r="BC100" s="417" t="e">
        <f t="shared" si="28"/>
        <v>#DIV/0!</v>
      </c>
      <c r="BD100" s="417" t="e">
        <f t="shared" si="28"/>
        <v>#DIV/0!</v>
      </c>
      <c r="BE100" s="417" t="e">
        <f t="shared" si="28"/>
        <v>#DIV/0!</v>
      </c>
      <c r="BF100" s="417" t="e">
        <f t="shared" si="28"/>
        <v>#DIV/0!</v>
      </c>
      <c r="BG100" s="417" t="e">
        <f t="shared" si="28"/>
        <v>#DIV/0!</v>
      </c>
      <c r="BH100" s="417" t="e">
        <f t="shared" si="28"/>
        <v>#DIV/0!</v>
      </c>
      <c r="BI100" s="417" t="e">
        <f t="shared" si="28"/>
        <v>#DIV/0!</v>
      </c>
      <c r="BJ100" s="417" t="e">
        <f t="shared" si="28"/>
        <v>#DIV/0!</v>
      </c>
      <c r="BK100" s="417" t="e">
        <f t="shared" si="28"/>
        <v>#DIV/0!</v>
      </c>
      <c r="BL100" s="417" t="e">
        <f t="shared" si="28"/>
        <v>#DIV/0!</v>
      </c>
      <c r="BM100" s="417" t="e">
        <f t="shared" si="28"/>
        <v>#DIV/0!</v>
      </c>
      <c r="BN100" s="417" t="e">
        <f t="shared" si="28"/>
        <v>#DIV/0!</v>
      </c>
      <c r="BO100" s="417" t="e">
        <f t="shared" si="28"/>
        <v>#DIV/0!</v>
      </c>
      <c r="BP100" s="417" t="e">
        <f t="shared" si="28"/>
        <v>#DIV/0!</v>
      </c>
      <c r="BQ100" s="417" t="e">
        <f t="shared" si="28"/>
        <v>#DIV/0!</v>
      </c>
      <c r="BR100" s="417" t="e">
        <f t="shared" si="29"/>
        <v>#DIV/0!</v>
      </c>
      <c r="BS100" s="417" t="e">
        <f t="shared" si="29"/>
        <v>#DIV/0!</v>
      </c>
      <c r="BT100" s="417" t="e">
        <f t="shared" si="29"/>
        <v>#DIV/0!</v>
      </c>
      <c r="BU100" s="417" t="e">
        <f t="shared" si="29"/>
        <v>#DIV/0!</v>
      </c>
      <c r="BV100" s="417" t="e">
        <f t="shared" si="29"/>
        <v>#DIV/0!</v>
      </c>
      <c r="BW100" s="417" t="e">
        <f t="shared" si="29"/>
        <v>#DIV/0!</v>
      </c>
      <c r="BX100" s="417" t="e">
        <f t="shared" si="29"/>
        <v>#DIV/0!</v>
      </c>
      <c r="BY100" s="417" t="e">
        <f t="shared" si="29"/>
        <v>#DIV/0!</v>
      </c>
      <c r="BZ100" s="417" t="e">
        <f t="shared" si="29"/>
        <v>#DIV/0!</v>
      </c>
      <c r="CA100" s="417" t="e">
        <f t="shared" si="29"/>
        <v>#DIV/0!</v>
      </c>
      <c r="CB100" s="417" t="e">
        <f t="shared" si="29"/>
        <v>#DIV/0!</v>
      </c>
      <c r="CC100" s="417" t="e">
        <f t="shared" si="29"/>
        <v>#DIV/0!</v>
      </c>
      <c r="CD100" s="417" t="e">
        <f t="shared" si="29"/>
        <v>#DIV/0!</v>
      </c>
      <c r="CE100" s="417" t="e">
        <f t="shared" si="29"/>
        <v>#DIV/0!</v>
      </c>
      <c r="CF100" s="417" t="e">
        <f t="shared" si="29"/>
        <v>#DIV/0!</v>
      </c>
    </row>
    <row r="101" spans="1:84" x14ac:dyDescent="0.35">
      <c r="D101" s="417" t="s">
        <v>88</v>
      </c>
      <c r="E101" s="417" t="e">
        <f>(($E$14*($E37))+($E$15*($F37))+($E$16*($G37)))*E94</f>
        <v>#DIV/0!</v>
      </c>
      <c r="F101" s="417" t="e">
        <f t="shared" ref="F101:BQ102" si="31">(($E$14*($E37))+($E$15*($F37))+($E$16*($G37)))*F94</f>
        <v>#DIV/0!</v>
      </c>
      <c r="G101" s="417" t="e">
        <f>(($E$14*($E37))+($E$15*($F37))+($E$16*($G37)))*G94</f>
        <v>#DIV/0!</v>
      </c>
      <c r="H101" s="417" t="e">
        <f t="shared" si="31"/>
        <v>#DIV/0!</v>
      </c>
      <c r="I101" s="417" t="e">
        <f t="shared" si="31"/>
        <v>#DIV/0!</v>
      </c>
      <c r="J101" s="417" t="e">
        <f t="shared" si="31"/>
        <v>#DIV/0!</v>
      </c>
      <c r="K101" s="417" t="e">
        <f t="shared" si="31"/>
        <v>#DIV/0!</v>
      </c>
      <c r="L101" s="417" t="e">
        <f t="shared" si="31"/>
        <v>#DIV/0!</v>
      </c>
      <c r="M101" s="417" t="e">
        <f t="shared" si="31"/>
        <v>#DIV/0!</v>
      </c>
      <c r="N101" s="417" t="e">
        <f t="shared" si="31"/>
        <v>#DIV/0!</v>
      </c>
      <c r="O101" s="417" t="e">
        <f t="shared" si="31"/>
        <v>#DIV/0!</v>
      </c>
      <c r="P101" s="417" t="e">
        <f t="shared" si="31"/>
        <v>#DIV/0!</v>
      </c>
      <c r="Q101" s="417" t="e">
        <f t="shared" si="31"/>
        <v>#DIV/0!</v>
      </c>
      <c r="R101" s="417" t="e">
        <f t="shared" si="31"/>
        <v>#DIV/0!</v>
      </c>
      <c r="S101" s="417" t="e">
        <f t="shared" si="31"/>
        <v>#DIV/0!</v>
      </c>
      <c r="T101" s="417" t="e">
        <f t="shared" si="31"/>
        <v>#DIV/0!</v>
      </c>
      <c r="U101" s="417" t="e">
        <f t="shared" si="31"/>
        <v>#DIV/0!</v>
      </c>
      <c r="V101" s="417" t="e">
        <f t="shared" si="31"/>
        <v>#DIV/0!</v>
      </c>
      <c r="W101" s="417" t="e">
        <f t="shared" si="31"/>
        <v>#DIV/0!</v>
      </c>
      <c r="X101" s="417" t="e">
        <f t="shared" si="31"/>
        <v>#DIV/0!</v>
      </c>
      <c r="Y101" s="417" t="e">
        <f t="shared" si="31"/>
        <v>#DIV/0!</v>
      </c>
      <c r="Z101" s="417" t="e">
        <f t="shared" si="31"/>
        <v>#DIV/0!</v>
      </c>
      <c r="AA101" s="417" t="e">
        <f t="shared" si="31"/>
        <v>#DIV/0!</v>
      </c>
      <c r="AB101" s="417" t="e">
        <f t="shared" si="31"/>
        <v>#DIV/0!</v>
      </c>
      <c r="AC101" s="417" t="e">
        <f t="shared" si="31"/>
        <v>#DIV/0!</v>
      </c>
      <c r="AD101" s="417" t="e">
        <f t="shared" si="31"/>
        <v>#DIV/0!</v>
      </c>
      <c r="AE101" s="417" t="e">
        <f t="shared" si="31"/>
        <v>#DIV/0!</v>
      </c>
      <c r="AF101" s="417" t="e">
        <f t="shared" si="31"/>
        <v>#DIV/0!</v>
      </c>
      <c r="AG101" s="417" t="e">
        <f t="shared" si="31"/>
        <v>#DIV/0!</v>
      </c>
      <c r="AH101" s="417" t="e">
        <f t="shared" si="31"/>
        <v>#DIV/0!</v>
      </c>
      <c r="AI101" s="417" t="e">
        <f t="shared" si="31"/>
        <v>#DIV/0!</v>
      </c>
      <c r="AJ101" s="417" t="e">
        <f t="shared" si="31"/>
        <v>#DIV/0!</v>
      </c>
      <c r="AK101" s="417" t="e">
        <f t="shared" si="31"/>
        <v>#DIV/0!</v>
      </c>
      <c r="AL101" s="417" t="e">
        <f t="shared" si="31"/>
        <v>#DIV/0!</v>
      </c>
      <c r="AM101" s="417" t="e">
        <f t="shared" si="31"/>
        <v>#DIV/0!</v>
      </c>
      <c r="AN101" s="417" t="e">
        <f t="shared" si="31"/>
        <v>#DIV/0!</v>
      </c>
      <c r="AO101" s="417" t="e">
        <f t="shared" si="31"/>
        <v>#DIV/0!</v>
      </c>
      <c r="AP101" s="417" t="e">
        <f t="shared" si="31"/>
        <v>#DIV/0!</v>
      </c>
      <c r="AQ101" s="417" t="e">
        <f t="shared" si="31"/>
        <v>#DIV/0!</v>
      </c>
      <c r="AR101" s="417" t="e">
        <f t="shared" si="31"/>
        <v>#DIV/0!</v>
      </c>
      <c r="AS101" s="417" t="e">
        <f t="shared" si="31"/>
        <v>#DIV/0!</v>
      </c>
      <c r="AT101" s="417" t="e">
        <f t="shared" si="31"/>
        <v>#DIV/0!</v>
      </c>
      <c r="AU101" s="417" t="e">
        <f t="shared" si="31"/>
        <v>#DIV/0!</v>
      </c>
      <c r="AV101" s="417" t="e">
        <f t="shared" si="31"/>
        <v>#DIV/0!</v>
      </c>
      <c r="AW101" s="417" t="e">
        <f t="shared" si="31"/>
        <v>#DIV/0!</v>
      </c>
      <c r="AX101" s="417" t="e">
        <f t="shared" si="31"/>
        <v>#DIV/0!</v>
      </c>
      <c r="AY101" s="417" t="e">
        <f t="shared" si="31"/>
        <v>#DIV/0!</v>
      </c>
      <c r="AZ101" s="417" t="e">
        <f t="shared" si="31"/>
        <v>#DIV/0!</v>
      </c>
      <c r="BA101" s="417" t="e">
        <f t="shared" si="31"/>
        <v>#DIV/0!</v>
      </c>
      <c r="BB101" s="417" t="e">
        <f t="shared" si="31"/>
        <v>#DIV/0!</v>
      </c>
      <c r="BC101" s="417" t="e">
        <f t="shared" si="31"/>
        <v>#DIV/0!</v>
      </c>
      <c r="BD101" s="417" t="e">
        <f t="shared" si="31"/>
        <v>#DIV/0!</v>
      </c>
      <c r="BE101" s="417" t="e">
        <f t="shared" si="31"/>
        <v>#DIV/0!</v>
      </c>
      <c r="BF101" s="417" t="e">
        <f t="shared" si="31"/>
        <v>#DIV/0!</v>
      </c>
      <c r="BG101" s="417" t="e">
        <f t="shared" si="31"/>
        <v>#DIV/0!</v>
      </c>
      <c r="BH101" s="417" t="e">
        <f t="shared" si="31"/>
        <v>#DIV/0!</v>
      </c>
      <c r="BI101" s="417" t="e">
        <f t="shared" si="31"/>
        <v>#DIV/0!</v>
      </c>
      <c r="BJ101" s="417" t="e">
        <f t="shared" si="31"/>
        <v>#DIV/0!</v>
      </c>
      <c r="BK101" s="417" t="e">
        <f t="shared" si="31"/>
        <v>#DIV/0!</v>
      </c>
      <c r="BL101" s="417" t="e">
        <f t="shared" si="31"/>
        <v>#DIV/0!</v>
      </c>
      <c r="BM101" s="417" t="e">
        <f t="shared" si="31"/>
        <v>#DIV/0!</v>
      </c>
      <c r="BN101" s="417" t="e">
        <f t="shared" si="31"/>
        <v>#DIV/0!</v>
      </c>
      <c r="BO101" s="417" t="e">
        <f t="shared" si="31"/>
        <v>#DIV/0!</v>
      </c>
      <c r="BP101" s="417" t="e">
        <f t="shared" si="31"/>
        <v>#DIV/0!</v>
      </c>
      <c r="BQ101" s="417" t="e">
        <f t="shared" si="31"/>
        <v>#DIV/0!</v>
      </c>
      <c r="BR101" s="417" t="e">
        <f t="shared" si="29"/>
        <v>#DIV/0!</v>
      </c>
      <c r="BS101" s="417" t="e">
        <f t="shared" si="29"/>
        <v>#DIV/0!</v>
      </c>
      <c r="BT101" s="417" t="e">
        <f t="shared" si="29"/>
        <v>#DIV/0!</v>
      </c>
      <c r="BU101" s="417" t="e">
        <f t="shared" si="29"/>
        <v>#DIV/0!</v>
      </c>
      <c r="BV101" s="417" t="e">
        <f t="shared" si="29"/>
        <v>#DIV/0!</v>
      </c>
      <c r="BW101" s="417" t="e">
        <f t="shared" si="29"/>
        <v>#DIV/0!</v>
      </c>
      <c r="BX101" s="417" t="e">
        <f t="shared" si="29"/>
        <v>#DIV/0!</v>
      </c>
      <c r="BY101" s="417" t="e">
        <f t="shared" si="29"/>
        <v>#DIV/0!</v>
      </c>
      <c r="BZ101" s="417" t="e">
        <f t="shared" si="29"/>
        <v>#DIV/0!</v>
      </c>
      <c r="CA101" s="417" t="e">
        <f t="shared" si="29"/>
        <v>#DIV/0!</v>
      </c>
      <c r="CB101" s="417" t="e">
        <f t="shared" si="29"/>
        <v>#DIV/0!</v>
      </c>
      <c r="CC101" s="417" t="e">
        <f t="shared" si="29"/>
        <v>#DIV/0!</v>
      </c>
      <c r="CD101" s="417" t="e">
        <f t="shared" si="29"/>
        <v>#DIV/0!</v>
      </c>
      <c r="CE101" s="417" t="e">
        <f t="shared" si="29"/>
        <v>#DIV/0!</v>
      </c>
      <c r="CF101" s="417" t="e">
        <f t="shared" si="29"/>
        <v>#DIV/0!</v>
      </c>
    </row>
    <row r="102" spans="1:84" x14ac:dyDescent="0.35">
      <c r="D102" s="417" t="s">
        <v>90</v>
      </c>
      <c r="E102" s="417" t="e">
        <f>(($E$14*($E38))+($E$15*($F38))+($E$16*($G38)))*E95</f>
        <v>#DIV/0!</v>
      </c>
      <c r="F102" s="417" t="e">
        <f t="shared" si="31"/>
        <v>#DIV/0!</v>
      </c>
      <c r="G102" s="417" t="e">
        <f t="shared" si="31"/>
        <v>#DIV/0!</v>
      </c>
      <c r="H102" s="417" t="e">
        <f t="shared" si="31"/>
        <v>#DIV/0!</v>
      </c>
      <c r="I102" s="417" t="e">
        <f t="shared" si="31"/>
        <v>#DIV/0!</v>
      </c>
      <c r="J102" s="417" t="e">
        <f t="shared" si="31"/>
        <v>#DIV/0!</v>
      </c>
      <c r="K102" s="417" t="e">
        <f t="shared" si="31"/>
        <v>#DIV/0!</v>
      </c>
      <c r="L102" s="417" t="e">
        <f t="shared" si="31"/>
        <v>#DIV/0!</v>
      </c>
      <c r="M102" s="417" t="e">
        <f t="shared" si="31"/>
        <v>#DIV/0!</v>
      </c>
      <c r="N102" s="417" t="e">
        <f t="shared" si="31"/>
        <v>#DIV/0!</v>
      </c>
      <c r="O102" s="417" t="e">
        <f t="shared" si="31"/>
        <v>#DIV/0!</v>
      </c>
      <c r="P102" s="417" t="e">
        <f t="shared" si="31"/>
        <v>#DIV/0!</v>
      </c>
      <c r="Q102" s="417" t="e">
        <f t="shared" si="31"/>
        <v>#DIV/0!</v>
      </c>
      <c r="R102" s="417" t="e">
        <f t="shared" si="31"/>
        <v>#DIV/0!</v>
      </c>
      <c r="S102" s="417" t="e">
        <f t="shared" si="31"/>
        <v>#DIV/0!</v>
      </c>
      <c r="T102" s="417" t="e">
        <f t="shared" si="31"/>
        <v>#DIV/0!</v>
      </c>
      <c r="U102" s="417" t="e">
        <f t="shared" si="31"/>
        <v>#DIV/0!</v>
      </c>
      <c r="V102" s="417" t="e">
        <f t="shared" si="31"/>
        <v>#DIV/0!</v>
      </c>
      <c r="W102" s="417" t="e">
        <f t="shared" si="31"/>
        <v>#DIV/0!</v>
      </c>
      <c r="X102" s="417" t="e">
        <f t="shared" si="31"/>
        <v>#DIV/0!</v>
      </c>
      <c r="Y102" s="417" t="e">
        <f t="shared" si="31"/>
        <v>#DIV/0!</v>
      </c>
      <c r="Z102" s="417" t="e">
        <f t="shared" si="31"/>
        <v>#DIV/0!</v>
      </c>
      <c r="AA102" s="417" t="e">
        <f t="shared" si="31"/>
        <v>#DIV/0!</v>
      </c>
      <c r="AB102" s="417" t="e">
        <f t="shared" si="31"/>
        <v>#DIV/0!</v>
      </c>
      <c r="AC102" s="417" t="e">
        <f t="shared" si="31"/>
        <v>#DIV/0!</v>
      </c>
      <c r="AD102" s="417" t="e">
        <f t="shared" si="31"/>
        <v>#DIV/0!</v>
      </c>
      <c r="AE102" s="417" t="e">
        <f t="shared" si="31"/>
        <v>#DIV/0!</v>
      </c>
      <c r="AF102" s="417" t="e">
        <f t="shared" si="31"/>
        <v>#DIV/0!</v>
      </c>
      <c r="AG102" s="417" t="e">
        <f t="shared" si="31"/>
        <v>#DIV/0!</v>
      </c>
      <c r="AH102" s="417" t="e">
        <f t="shared" si="31"/>
        <v>#DIV/0!</v>
      </c>
      <c r="AI102" s="417" t="e">
        <f t="shared" si="31"/>
        <v>#DIV/0!</v>
      </c>
      <c r="AJ102" s="417" t="e">
        <f t="shared" si="31"/>
        <v>#DIV/0!</v>
      </c>
      <c r="AK102" s="417" t="e">
        <f t="shared" si="31"/>
        <v>#DIV/0!</v>
      </c>
      <c r="AL102" s="417" t="e">
        <f t="shared" si="31"/>
        <v>#DIV/0!</v>
      </c>
      <c r="AM102" s="417" t="e">
        <f t="shared" si="31"/>
        <v>#DIV/0!</v>
      </c>
      <c r="AN102" s="417" t="e">
        <f t="shared" si="31"/>
        <v>#DIV/0!</v>
      </c>
      <c r="AO102" s="417" t="e">
        <f t="shared" si="31"/>
        <v>#DIV/0!</v>
      </c>
      <c r="AP102" s="417" t="e">
        <f t="shared" si="31"/>
        <v>#DIV/0!</v>
      </c>
      <c r="AQ102" s="417" t="e">
        <f t="shared" si="31"/>
        <v>#DIV/0!</v>
      </c>
      <c r="AR102" s="417" t="e">
        <f t="shared" si="31"/>
        <v>#DIV/0!</v>
      </c>
      <c r="AS102" s="417" t="e">
        <f t="shared" si="31"/>
        <v>#DIV/0!</v>
      </c>
      <c r="AT102" s="417" t="e">
        <f t="shared" si="31"/>
        <v>#DIV/0!</v>
      </c>
      <c r="AU102" s="417" t="e">
        <f t="shared" si="31"/>
        <v>#DIV/0!</v>
      </c>
      <c r="AV102" s="417" t="e">
        <f t="shared" si="31"/>
        <v>#DIV/0!</v>
      </c>
      <c r="AW102" s="417" t="e">
        <f t="shared" si="31"/>
        <v>#DIV/0!</v>
      </c>
      <c r="AX102" s="417" t="e">
        <f t="shared" si="31"/>
        <v>#DIV/0!</v>
      </c>
      <c r="AY102" s="417" t="e">
        <f t="shared" si="31"/>
        <v>#DIV/0!</v>
      </c>
      <c r="AZ102" s="417" t="e">
        <f t="shared" si="31"/>
        <v>#DIV/0!</v>
      </c>
      <c r="BA102" s="417" t="e">
        <f t="shared" si="31"/>
        <v>#DIV/0!</v>
      </c>
      <c r="BB102" s="417" t="e">
        <f t="shared" si="31"/>
        <v>#DIV/0!</v>
      </c>
      <c r="BC102" s="417" t="e">
        <f t="shared" si="31"/>
        <v>#DIV/0!</v>
      </c>
      <c r="BD102" s="417" t="e">
        <f t="shared" si="31"/>
        <v>#DIV/0!</v>
      </c>
      <c r="BE102" s="417" t="e">
        <f t="shared" si="31"/>
        <v>#DIV/0!</v>
      </c>
      <c r="BF102" s="417" t="e">
        <f t="shared" si="31"/>
        <v>#DIV/0!</v>
      </c>
      <c r="BG102" s="417" t="e">
        <f t="shared" si="31"/>
        <v>#DIV/0!</v>
      </c>
      <c r="BH102" s="417" t="e">
        <f t="shared" si="31"/>
        <v>#DIV/0!</v>
      </c>
      <c r="BI102" s="417" t="e">
        <f t="shared" si="31"/>
        <v>#DIV/0!</v>
      </c>
      <c r="BJ102" s="417" t="e">
        <f t="shared" si="31"/>
        <v>#DIV/0!</v>
      </c>
      <c r="BK102" s="417" t="e">
        <f t="shared" si="31"/>
        <v>#DIV/0!</v>
      </c>
      <c r="BL102" s="417" t="e">
        <f t="shared" si="31"/>
        <v>#DIV/0!</v>
      </c>
      <c r="BM102" s="417" t="e">
        <f t="shared" si="31"/>
        <v>#DIV/0!</v>
      </c>
      <c r="BN102" s="417" t="e">
        <f t="shared" si="31"/>
        <v>#DIV/0!</v>
      </c>
      <c r="BO102" s="417" t="e">
        <f t="shared" si="31"/>
        <v>#DIV/0!</v>
      </c>
      <c r="BP102" s="417" t="e">
        <f t="shared" si="31"/>
        <v>#DIV/0!</v>
      </c>
      <c r="BQ102" s="417" t="e">
        <f t="shared" si="31"/>
        <v>#DIV/0!</v>
      </c>
      <c r="BR102" s="417" t="e">
        <f t="shared" si="29"/>
        <v>#DIV/0!</v>
      </c>
      <c r="BS102" s="417" t="e">
        <f t="shared" si="29"/>
        <v>#DIV/0!</v>
      </c>
      <c r="BT102" s="417" t="e">
        <f t="shared" si="29"/>
        <v>#DIV/0!</v>
      </c>
      <c r="BU102" s="417" t="e">
        <f t="shared" si="29"/>
        <v>#DIV/0!</v>
      </c>
      <c r="BV102" s="417" t="e">
        <f t="shared" si="29"/>
        <v>#DIV/0!</v>
      </c>
      <c r="BW102" s="417" t="e">
        <f t="shared" si="29"/>
        <v>#DIV/0!</v>
      </c>
      <c r="BX102" s="417" t="e">
        <f t="shared" si="29"/>
        <v>#DIV/0!</v>
      </c>
      <c r="BY102" s="417" t="e">
        <f t="shared" si="29"/>
        <v>#DIV/0!</v>
      </c>
      <c r="BZ102" s="417" t="e">
        <f t="shared" si="29"/>
        <v>#DIV/0!</v>
      </c>
      <c r="CA102" s="417" t="e">
        <f t="shared" si="29"/>
        <v>#DIV/0!</v>
      </c>
      <c r="CB102" s="417" t="e">
        <f t="shared" si="29"/>
        <v>#DIV/0!</v>
      </c>
      <c r="CC102" s="417" t="e">
        <f t="shared" si="29"/>
        <v>#DIV/0!</v>
      </c>
      <c r="CD102" s="417" t="e">
        <f t="shared" si="29"/>
        <v>#DIV/0!</v>
      </c>
      <c r="CE102" s="417" t="e">
        <f t="shared" si="29"/>
        <v>#DIV/0!</v>
      </c>
      <c r="CF102" s="417" t="e">
        <f t="shared" si="29"/>
        <v>#DIV/0!</v>
      </c>
    </row>
    <row r="103" spans="1:84" x14ac:dyDescent="0.35">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c r="AS103" s="450"/>
      <c r="AT103" s="450"/>
      <c r="AU103" s="450"/>
      <c r="AV103" s="450"/>
      <c r="AW103" s="450"/>
      <c r="AX103" s="450"/>
      <c r="AY103" s="450"/>
      <c r="AZ103" s="450"/>
      <c r="BA103" s="450"/>
      <c r="BB103" s="450"/>
      <c r="BC103" s="450"/>
      <c r="BD103" s="450"/>
      <c r="BE103" s="450"/>
      <c r="BF103" s="450"/>
      <c r="BG103" s="450"/>
      <c r="BH103" s="450"/>
      <c r="BI103" s="450"/>
      <c r="BJ103" s="450"/>
      <c r="BK103" s="450"/>
      <c r="BL103" s="450"/>
      <c r="BM103" s="450"/>
      <c r="BN103" s="450"/>
      <c r="BO103" s="450"/>
      <c r="BP103" s="450"/>
      <c r="BQ103" s="450"/>
      <c r="BR103" s="450"/>
      <c r="BS103" s="450"/>
      <c r="BT103" s="450"/>
      <c r="BU103" s="450"/>
      <c r="BV103" s="450"/>
      <c r="BW103" s="450"/>
      <c r="BX103" s="450"/>
      <c r="BY103" s="450"/>
      <c r="BZ103" s="450"/>
      <c r="CA103" s="450"/>
      <c r="CB103" s="450"/>
      <c r="CC103" s="450"/>
      <c r="CD103" s="450"/>
      <c r="CE103" s="450"/>
      <c r="CF103" s="450"/>
    </row>
    <row r="104" spans="1:84" x14ac:dyDescent="0.35">
      <c r="C104" s="391" t="s">
        <v>295</v>
      </c>
      <c r="D104" s="788"/>
      <c r="E104" s="788"/>
      <c r="F104" s="788"/>
      <c r="G104" s="789"/>
    </row>
    <row r="105" spans="1:84" s="416" customFormat="1" x14ac:dyDescent="0.35">
      <c r="D105" s="790"/>
      <c r="E105" s="791">
        <v>2010</v>
      </c>
      <c r="F105" s="792">
        <v>2011</v>
      </c>
      <c r="G105" s="792">
        <v>2012</v>
      </c>
      <c r="H105" s="792">
        <v>2013</v>
      </c>
      <c r="I105" s="792">
        <v>2014</v>
      </c>
      <c r="J105" s="792">
        <v>2015</v>
      </c>
      <c r="K105" s="792">
        <v>2016</v>
      </c>
      <c r="L105" s="792">
        <v>2017</v>
      </c>
      <c r="M105" s="792">
        <v>2018</v>
      </c>
      <c r="N105" s="792">
        <v>2019</v>
      </c>
      <c r="O105" s="792">
        <v>2020</v>
      </c>
      <c r="P105" s="792">
        <v>2021</v>
      </c>
      <c r="Q105" s="792">
        <v>2022</v>
      </c>
      <c r="R105" s="792">
        <v>2023</v>
      </c>
      <c r="S105" s="792">
        <v>2024</v>
      </c>
      <c r="T105" s="792">
        <v>2025</v>
      </c>
      <c r="U105" s="792">
        <v>2026</v>
      </c>
      <c r="V105" s="792">
        <v>2027</v>
      </c>
      <c r="W105" s="792">
        <v>2028</v>
      </c>
      <c r="X105" s="792">
        <v>2029</v>
      </c>
      <c r="Y105" s="792">
        <v>2030</v>
      </c>
      <c r="Z105" s="792">
        <v>2031</v>
      </c>
      <c r="AA105" s="792">
        <v>2032</v>
      </c>
      <c r="AB105" s="792">
        <v>2033</v>
      </c>
      <c r="AC105" s="792">
        <v>2034</v>
      </c>
      <c r="AD105" s="792">
        <v>2035</v>
      </c>
      <c r="AE105" s="792">
        <v>2036</v>
      </c>
      <c r="AF105" s="792">
        <v>2037</v>
      </c>
      <c r="AG105" s="792">
        <v>2038</v>
      </c>
      <c r="AH105" s="792">
        <v>2039</v>
      </c>
      <c r="AI105" s="792">
        <v>2040</v>
      </c>
      <c r="AJ105" s="792">
        <v>2041</v>
      </c>
      <c r="AK105" s="792">
        <v>2042</v>
      </c>
      <c r="AL105" s="792">
        <v>2043</v>
      </c>
      <c r="AM105" s="792">
        <v>2044</v>
      </c>
      <c r="AN105" s="792">
        <v>2045</v>
      </c>
      <c r="AO105" s="792">
        <v>2046</v>
      </c>
      <c r="AP105" s="792">
        <v>2047</v>
      </c>
      <c r="AQ105" s="792">
        <v>2048</v>
      </c>
      <c r="AR105" s="792">
        <v>2049</v>
      </c>
      <c r="AS105" s="792">
        <v>2050</v>
      </c>
      <c r="AT105" s="792">
        <v>2051</v>
      </c>
      <c r="AU105" s="792">
        <v>2052</v>
      </c>
      <c r="AV105" s="792">
        <v>2053</v>
      </c>
      <c r="AW105" s="792">
        <v>2054</v>
      </c>
      <c r="AX105" s="792">
        <v>2055</v>
      </c>
      <c r="AY105" s="792">
        <v>2056</v>
      </c>
      <c r="AZ105" s="792">
        <v>2057</v>
      </c>
      <c r="BA105" s="792">
        <v>2058</v>
      </c>
      <c r="BB105" s="792">
        <v>2059</v>
      </c>
      <c r="BC105" s="792">
        <v>2060</v>
      </c>
      <c r="BD105" s="792">
        <v>2061</v>
      </c>
      <c r="BE105" s="792">
        <v>2062</v>
      </c>
      <c r="BF105" s="792">
        <v>2063</v>
      </c>
      <c r="BG105" s="792">
        <v>2064</v>
      </c>
      <c r="BH105" s="792">
        <v>2065</v>
      </c>
      <c r="BI105" s="792">
        <v>2066</v>
      </c>
      <c r="BJ105" s="792">
        <v>2067</v>
      </c>
      <c r="BK105" s="792">
        <v>2068</v>
      </c>
      <c r="BL105" s="792">
        <v>2069</v>
      </c>
      <c r="BM105" s="792">
        <v>2070</v>
      </c>
      <c r="BN105" s="792">
        <v>2071</v>
      </c>
      <c r="BO105" s="792">
        <v>2072</v>
      </c>
      <c r="BP105" s="792">
        <v>2073</v>
      </c>
      <c r="BQ105" s="792">
        <v>2074</v>
      </c>
      <c r="BR105" s="792">
        <v>2075</v>
      </c>
      <c r="BS105" s="792">
        <v>2076</v>
      </c>
      <c r="BT105" s="792">
        <v>2077</v>
      </c>
      <c r="BU105" s="792">
        <v>2078</v>
      </c>
      <c r="BV105" s="792">
        <v>2079</v>
      </c>
      <c r="BW105" s="792">
        <v>2080</v>
      </c>
      <c r="BX105" s="792">
        <v>2081</v>
      </c>
      <c r="BY105" s="792">
        <v>2082</v>
      </c>
      <c r="BZ105" s="792">
        <v>2083</v>
      </c>
      <c r="CA105" s="792">
        <v>2084</v>
      </c>
      <c r="CB105" s="792">
        <v>2085</v>
      </c>
      <c r="CC105" s="792">
        <v>2086</v>
      </c>
      <c r="CD105" s="792">
        <v>2087</v>
      </c>
      <c r="CE105" s="792">
        <v>2088</v>
      </c>
      <c r="CF105" s="792">
        <v>2089</v>
      </c>
    </row>
    <row r="106" spans="1:84" x14ac:dyDescent="0.35">
      <c r="A106" s="391" t="s">
        <v>296</v>
      </c>
      <c r="D106" s="417" t="s">
        <v>84</v>
      </c>
      <c r="E106" s="417" t="e">
        <f t="shared" ref="E106:AD106" si="32">VLOOKUP(E105,voc_nonfuel,7,0)+ (VLOOKUP(E105,voc_nonfuel,8)/$E$5)</f>
        <v>#DIV/0!</v>
      </c>
      <c r="F106" s="417" t="e">
        <f t="shared" si="32"/>
        <v>#DIV/0!</v>
      </c>
      <c r="G106" s="417" t="e">
        <f t="shared" si="32"/>
        <v>#DIV/0!</v>
      </c>
      <c r="H106" s="417" t="e">
        <f t="shared" si="32"/>
        <v>#DIV/0!</v>
      </c>
      <c r="I106" s="417" t="e">
        <f t="shared" si="32"/>
        <v>#DIV/0!</v>
      </c>
      <c r="J106" s="417" t="e">
        <f t="shared" si="32"/>
        <v>#DIV/0!</v>
      </c>
      <c r="K106" s="417" t="e">
        <f t="shared" si="32"/>
        <v>#DIV/0!</v>
      </c>
      <c r="L106" s="417" t="e">
        <f t="shared" si="32"/>
        <v>#DIV/0!</v>
      </c>
      <c r="M106" s="417" t="e">
        <f t="shared" si="32"/>
        <v>#DIV/0!</v>
      </c>
      <c r="N106" s="417" t="e">
        <f t="shared" si="32"/>
        <v>#DIV/0!</v>
      </c>
      <c r="O106" s="417" t="e">
        <f t="shared" si="32"/>
        <v>#DIV/0!</v>
      </c>
      <c r="P106" s="417" t="e">
        <f t="shared" si="32"/>
        <v>#DIV/0!</v>
      </c>
      <c r="Q106" s="417" t="e">
        <f t="shared" si="32"/>
        <v>#DIV/0!</v>
      </c>
      <c r="R106" s="417" t="e">
        <f t="shared" si="32"/>
        <v>#DIV/0!</v>
      </c>
      <c r="S106" s="417" t="e">
        <f t="shared" si="32"/>
        <v>#DIV/0!</v>
      </c>
      <c r="T106" s="417" t="e">
        <f t="shared" si="32"/>
        <v>#DIV/0!</v>
      </c>
      <c r="U106" s="417" t="e">
        <f t="shared" si="32"/>
        <v>#DIV/0!</v>
      </c>
      <c r="V106" s="417" t="e">
        <f t="shared" si="32"/>
        <v>#DIV/0!</v>
      </c>
      <c r="W106" s="417" t="e">
        <f t="shared" si="32"/>
        <v>#DIV/0!</v>
      </c>
      <c r="X106" s="417" t="e">
        <f t="shared" si="32"/>
        <v>#DIV/0!</v>
      </c>
      <c r="Y106" s="417" t="e">
        <f t="shared" si="32"/>
        <v>#DIV/0!</v>
      </c>
      <c r="Z106" s="417" t="e">
        <f t="shared" si="32"/>
        <v>#DIV/0!</v>
      </c>
      <c r="AA106" s="417" t="e">
        <f t="shared" si="32"/>
        <v>#DIV/0!</v>
      </c>
      <c r="AB106" s="417" t="e">
        <f t="shared" si="32"/>
        <v>#DIV/0!</v>
      </c>
      <c r="AC106" s="417" t="e">
        <f t="shared" si="32"/>
        <v>#DIV/0!</v>
      </c>
      <c r="AD106" s="417" t="e">
        <f t="shared" si="32"/>
        <v>#DIV/0!</v>
      </c>
      <c r="AE106" s="417" t="e">
        <f>AD106</f>
        <v>#DIV/0!</v>
      </c>
      <c r="AF106" s="417" t="e">
        <f t="shared" ref="AF106:CF106" si="33">AE106</f>
        <v>#DIV/0!</v>
      </c>
      <c r="AG106" s="417" t="e">
        <f t="shared" si="33"/>
        <v>#DIV/0!</v>
      </c>
      <c r="AH106" s="417" t="e">
        <f t="shared" si="33"/>
        <v>#DIV/0!</v>
      </c>
      <c r="AI106" s="417" t="e">
        <f t="shared" si="33"/>
        <v>#DIV/0!</v>
      </c>
      <c r="AJ106" s="417" t="e">
        <f t="shared" si="33"/>
        <v>#DIV/0!</v>
      </c>
      <c r="AK106" s="417" t="e">
        <f t="shared" si="33"/>
        <v>#DIV/0!</v>
      </c>
      <c r="AL106" s="417" t="e">
        <f t="shared" si="33"/>
        <v>#DIV/0!</v>
      </c>
      <c r="AM106" s="417" t="e">
        <f t="shared" si="33"/>
        <v>#DIV/0!</v>
      </c>
      <c r="AN106" s="417" t="e">
        <f t="shared" si="33"/>
        <v>#DIV/0!</v>
      </c>
      <c r="AO106" s="417" t="e">
        <f t="shared" si="33"/>
        <v>#DIV/0!</v>
      </c>
      <c r="AP106" s="417" t="e">
        <f t="shared" si="33"/>
        <v>#DIV/0!</v>
      </c>
      <c r="AQ106" s="417" t="e">
        <f t="shared" si="33"/>
        <v>#DIV/0!</v>
      </c>
      <c r="AR106" s="417" t="e">
        <f t="shared" si="33"/>
        <v>#DIV/0!</v>
      </c>
      <c r="AS106" s="417" t="e">
        <f t="shared" si="33"/>
        <v>#DIV/0!</v>
      </c>
      <c r="AT106" s="417" t="e">
        <f t="shared" si="33"/>
        <v>#DIV/0!</v>
      </c>
      <c r="AU106" s="417" t="e">
        <f t="shared" si="33"/>
        <v>#DIV/0!</v>
      </c>
      <c r="AV106" s="417" t="e">
        <f t="shared" si="33"/>
        <v>#DIV/0!</v>
      </c>
      <c r="AW106" s="417" t="e">
        <f t="shared" si="33"/>
        <v>#DIV/0!</v>
      </c>
      <c r="AX106" s="417" t="e">
        <f t="shared" si="33"/>
        <v>#DIV/0!</v>
      </c>
      <c r="AY106" s="417" t="e">
        <f t="shared" si="33"/>
        <v>#DIV/0!</v>
      </c>
      <c r="AZ106" s="417" t="e">
        <f t="shared" si="33"/>
        <v>#DIV/0!</v>
      </c>
      <c r="BA106" s="417" t="e">
        <f t="shared" si="33"/>
        <v>#DIV/0!</v>
      </c>
      <c r="BB106" s="417" t="e">
        <f t="shared" si="33"/>
        <v>#DIV/0!</v>
      </c>
      <c r="BC106" s="417" t="e">
        <f t="shared" si="33"/>
        <v>#DIV/0!</v>
      </c>
      <c r="BD106" s="417" t="e">
        <f t="shared" si="33"/>
        <v>#DIV/0!</v>
      </c>
      <c r="BE106" s="417" t="e">
        <f t="shared" si="33"/>
        <v>#DIV/0!</v>
      </c>
      <c r="BF106" s="417" t="e">
        <f t="shared" si="33"/>
        <v>#DIV/0!</v>
      </c>
      <c r="BG106" s="417" t="e">
        <f t="shared" si="33"/>
        <v>#DIV/0!</v>
      </c>
      <c r="BH106" s="417" t="e">
        <f t="shared" si="33"/>
        <v>#DIV/0!</v>
      </c>
      <c r="BI106" s="417" t="e">
        <f t="shared" si="33"/>
        <v>#DIV/0!</v>
      </c>
      <c r="BJ106" s="417" t="e">
        <f t="shared" si="33"/>
        <v>#DIV/0!</v>
      </c>
      <c r="BK106" s="417" t="e">
        <f t="shared" si="33"/>
        <v>#DIV/0!</v>
      </c>
      <c r="BL106" s="417" t="e">
        <f t="shared" si="33"/>
        <v>#DIV/0!</v>
      </c>
      <c r="BM106" s="417" t="e">
        <f t="shared" si="33"/>
        <v>#DIV/0!</v>
      </c>
      <c r="BN106" s="417" t="e">
        <f t="shared" si="33"/>
        <v>#DIV/0!</v>
      </c>
      <c r="BO106" s="417" t="e">
        <f t="shared" si="33"/>
        <v>#DIV/0!</v>
      </c>
      <c r="BP106" s="417" t="e">
        <f t="shared" si="33"/>
        <v>#DIV/0!</v>
      </c>
      <c r="BQ106" s="417" t="e">
        <f t="shared" si="33"/>
        <v>#DIV/0!</v>
      </c>
      <c r="BR106" s="417" t="e">
        <f t="shared" si="33"/>
        <v>#DIV/0!</v>
      </c>
      <c r="BS106" s="417" t="e">
        <f t="shared" si="33"/>
        <v>#DIV/0!</v>
      </c>
      <c r="BT106" s="417" t="e">
        <f t="shared" si="33"/>
        <v>#DIV/0!</v>
      </c>
      <c r="BU106" s="417" t="e">
        <f t="shared" si="33"/>
        <v>#DIV/0!</v>
      </c>
      <c r="BV106" s="417" t="e">
        <f t="shared" si="33"/>
        <v>#DIV/0!</v>
      </c>
      <c r="BW106" s="417" t="e">
        <f t="shared" si="33"/>
        <v>#DIV/0!</v>
      </c>
      <c r="BX106" s="417" t="e">
        <f t="shared" si="33"/>
        <v>#DIV/0!</v>
      </c>
      <c r="BY106" s="417" t="e">
        <f t="shared" si="33"/>
        <v>#DIV/0!</v>
      </c>
      <c r="BZ106" s="417" t="e">
        <f t="shared" si="33"/>
        <v>#DIV/0!</v>
      </c>
      <c r="CA106" s="417" t="e">
        <f t="shared" si="33"/>
        <v>#DIV/0!</v>
      </c>
      <c r="CB106" s="417" t="e">
        <f t="shared" si="33"/>
        <v>#DIV/0!</v>
      </c>
      <c r="CC106" s="417" t="e">
        <f t="shared" si="33"/>
        <v>#DIV/0!</v>
      </c>
      <c r="CD106" s="417" t="e">
        <f t="shared" si="33"/>
        <v>#DIV/0!</v>
      </c>
      <c r="CE106" s="417" t="e">
        <f t="shared" si="33"/>
        <v>#DIV/0!</v>
      </c>
      <c r="CF106" s="417" t="e">
        <f t="shared" si="33"/>
        <v>#DIV/0!</v>
      </c>
    </row>
    <row r="107" spans="1:84" x14ac:dyDescent="0.35">
      <c r="D107" s="417" t="s">
        <v>86</v>
      </c>
      <c r="E107" s="417" t="e">
        <f>(('Table A.3.14'!$D$33+'Table A.3.14'!$E$33/Carriageways!$E$6)*'Table A.1.3.4'!$Q$30 + 'Table A.3.14'!$D$33*'Table A.1.3.4'!$Q$31)/100</f>
        <v>#DIV/0!</v>
      </c>
      <c r="F107" s="417" t="e">
        <f>(('Table A.3.14'!$D$33+'Table A.3.14'!$E$33/Carriageways!$E$6)*'Table A.1.3.4'!$Q$30 + 'Table A.3.14'!$D$33*'Table A.1.3.4'!$Q$31)/100</f>
        <v>#DIV/0!</v>
      </c>
      <c r="G107" s="417" t="e">
        <f>(('Table A.3.14'!$D$33+'Table A.3.14'!$E$33/Carriageways!$E$6)*'Table A.1.3.4'!$Q$30 + 'Table A.3.14'!$D$33*'Table A.1.3.4'!$Q$31)/100</f>
        <v>#DIV/0!</v>
      </c>
      <c r="H107" s="417" t="e">
        <f>(('Table A.3.14'!$D$33+'Table A.3.14'!$E$33/Carriageways!$E$6)*'Table A.1.3.4'!$Q$30 + 'Table A.3.14'!$D$33*'Table A.1.3.4'!$Q$31)/100</f>
        <v>#DIV/0!</v>
      </c>
      <c r="I107" s="417" t="e">
        <f>(('Table A.3.14'!$D$33+'Table A.3.14'!$E$33/Carriageways!$E$6)*'Table A.1.3.4'!$Q$30 + 'Table A.3.14'!$D$33*'Table A.1.3.4'!$Q$31)/100</f>
        <v>#DIV/0!</v>
      </c>
      <c r="J107" s="417" t="e">
        <f>(('Table A.3.14'!$D$33+'Table A.3.14'!$E$33/Carriageways!$E$6)*'Table A.1.3.4'!$Q$30 + 'Table A.3.14'!$D$33*'Table A.1.3.4'!$Q$31)/100</f>
        <v>#DIV/0!</v>
      </c>
      <c r="K107" s="417" t="e">
        <f>(('Table A.3.14'!$D$33+'Table A.3.14'!$E$33/Carriageways!$E$6)*'Table A.1.3.4'!$Q$30 + 'Table A.3.14'!$D$33*'Table A.1.3.4'!$Q$31)/100</f>
        <v>#DIV/0!</v>
      </c>
      <c r="L107" s="417" t="e">
        <f>(('Table A.3.14'!$D$33+'Table A.3.14'!$E$33/Carriageways!$E$6)*'Table A.1.3.4'!$Q$30 + 'Table A.3.14'!$D$33*'Table A.1.3.4'!$Q$31)/100</f>
        <v>#DIV/0!</v>
      </c>
      <c r="M107" s="417" t="e">
        <f>(('Table A.3.14'!$D$33+'Table A.3.14'!$E$33/Carriageways!$E$6)*'Table A.1.3.4'!$Q$30 + 'Table A.3.14'!$D$33*'Table A.1.3.4'!$Q$31)/100</f>
        <v>#DIV/0!</v>
      </c>
      <c r="N107" s="417" t="e">
        <f>(('Table A.3.14'!$D$33+'Table A.3.14'!$E$33/Carriageways!$E$6)*'Table A.1.3.4'!$Q$30 + 'Table A.3.14'!$D$33*'Table A.1.3.4'!$Q$31)/100</f>
        <v>#DIV/0!</v>
      </c>
      <c r="O107" s="417" t="e">
        <f>(('Table A.3.14'!$D$33+'Table A.3.14'!$E$33/Carriageways!$E$6)*'Table A.1.3.4'!$Q$30 + 'Table A.3.14'!$D$33*'Table A.1.3.4'!$Q$31)/100</f>
        <v>#DIV/0!</v>
      </c>
      <c r="P107" s="417" t="e">
        <f>(('Table A.3.14'!$D$33+'Table A.3.14'!$E$33/Carriageways!$E$6)*'Table A.1.3.4'!$Q$30 + 'Table A.3.14'!$D$33*'Table A.1.3.4'!$Q$31)/100</f>
        <v>#DIV/0!</v>
      </c>
      <c r="Q107" s="417" t="e">
        <f>(('Table A.3.14'!$D$33+'Table A.3.14'!$E$33/Carriageways!$E$6)*'Table A.1.3.4'!$Q$30 + 'Table A.3.14'!$D$33*'Table A.1.3.4'!$Q$31)/100</f>
        <v>#DIV/0!</v>
      </c>
      <c r="R107" s="417" t="e">
        <f>(('Table A.3.14'!$D$33+'Table A.3.14'!$E$33/Carriageways!$E$6)*'Table A.1.3.4'!$Q$30 + 'Table A.3.14'!$D$33*'Table A.1.3.4'!$Q$31)/100</f>
        <v>#DIV/0!</v>
      </c>
      <c r="S107" s="417" t="e">
        <f>(('Table A.3.14'!$D$33+'Table A.3.14'!$E$33/Carriageways!$E$6)*'Table A.1.3.4'!$Q$30 + 'Table A.3.14'!$D$33*'Table A.1.3.4'!$Q$31)/100</f>
        <v>#DIV/0!</v>
      </c>
      <c r="T107" s="417" t="e">
        <f>(('Table A.3.14'!$D$33+'Table A.3.14'!$E$33/Carriageways!$E$6)*'Table A.1.3.4'!$Q$30 + 'Table A.3.14'!$D$33*'Table A.1.3.4'!$Q$31)/100</f>
        <v>#DIV/0!</v>
      </c>
      <c r="U107" s="417" t="e">
        <f>(('Table A.3.14'!$D$33+'Table A.3.14'!$E$33/Carriageways!$E$6)*'Table A.1.3.4'!$Q$30 + 'Table A.3.14'!$D$33*'Table A.1.3.4'!$Q$31)/100</f>
        <v>#DIV/0!</v>
      </c>
      <c r="V107" s="417" t="e">
        <f>(('Table A.3.14'!$D$33+'Table A.3.14'!$E$33/Carriageways!$E$6)*'Table A.1.3.4'!$Q$30 + 'Table A.3.14'!$D$33*'Table A.1.3.4'!$Q$31)/100</f>
        <v>#DIV/0!</v>
      </c>
      <c r="W107" s="417" t="e">
        <f>(('Table A.3.14'!$D$33+'Table A.3.14'!$E$33/Carriageways!$E$6)*'Table A.1.3.4'!$Q$30 + 'Table A.3.14'!$D$33*'Table A.1.3.4'!$Q$31)/100</f>
        <v>#DIV/0!</v>
      </c>
      <c r="X107" s="417" t="e">
        <f>(('Table A.3.14'!$D$33+'Table A.3.14'!$E$33/Carriageways!$E$6)*'Table A.1.3.4'!$Q$30 + 'Table A.3.14'!$D$33*'Table A.1.3.4'!$Q$31)/100</f>
        <v>#DIV/0!</v>
      </c>
      <c r="Y107" s="417" t="e">
        <f>(('Table A.3.14'!$D$33+'Table A.3.14'!$E$33/Carriageways!$E$6)*'Table A.1.3.4'!$Q$30 + 'Table A.3.14'!$D$33*'Table A.1.3.4'!$Q$31)/100</f>
        <v>#DIV/0!</v>
      </c>
      <c r="Z107" s="417" t="e">
        <f>(('Table A.3.14'!$D$33+'Table A.3.14'!$E$33/Carriageways!$E$6)*'Table A.1.3.4'!$Q$30 + 'Table A.3.14'!$D$33*'Table A.1.3.4'!$Q$31)/100</f>
        <v>#DIV/0!</v>
      </c>
      <c r="AA107" s="417" t="e">
        <f>(('Table A.3.14'!$D$33+'Table A.3.14'!$E$33/Carriageways!$E$6)*'Table A.1.3.4'!$Q$30 + 'Table A.3.14'!$D$33*'Table A.1.3.4'!$Q$31)/100</f>
        <v>#DIV/0!</v>
      </c>
      <c r="AB107" s="417" t="e">
        <f>(('Table A.3.14'!$D$33+'Table A.3.14'!$E$33/Carriageways!$E$6)*'Table A.1.3.4'!$Q$30 + 'Table A.3.14'!$D$33*'Table A.1.3.4'!$Q$31)/100</f>
        <v>#DIV/0!</v>
      </c>
      <c r="AC107" s="417" t="e">
        <f>(('Table A.3.14'!$D$33+'Table A.3.14'!$E$33/Carriageways!$E$6)*'Table A.1.3.4'!$Q$30 + 'Table A.3.14'!$D$33*'Table A.1.3.4'!$Q$31)/100</f>
        <v>#DIV/0!</v>
      </c>
      <c r="AD107" s="417" t="e">
        <f>(('Table A.3.14'!$D$33+'Table A.3.14'!$E$33/Carriageways!$E$6)*'Table A.1.3.4'!$Q$30 + 'Table A.3.14'!$D$33*'Table A.1.3.4'!$Q$31)/100</f>
        <v>#DIV/0!</v>
      </c>
      <c r="AE107" s="417" t="e">
        <f>AD107</f>
        <v>#DIV/0!</v>
      </c>
      <c r="AF107" s="417" t="e">
        <f t="shared" ref="AF107:CF107" si="34">AE107</f>
        <v>#DIV/0!</v>
      </c>
      <c r="AG107" s="417" t="e">
        <f t="shared" si="34"/>
        <v>#DIV/0!</v>
      </c>
      <c r="AH107" s="417" t="e">
        <f t="shared" si="34"/>
        <v>#DIV/0!</v>
      </c>
      <c r="AI107" s="417" t="e">
        <f t="shared" si="34"/>
        <v>#DIV/0!</v>
      </c>
      <c r="AJ107" s="417" t="e">
        <f t="shared" si="34"/>
        <v>#DIV/0!</v>
      </c>
      <c r="AK107" s="417" t="e">
        <f t="shared" si="34"/>
        <v>#DIV/0!</v>
      </c>
      <c r="AL107" s="417" t="e">
        <f t="shared" si="34"/>
        <v>#DIV/0!</v>
      </c>
      <c r="AM107" s="417" t="e">
        <f t="shared" si="34"/>
        <v>#DIV/0!</v>
      </c>
      <c r="AN107" s="417" t="e">
        <f t="shared" si="34"/>
        <v>#DIV/0!</v>
      </c>
      <c r="AO107" s="417" t="e">
        <f t="shared" si="34"/>
        <v>#DIV/0!</v>
      </c>
      <c r="AP107" s="417" t="e">
        <f t="shared" si="34"/>
        <v>#DIV/0!</v>
      </c>
      <c r="AQ107" s="417" t="e">
        <f t="shared" si="34"/>
        <v>#DIV/0!</v>
      </c>
      <c r="AR107" s="417" t="e">
        <f t="shared" si="34"/>
        <v>#DIV/0!</v>
      </c>
      <c r="AS107" s="417" t="e">
        <f t="shared" si="34"/>
        <v>#DIV/0!</v>
      </c>
      <c r="AT107" s="417" t="e">
        <f t="shared" si="34"/>
        <v>#DIV/0!</v>
      </c>
      <c r="AU107" s="417" t="e">
        <f t="shared" si="34"/>
        <v>#DIV/0!</v>
      </c>
      <c r="AV107" s="417" t="e">
        <f t="shared" si="34"/>
        <v>#DIV/0!</v>
      </c>
      <c r="AW107" s="417" t="e">
        <f t="shared" si="34"/>
        <v>#DIV/0!</v>
      </c>
      <c r="AX107" s="417" t="e">
        <f t="shared" si="34"/>
        <v>#DIV/0!</v>
      </c>
      <c r="AY107" s="417" t="e">
        <f t="shared" si="34"/>
        <v>#DIV/0!</v>
      </c>
      <c r="AZ107" s="417" t="e">
        <f t="shared" si="34"/>
        <v>#DIV/0!</v>
      </c>
      <c r="BA107" s="417" t="e">
        <f t="shared" si="34"/>
        <v>#DIV/0!</v>
      </c>
      <c r="BB107" s="417" t="e">
        <f t="shared" si="34"/>
        <v>#DIV/0!</v>
      </c>
      <c r="BC107" s="417" t="e">
        <f t="shared" si="34"/>
        <v>#DIV/0!</v>
      </c>
      <c r="BD107" s="417" t="e">
        <f t="shared" si="34"/>
        <v>#DIV/0!</v>
      </c>
      <c r="BE107" s="417" t="e">
        <f t="shared" si="34"/>
        <v>#DIV/0!</v>
      </c>
      <c r="BF107" s="417" t="e">
        <f t="shared" si="34"/>
        <v>#DIV/0!</v>
      </c>
      <c r="BG107" s="417" t="e">
        <f t="shared" si="34"/>
        <v>#DIV/0!</v>
      </c>
      <c r="BH107" s="417" t="e">
        <f t="shared" si="34"/>
        <v>#DIV/0!</v>
      </c>
      <c r="BI107" s="417" t="e">
        <f t="shared" si="34"/>
        <v>#DIV/0!</v>
      </c>
      <c r="BJ107" s="417" t="e">
        <f t="shared" si="34"/>
        <v>#DIV/0!</v>
      </c>
      <c r="BK107" s="417" t="e">
        <f t="shared" si="34"/>
        <v>#DIV/0!</v>
      </c>
      <c r="BL107" s="417" t="e">
        <f t="shared" si="34"/>
        <v>#DIV/0!</v>
      </c>
      <c r="BM107" s="417" t="e">
        <f t="shared" si="34"/>
        <v>#DIV/0!</v>
      </c>
      <c r="BN107" s="417" t="e">
        <f t="shared" si="34"/>
        <v>#DIV/0!</v>
      </c>
      <c r="BO107" s="417" t="e">
        <f t="shared" si="34"/>
        <v>#DIV/0!</v>
      </c>
      <c r="BP107" s="417" t="e">
        <f t="shared" si="34"/>
        <v>#DIV/0!</v>
      </c>
      <c r="BQ107" s="417" t="e">
        <f t="shared" si="34"/>
        <v>#DIV/0!</v>
      </c>
      <c r="BR107" s="417" t="e">
        <f t="shared" si="34"/>
        <v>#DIV/0!</v>
      </c>
      <c r="BS107" s="417" t="e">
        <f t="shared" si="34"/>
        <v>#DIV/0!</v>
      </c>
      <c r="BT107" s="417" t="e">
        <f t="shared" si="34"/>
        <v>#DIV/0!</v>
      </c>
      <c r="BU107" s="417" t="e">
        <f t="shared" si="34"/>
        <v>#DIV/0!</v>
      </c>
      <c r="BV107" s="417" t="e">
        <f t="shared" si="34"/>
        <v>#DIV/0!</v>
      </c>
      <c r="BW107" s="417" t="e">
        <f t="shared" si="34"/>
        <v>#DIV/0!</v>
      </c>
      <c r="BX107" s="417" t="e">
        <f t="shared" si="34"/>
        <v>#DIV/0!</v>
      </c>
      <c r="BY107" s="417" t="e">
        <f t="shared" si="34"/>
        <v>#DIV/0!</v>
      </c>
      <c r="BZ107" s="417" t="e">
        <f t="shared" si="34"/>
        <v>#DIV/0!</v>
      </c>
      <c r="CA107" s="417" t="e">
        <f t="shared" si="34"/>
        <v>#DIV/0!</v>
      </c>
      <c r="CB107" s="417" t="e">
        <f t="shared" si="34"/>
        <v>#DIV/0!</v>
      </c>
      <c r="CC107" s="417" t="e">
        <f t="shared" si="34"/>
        <v>#DIV/0!</v>
      </c>
      <c r="CD107" s="417" t="e">
        <f t="shared" si="34"/>
        <v>#DIV/0!</v>
      </c>
      <c r="CE107" s="417" t="e">
        <f t="shared" si="34"/>
        <v>#DIV/0!</v>
      </c>
      <c r="CF107" s="417" t="e">
        <f t="shared" si="34"/>
        <v>#DIV/0!</v>
      </c>
    </row>
    <row r="108" spans="1:84" x14ac:dyDescent="0.35">
      <c r="D108" s="417" t="s">
        <v>88</v>
      </c>
      <c r="E108" s="417" t="e">
        <f>'Table A.3.14'!$D$38+('Table A.3.14'!$E$38/Carriageways!$E$7)</f>
        <v>#DIV/0!</v>
      </c>
      <c r="F108" s="417" t="e">
        <f>'Table A.3.14'!$D$38+('Table A.3.14'!$E$38/Carriageways!$E$7)</f>
        <v>#DIV/0!</v>
      </c>
      <c r="G108" s="417" t="e">
        <f>'Table A.3.14'!$D$38+('Table A.3.14'!$E$38/Carriageways!$E$7)</f>
        <v>#DIV/0!</v>
      </c>
      <c r="H108" s="417" t="e">
        <f>'Table A.3.14'!$D$38+('Table A.3.14'!$E$38/Carriageways!$E$7)</f>
        <v>#DIV/0!</v>
      </c>
      <c r="I108" s="417" t="e">
        <f>'Table A.3.14'!$D$38+('Table A.3.14'!$E$38/Carriageways!$E$7)</f>
        <v>#DIV/0!</v>
      </c>
      <c r="J108" s="417" t="e">
        <f>'Table A.3.14'!$D$38+('Table A.3.14'!$E$38/Carriageways!$E$7)</f>
        <v>#DIV/0!</v>
      </c>
      <c r="K108" s="417" t="e">
        <f>'Table A.3.14'!$D$38+('Table A.3.14'!$E$38/Carriageways!$E$7)</f>
        <v>#DIV/0!</v>
      </c>
      <c r="L108" s="417" t="e">
        <f>'Table A.3.14'!$D$38+('Table A.3.14'!$E$38/Carriageways!$E$7)</f>
        <v>#DIV/0!</v>
      </c>
      <c r="M108" s="417" t="e">
        <f>'Table A.3.14'!$D$38+('Table A.3.14'!$E$38/Carriageways!$E$7)</f>
        <v>#DIV/0!</v>
      </c>
      <c r="N108" s="417" t="e">
        <f>'Table A.3.14'!$D$38+('Table A.3.14'!$E$38/Carriageways!$E$7)</f>
        <v>#DIV/0!</v>
      </c>
      <c r="O108" s="417" t="e">
        <f>'Table A.3.14'!$D$38+('Table A.3.14'!$E$38/Carriageways!$E$7)</f>
        <v>#DIV/0!</v>
      </c>
      <c r="P108" s="417" t="e">
        <f>'Table A.3.14'!$D$38+('Table A.3.14'!$E$38/Carriageways!$E$7)</f>
        <v>#DIV/0!</v>
      </c>
      <c r="Q108" s="417" t="e">
        <f>'Table A.3.14'!$D$38+('Table A.3.14'!$E$38/Carriageways!$E$7)</f>
        <v>#DIV/0!</v>
      </c>
      <c r="R108" s="417" t="e">
        <f>'Table A.3.14'!$D$38+('Table A.3.14'!$E$38/Carriageways!$E$7)</f>
        <v>#DIV/0!</v>
      </c>
      <c r="S108" s="417" t="e">
        <f>'Table A.3.14'!$D$38+('Table A.3.14'!$E$38/Carriageways!$E$7)</f>
        <v>#DIV/0!</v>
      </c>
      <c r="T108" s="417" t="e">
        <f>'Table A.3.14'!$D$38+('Table A.3.14'!$E$38/Carriageways!$E$7)</f>
        <v>#DIV/0!</v>
      </c>
      <c r="U108" s="417" t="e">
        <f>'Table A.3.14'!$D$38+('Table A.3.14'!$E$38/Carriageways!$E$7)</f>
        <v>#DIV/0!</v>
      </c>
      <c r="V108" s="417" t="e">
        <f>'Table A.3.14'!$D$38+('Table A.3.14'!$E$38/Carriageways!$E$7)</f>
        <v>#DIV/0!</v>
      </c>
      <c r="W108" s="417" t="e">
        <f>'Table A.3.14'!$D$38+('Table A.3.14'!$E$38/Carriageways!$E$7)</f>
        <v>#DIV/0!</v>
      </c>
      <c r="X108" s="417" t="e">
        <f>'Table A.3.14'!$D$38+('Table A.3.14'!$E$38/Carriageways!$E$7)</f>
        <v>#DIV/0!</v>
      </c>
      <c r="Y108" s="417" t="e">
        <f>'Table A.3.14'!$D$38+('Table A.3.14'!$E$38/Carriageways!$E$7)</f>
        <v>#DIV/0!</v>
      </c>
      <c r="Z108" s="417" t="e">
        <f>'Table A.3.14'!$D$38+('Table A.3.14'!$E$38/Carriageways!$E$7)</f>
        <v>#DIV/0!</v>
      </c>
      <c r="AA108" s="417" t="e">
        <f>'Table A.3.14'!$D$38+('Table A.3.14'!$E$38/Carriageways!$E$7)</f>
        <v>#DIV/0!</v>
      </c>
      <c r="AB108" s="417" t="e">
        <f>'Table A.3.14'!$D$38+('Table A.3.14'!$E$38/Carriageways!$E$7)</f>
        <v>#DIV/0!</v>
      </c>
      <c r="AC108" s="417" t="e">
        <f>'Table A.3.14'!$D$38+('Table A.3.14'!$E$38/Carriageways!$E$7)</f>
        <v>#DIV/0!</v>
      </c>
      <c r="AD108" s="417" t="e">
        <f>'Table A.3.14'!$D$38+('Table A.3.14'!$E$38/Carriageways!$E$7)</f>
        <v>#DIV/0!</v>
      </c>
      <c r="AE108" s="417" t="e">
        <f>AD108</f>
        <v>#DIV/0!</v>
      </c>
      <c r="AF108" s="417" t="e">
        <f t="shared" ref="AF108:CF108" si="35">AE108</f>
        <v>#DIV/0!</v>
      </c>
      <c r="AG108" s="417" t="e">
        <f t="shared" si="35"/>
        <v>#DIV/0!</v>
      </c>
      <c r="AH108" s="417" t="e">
        <f t="shared" si="35"/>
        <v>#DIV/0!</v>
      </c>
      <c r="AI108" s="417" t="e">
        <f t="shared" si="35"/>
        <v>#DIV/0!</v>
      </c>
      <c r="AJ108" s="417" t="e">
        <f t="shared" si="35"/>
        <v>#DIV/0!</v>
      </c>
      <c r="AK108" s="417" t="e">
        <f t="shared" si="35"/>
        <v>#DIV/0!</v>
      </c>
      <c r="AL108" s="417" t="e">
        <f t="shared" si="35"/>
        <v>#DIV/0!</v>
      </c>
      <c r="AM108" s="417" t="e">
        <f t="shared" si="35"/>
        <v>#DIV/0!</v>
      </c>
      <c r="AN108" s="417" t="e">
        <f t="shared" si="35"/>
        <v>#DIV/0!</v>
      </c>
      <c r="AO108" s="417" t="e">
        <f t="shared" si="35"/>
        <v>#DIV/0!</v>
      </c>
      <c r="AP108" s="417" t="e">
        <f t="shared" si="35"/>
        <v>#DIV/0!</v>
      </c>
      <c r="AQ108" s="417" t="e">
        <f t="shared" si="35"/>
        <v>#DIV/0!</v>
      </c>
      <c r="AR108" s="417" t="e">
        <f t="shared" si="35"/>
        <v>#DIV/0!</v>
      </c>
      <c r="AS108" s="417" t="e">
        <f t="shared" si="35"/>
        <v>#DIV/0!</v>
      </c>
      <c r="AT108" s="417" t="e">
        <f t="shared" si="35"/>
        <v>#DIV/0!</v>
      </c>
      <c r="AU108" s="417" t="e">
        <f t="shared" si="35"/>
        <v>#DIV/0!</v>
      </c>
      <c r="AV108" s="417" t="e">
        <f t="shared" si="35"/>
        <v>#DIV/0!</v>
      </c>
      <c r="AW108" s="417" t="e">
        <f t="shared" si="35"/>
        <v>#DIV/0!</v>
      </c>
      <c r="AX108" s="417" t="e">
        <f t="shared" si="35"/>
        <v>#DIV/0!</v>
      </c>
      <c r="AY108" s="417" t="e">
        <f t="shared" si="35"/>
        <v>#DIV/0!</v>
      </c>
      <c r="AZ108" s="417" t="e">
        <f t="shared" si="35"/>
        <v>#DIV/0!</v>
      </c>
      <c r="BA108" s="417" t="e">
        <f t="shared" si="35"/>
        <v>#DIV/0!</v>
      </c>
      <c r="BB108" s="417" t="e">
        <f t="shared" si="35"/>
        <v>#DIV/0!</v>
      </c>
      <c r="BC108" s="417" t="e">
        <f t="shared" si="35"/>
        <v>#DIV/0!</v>
      </c>
      <c r="BD108" s="417" t="e">
        <f t="shared" si="35"/>
        <v>#DIV/0!</v>
      </c>
      <c r="BE108" s="417" t="e">
        <f t="shared" si="35"/>
        <v>#DIV/0!</v>
      </c>
      <c r="BF108" s="417" t="e">
        <f t="shared" si="35"/>
        <v>#DIV/0!</v>
      </c>
      <c r="BG108" s="417" t="e">
        <f t="shared" si="35"/>
        <v>#DIV/0!</v>
      </c>
      <c r="BH108" s="417" t="e">
        <f t="shared" si="35"/>
        <v>#DIV/0!</v>
      </c>
      <c r="BI108" s="417" t="e">
        <f t="shared" si="35"/>
        <v>#DIV/0!</v>
      </c>
      <c r="BJ108" s="417" t="e">
        <f t="shared" si="35"/>
        <v>#DIV/0!</v>
      </c>
      <c r="BK108" s="417" t="e">
        <f t="shared" si="35"/>
        <v>#DIV/0!</v>
      </c>
      <c r="BL108" s="417" t="e">
        <f t="shared" si="35"/>
        <v>#DIV/0!</v>
      </c>
      <c r="BM108" s="417" t="e">
        <f t="shared" si="35"/>
        <v>#DIV/0!</v>
      </c>
      <c r="BN108" s="417" t="e">
        <f t="shared" si="35"/>
        <v>#DIV/0!</v>
      </c>
      <c r="BO108" s="417" t="e">
        <f t="shared" si="35"/>
        <v>#DIV/0!</v>
      </c>
      <c r="BP108" s="417" t="e">
        <f t="shared" si="35"/>
        <v>#DIV/0!</v>
      </c>
      <c r="BQ108" s="417" t="e">
        <f t="shared" si="35"/>
        <v>#DIV/0!</v>
      </c>
      <c r="BR108" s="417" t="e">
        <f t="shared" si="35"/>
        <v>#DIV/0!</v>
      </c>
      <c r="BS108" s="417" t="e">
        <f t="shared" si="35"/>
        <v>#DIV/0!</v>
      </c>
      <c r="BT108" s="417" t="e">
        <f t="shared" si="35"/>
        <v>#DIV/0!</v>
      </c>
      <c r="BU108" s="417" t="e">
        <f t="shared" si="35"/>
        <v>#DIV/0!</v>
      </c>
      <c r="BV108" s="417" t="e">
        <f t="shared" si="35"/>
        <v>#DIV/0!</v>
      </c>
      <c r="BW108" s="417" t="e">
        <f t="shared" si="35"/>
        <v>#DIV/0!</v>
      </c>
      <c r="BX108" s="417" t="e">
        <f t="shared" si="35"/>
        <v>#DIV/0!</v>
      </c>
      <c r="BY108" s="417" t="e">
        <f t="shared" si="35"/>
        <v>#DIV/0!</v>
      </c>
      <c r="BZ108" s="417" t="e">
        <f t="shared" si="35"/>
        <v>#DIV/0!</v>
      </c>
      <c r="CA108" s="417" t="e">
        <f t="shared" si="35"/>
        <v>#DIV/0!</v>
      </c>
      <c r="CB108" s="417" t="e">
        <f t="shared" si="35"/>
        <v>#DIV/0!</v>
      </c>
      <c r="CC108" s="417" t="e">
        <f t="shared" si="35"/>
        <v>#DIV/0!</v>
      </c>
      <c r="CD108" s="417" t="e">
        <f t="shared" si="35"/>
        <v>#DIV/0!</v>
      </c>
      <c r="CE108" s="417" t="e">
        <f t="shared" si="35"/>
        <v>#DIV/0!</v>
      </c>
      <c r="CF108" s="417" t="e">
        <f t="shared" si="35"/>
        <v>#DIV/0!</v>
      </c>
    </row>
    <row r="109" spans="1:84" x14ac:dyDescent="0.35">
      <c r="D109" s="417" t="s">
        <v>90</v>
      </c>
      <c r="E109" s="417" t="e">
        <f>'Table A.3.14'!$D$39+('Table A.3.14'!$E$39/Carriageways!$E$8)</f>
        <v>#DIV/0!</v>
      </c>
      <c r="F109" s="417" t="e">
        <f>'Table A.3.14'!$D$39+('Table A.3.14'!$E$39/Carriageways!$E$8)</f>
        <v>#DIV/0!</v>
      </c>
      <c r="G109" s="417" t="e">
        <f>'Table A.3.14'!$D$39+('Table A.3.14'!$E$39/Carriageways!$E$8)</f>
        <v>#DIV/0!</v>
      </c>
      <c r="H109" s="417" t="e">
        <f>'Table A.3.14'!$D$39+('Table A.3.14'!$E$39/Carriageways!$E$8)</f>
        <v>#DIV/0!</v>
      </c>
      <c r="I109" s="417" t="e">
        <f>'Table A.3.14'!$D$39+('Table A.3.14'!$E$39/Carriageways!$E$8)</f>
        <v>#DIV/0!</v>
      </c>
      <c r="J109" s="417" t="e">
        <f>'Table A.3.14'!$D$39+('Table A.3.14'!$E$39/Carriageways!$E$8)</f>
        <v>#DIV/0!</v>
      </c>
      <c r="K109" s="417" t="e">
        <f>'Table A.3.14'!$D$39+('Table A.3.14'!$E$39/Carriageways!$E$8)</f>
        <v>#DIV/0!</v>
      </c>
      <c r="L109" s="417" t="e">
        <f>'Table A.3.14'!$D$39+('Table A.3.14'!$E$39/Carriageways!$E$8)</f>
        <v>#DIV/0!</v>
      </c>
      <c r="M109" s="417" t="e">
        <f>'Table A.3.14'!$D$39+('Table A.3.14'!$E$39/Carriageways!$E$8)</f>
        <v>#DIV/0!</v>
      </c>
      <c r="N109" s="417" t="e">
        <f>'Table A.3.14'!$D$39+('Table A.3.14'!$E$39/Carriageways!$E$8)</f>
        <v>#DIV/0!</v>
      </c>
      <c r="O109" s="417" t="e">
        <f>'Table A.3.14'!$D$39+('Table A.3.14'!$E$39/Carriageways!$E$8)</f>
        <v>#DIV/0!</v>
      </c>
      <c r="P109" s="417" t="e">
        <f>'Table A.3.14'!$D$39+('Table A.3.14'!$E$39/Carriageways!$E$8)</f>
        <v>#DIV/0!</v>
      </c>
      <c r="Q109" s="417" t="e">
        <f>'Table A.3.14'!$D$39+('Table A.3.14'!$E$39/Carriageways!$E$8)</f>
        <v>#DIV/0!</v>
      </c>
      <c r="R109" s="417" t="e">
        <f>'Table A.3.14'!$D$39+('Table A.3.14'!$E$39/Carriageways!$E$8)</f>
        <v>#DIV/0!</v>
      </c>
      <c r="S109" s="417" t="e">
        <f>'Table A.3.14'!$D$39+('Table A.3.14'!$E$39/Carriageways!$E$8)</f>
        <v>#DIV/0!</v>
      </c>
      <c r="T109" s="417" t="e">
        <f>'Table A.3.14'!$D$39+('Table A.3.14'!$E$39/Carriageways!$E$8)</f>
        <v>#DIV/0!</v>
      </c>
      <c r="U109" s="417" t="e">
        <f>'Table A.3.14'!$D$39+('Table A.3.14'!$E$39/Carriageways!$E$8)</f>
        <v>#DIV/0!</v>
      </c>
      <c r="V109" s="417" t="e">
        <f>'Table A.3.14'!$D$39+('Table A.3.14'!$E$39/Carriageways!$E$8)</f>
        <v>#DIV/0!</v>
      </c>
      <c r="W109" s="417" t="e">
        <f>'Table A.3.14'!$D$39+('Table A.3.14'!$E$39/Carriageways!$E$8)</f>
        <v>#DIV/0!</v>
      </c>
      <c r="X109" s="417" t="e">
        <f>'Table A.3.14'!$D$39+('Table A.3.14'!$E$39/Carriageways!$E$8)</f>
        <v>#DIV/0!</v>
      </c>
      <c r="Y109" s="417" t="e">
        <f>'Table A.3.14'!$D$39+('Table A.3.14'!$E$39/Carriageways!$E$8)</f>
        <v>#DIV/0!</v>
      </c>
      <c r="Z109" s="417" t="e">
        <f>'Table A.3.14'!$D$39+('Table A.3.14'!$E$39/Carriageways!$E$8)</f>
        <v>#DIV/0!</v>
      </c>
      <c r="AA109" s="417" t="e">
        <f>'Table A.3.14'!$D$39+('Table A.3.14'!$E$39/Carriageways!$E$8)</f>
        <v>#DIV/0!</v>
      </c>
      <c r="AB109" s="417" t="e">
        <f>'Table A.3.14'!$D$39+('Table A.3.14'!$E$39/Carriageways!$E$8)</f>
        <v>#DIV/0!</v>
      </c>
      <c r="AC109" s="417" t="e">
        <f>'Table A.3.14'!$D$39+('Table A.3.14'!$E$39/Carriageways!$E$8)</f>
        <v>#DIV/0!</v>
      </c>
      <c r="AD109" s="417" t="e">
        <f>'Table A.3.14'!$D$39+('Table A.3.14'!$E$39/Carriageways!$E$8)</f>
        <v>#DIV/0!</v>
      </c>
      <c r="AE109" s="417" t="e">
        <f>AD109</f>
        <v>#DIV/0!</v>
      </c>
      <c r="AF109" s="417" t="e">
        <f t="shared" ref="AF109:CF109" si="36">AE109</f>
        <v>#DIV/0!</v>
      </c>
      <c r="AG109" s="417" t="e">
        <f t="shared" si="36"/>
        <v>#DIV/0!</v>
      </c>
      <c r="AH109" s="417" t="e">
        <f t="shared" si="36"/>
        <v>#DIV/0!</v>
      </c>
      <c r="AI109" s="417" t="e">
        <f t="shared" si="36"/>
        <v>#DIV/0!</v>
      </c>
      <c r="AJ109" s="417" t="e">
        <f t="shared" si="36"/>
        <v>#DIV/0!</v>
      </c>
      <c r="AK109" s="417" t="e">
        <f t="shared" si="36"/>
        <v>#DIV/0!</v>
      </c>
      <c r="AL109" s="417" t="e">
        <f t="shared" si="36"/>
        <v>#DIV/0!</v>
      </c>
      <c r="AM109" s="417" t="e">
        <f t="shared" si="36"/>
        <v>#DIV/0!</v>
      </c>
      <c r="AN109" s="417" t="e">
        <f t="shared" si="36"/>
        <v>#DIV/0!</v>
      </c>
      <c r="AO109" s="417" t="e">
        <f t="shared" si="36"/>
        <v>#DIV/0!</v>
      </c>
      <c r="AP109" s="417" t="e">
        <f t="shared" si="36"/>
        <v>#DIV/0!</v>
      </c>
      <c r="AQ109" s="417" t="e">
        <f t="shared" si="36"/>
        <v>#DIV/0!</v>
      </c>
      <c r="AR109" s="417" t="e">
        <f t="shared" si="36"/>
        <v>#DIV/0!</v>
      </c>
      <c r="AS109" s="417" t="e">
        <f t="shared" si="36"/>
        <v>#DIV/0!</v>
      </c>
      <c r="AT109" s="417" t="e">
        <f t="shared" si="36"/>
        <v>#DIV/0!</v>
      </c>
      <c r="AU109" s="417" t="e">
        <f t="shared" si="36"/>
        <v>#DIV/0!</v>
      </c>
      <c r="AV109" s="417" t="e">
        <f t="shared" si="36"/>
        <v>#DIV/0!</v>
      </c>
      <c r="AW109" s="417" t="e">
        <f t="shared" si="36"/>
        <v>#DIV/0!</v>
      </c>
      <c r="AX109" s="417" t="e">
        <f t="shared" si="36"/>
        <v>#DIV/0!</v>
      </c>
      <c r="AY109" s="417" t="e">
        <f t="shared" si="36"/>
        <v>#DIV/0!</v>
      </c>
      <c r="AZ109" s="417" t="e">
        <f t="shared" si="36"/>
        <v>#DIV/0!</v>
      </c>
      <c r="BA109" s="417" t="e">
        <f t="shared" si="36"/>
        <v>#DIV/0!</v>
      </c>
      <c r="BB109" s="417" t="e">
        <f t="shared" si="36"/>
        <v>#DIV/0!</v>
      </c>
      <c r="BC109" s="417" t="e">
        <f t="shared" si="36"/>
        <v>#DIV/0!</v>
      </c>
      <c r="BD109" s="417" t="e">
        <f t="shared" si="36"/>
        <v>#DIV/0!</v>
      </c>
      <c r="BE109" s="417" t="e">
        <f t="shared" si="36"/>
        <v>#DIV/0!</v>
      </c>
      <c r="BF109" s="417" t="e">
        <f t="shared" si="36"/>
        <v>#DIV/0!</v>
      </c>
      <c r="BG109" s="417" t="e">
        <f t="shared" si="36"/>
        <v>#DIV/0!</v>
      </c>
      <c r="BH109" s="417" t="e">
        <f t="shared" si="36"/>
        <v>#DIV/0!</v>
      </c>
      <c r="BI109" s="417" t="e">
        <f t="shared" si="36"/>
        <v>#DIV/0!</v>
      </c>
      <c r="BJ109" s="417" t="e">
        <f t="shared" si="36"/>
        <v>#DIV/0!</v>
      </c>
      <c r="BK109" s="417" t="e">
        <f t="shared" si="36"/>
        <v>#DIV/0!</v>
      </c>
      <c r="BL109" s="417" t="e">
        <f t="shared" si="36"/>
        <v>#DIV/0!</v>
      </c>
      <c r="BM109" s="417" t="e">
        <f t="shared" si="36"/>
        <v>#DIV/0!</v>
      </c>
      <c r="BN109" s="417" t="e">
        <f t="shared" si="36"/>
        <v>#DIV/0!</v>
      </c>
      <c r="BO109" s="417" t="e">
        <f t="shared" si="36"/>
        <v>#DIV/0!</v>
      </c>
      <c r="BP109" s="417" t="e">
        <f t="shared" si="36"/>
        <v>#DIV/0!</v>
      </c>
      <c r="BQ109" s="417" t="e">
        <f t="shared" si="36"/>
        <v>#DIV/0!</v>
      </c>
      <c r="BR109" s="417" t="e">
        <f t="shared" si="36"/>
        <v>#DIV/0!</v>
      </c>
      <c r="BS109" s="417" t="e">
        <f t="shared" si="36"/>
        <v>#DIV/0!</v>
      </c>
      <c r="BT109" s="417" t="e">
        <f t="shared" si="36"/>
        <v>#DIV/0!</v>
      </c>
      <c r="BU109" s="417" t="e">
        <f t="shared" si="36"/>
        <v>#DIV/0!</v>
      </c>
      <c r="BV109" s="417" t="e">
        <f t="shared" si="36"/>
        <v>#DIV/0!</v>
      </c>
      <c r="BW109" s="417" t="e">
        <f t="shared" si="36"/>
        <v>#DIV/0!</v>
      </c>
      <c r="BX109" s="417" t="e">
        <f t="shared" si="36"/>
        <v>#DIV/0!</v>
      </c>
      <c r="BY109" s="417" t="e">
        <f t="shared" si="36"/>
        <v>#DIV/0!</v>
      </c>
      <c r="BZ109" s="417" t="e">
        <f t="shared" si="36"/>
        <v>#DIV/0!</v>
      </c>
      <c r="CA109" s="417" t="e">
        <f t="shared" si="36"/>
        <v>#DIV/0!</v>
      </c>
      <c r="CB109" s="417" t="e">
        <f t="shared" si="36"/>
        <v>#DIV/0!</v>
      </c>
      <c r="CC109" s="417" t="e">
        <f t="shared" si="36"/>
        <v>#DIV/0!</v>
      </c>
      <c r="CD109" s="417" t="e">
        <f t="shared" si="36"/>
        <v>#DIV/0!</v>
      </c>
      <c r="CE109" s="417" t="e">
        <f t="shared" si="36"/>
        <v>#DIV/0!</v>
      </c>
      <c r="CF109" s="417" t="e">
        <f t="shared" si="36"/>
        <v>#DIV/0!</v>
      </c>
    </row>
    <row r="110" spans="1:84" x14ac:dyDescent="0.35">
      <c r="D110" s="450"/>
      <c r="E110" s="450"/>
      <c r="F110" s="450"/>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c r="AH110" s="450"/>
      <c r="AI110" s="450"/>
      <c r="AJ110" s="450"/>
      <c r="AK110" s="450"/>
      <c r="AL110" s="450"/>
      <c r="AM110" s="450"/>
      <c r="AN110" s="450"/>
      <c r="AO110" s="450"/>
      <c r="AP110" s="450"/>
      <c r="AQ110" s="450"/>
      <c r="AR110" s="450"/>
      <c r="AS110" s="450"/>
      <c r="AT110" s="450"/>
      <c r="AU110" s="450"/>
      <c r="AV110" s="450"/>
      <c r="AW110" s="450"/>
      <c r="AX110" s="450"/>
      <c r="AY110" s="450"/>
      <c r="AZ110" s="450"/>
      <c r="BA110" s="450"/>
      <c r="BB110" s="450"/>
      <c r="BC110" s="450"/>
      <c r="BD110" s="450"/>
      <c r="BE110" s="450"/>
      <c r="BF110" s="450"/>
      <c r="BG110" s="450"/>
      <c r="BH110" s="450"/>
      <c r="BI110" s="450"/>
      <c r="BJ110" s="450"/>
      <c r="BK110" s="450"/>
      <c r="BL110" s="450"/>
      <c r="BM110" s="450"/>
      <c r="BN110" s="450"/>
      <c r="BO110" s="450"/>
      <c r="BP110" s="450"/>
      <c r="BQ110" s="450"/>
      <c r="BR110" s="450"/>
      <c r="BS110" s="450"/>
      <c r="BT110" s="450"/>
      <c r="BU110" s="450"/>
      <c r="BV110" s="450"/>
      <c r="BW110" s="450"/>
      <c r="BX110" s="450"/>
      <c r="BY110" s="450"/>
      <c r="BZ110" s="450"/>
      <c r="CA110" s="450"/>
      <c r="CB110" s="450"/>
      <c r="CC110" s="450"/>
      <c r="CD110" s="450"/>
      <c r="CE110" s="450"/>
      <c r="CF110" s="450"/>
    </row>
    <row r="111" spans="1:84" x14ac:dyDescent="0.35">
      <c r="C111" s="391" t="s">
        <v>297</v>
      </c>
      <c r="D111" s="450"/>
      <c r="E111" s="450"/>
      <c r="F111" s="450"/>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c r="BB111" s="450"/>
      <c r="BC111" s="450"/>
      <c r="BD111" s="450"/>
      <c r="BE111" s="450"/>
      <c r="BF111" s="450"/>
      <c r="BG111" s="450"/>
      <c r="BH111" s="450"/>
      <c r="BI111" s="450"/>
      <c r="BJ111" s="450"/>
      <c r="BK111" s="450"/>
      <c r="BL111" s="450"/>
      <c r="BM111" s="450"/>
      <c r="BN111" s="450"/>
      <c r="BO111" s="450"/>
      <c r="BP111" s="450"/>
      <c r="BQ111" s="450"/>
      <c r="BR111" s="450"/>
      <c r="BS111" s="450"/>
      <c r="BT111" s="450"/>
      <c r="BU111" s="450"/>
      <c r="BV111" s="450"/>
      <c r="BW111" s="450"/>
      <c r="BX111" s="450"/>
      <c r="BY111" s="450"/>
      <c r="BZ111" s="450"/>
      <c r="CA111" s="450"/>
      <c r="CB111" s="450"/>
      <c r="CC111" s="450"/>
      <c r="CD111" s="450"/>
      <c r="CE111" s="450"/>
      <c r="CF111" s="450"/>
    </row>
    <row r="112" spans="1:84" s="416" customFormat="1" x14ac:dyDescent="0.35">
      <c r="D112" s="790"/>
      <c r="E112" s="791">
        <v>2010</v>
      </c>
      <c r="F112" s="792">
        <v>2011</v>
      </c>
      <c r="G112" s="792">
        <v>2012</v>
      </c>
      <c r="H112" s="792">
        <v>2013</v>
      </c>
      <c r="I112" s="792">
        <v>2014</v>
      </c>
      <c r="J112" s="792">
        <v>2015</v>
      </c>
      <c r="K112" s="792">
        <v>2016</v>
      </c>
      <c r="L112" s="792">
        <v>2017</v>
      </c>
      <c r="M112" s="792">
        <v>2018</v>
      </c>
      <c r="N112" s="792">
        <v>2019</v>
      </c>
      <c r="O112" s="792">
        <v>2020</v>
      </c>
      <c r="P112" s="792">
        <v>2021</v>
      </c>
      <c r="Q112" s="792">
        <v>2022</v>
      </c>
      <c r="R112" s="792">
        <v>2023</v>
      </c>
      <c r="S112" s="792">
        <v>2024</v>
      </c>
      <c r="T112" s="792">
        <v>2025</v>
      </c>
      <c r="U112" s="792">
        <v>2026</v>
      </c>
      <c r="V112" s="792">
        <v>2027</v>
      </c>
      <c r="W112" s="792">
        <v>2028</v>
      </c>
      <c r="X112" s="792">
        <v>2029</v>
      </c>
      <c r="Y112" s="792">
        <v>2030</v>
      </c>
      <c r="Z112" s="792">
        <v>2031</v>
      </c>
      <c r="AA112" s="792">
        <v>2032</v>
      </c>
      <c r="AB112" s="792">
        <v>2033</v>
      </c>
      <c r="AC112" s="792">
        <v>2034</v>
      </c>
      <c r="AD112" s="792">
        <v>2035</v>
      </c>
      <c r="AE112" s="792">
        <v>2036</v>
      </c>
      <c r="AF112" s="792">
        <v>2037</v>
      </c>
      <c r="AG112" s="792">
        <v>2038</v>
      </c>
      <c r="AH112" s="792">
        <v>2039</v>
      </c>
      <c r="AI112" s="792">
        <v>2040</v>
      </c>
      <c r="AJ112" s="792">
        <v>2041</v>
      </c>
      <c r="AK112" s="792">
        <v>2042</v>
      </c>
      <c r="AL112" s="792">
        <v>2043</v>
      </c>
      <c r="AM112" s="792">
        <v>2044</v>
      </c>
      <c r="AN112" s="792">
        <v>2045</v>
      </c>
      <c r="AO112" s="792">
        <v>2046</v>
      </c>
      <c r="AP112" s="792">
        <v>2047</v>
      </c>
      <c r="AQ112" s="792">
        <v>2048</v>
      </c>
      <c r="AR112" s="792">
        <v>2049</v>
      </c>
      <c r="AS112" s="792">
        <v>2050</v>
      </c>
      <c r="AT112" s="792">
        <v>2051</v>
      </c>
      <c r="AU112" s="792">
        <v>2052</v>
      </c>
      <c r="AV112" s="792">
        <v>2053</v>
      </c>
      <c r="AW112" s="792">
        <v>2054</v>
      </c>
      <c r="AX112" s="792">
        <v>2055</v>
      </c>
      <c r="AY112" s="792">
        <v>2056</v>
      </c>
      <c r="AZ112" s="792">
        <v>2057</v>
      </c>
      <c r="BA112" s="792">
        <v>2058</v>
      </c>
      <c r="BB112" s="792">
        <v>2059</v>
      </c>
      <c r="BC112" s="792">
        <v>2060</v>
      </c>
      <c r="BD112" s="792">
        <v>2061</v>
      </c>
      <c r="BE112" s="792">
        <v>2062</v>
      </c>
      <c r="BF112" s="792">
        <v>2063</v>
      </c>
      <c r="BG112" s="792">
        <v>2064</v>
      </c>
      <c r="BH112" s="792">
        <v>2065</v>
      </c>
      <c r="BI112" s="792">
        <v>2066</v>
      </c>
      <c r="BJ112" s="792">
        <v>2067</v>
      </c>
      <c r="BK112" s="792">
        <v>2068</v>
      </c>
      <c r="BL112" s="792">
        <v>2069</v>
      </c>
      <c r="BM112" s="792">
        <v>2070</v>
      </c>
      <c r="BN112" s="792">
        <v>2071</v>
      </c>
      <c r="BO112" s="792">
        <v>2072</v>
      </c>
      <c r="BP112" s="792">
        <v>2073</v>
      </c>
      <c r="BQ112" s="792">
        <v>2074</v>
      </c>
      <c r="BR112" s="792">
        <v>2075</v>
      </c>
      <c r="BS112" s="792">
        <v>2076</v>
      </c>
      <c r="BT112" s="792">
        <v>2077</v>
      </c>
      <c r="BU112" s="792">
        <v>2078</v>
      </c>
      <c r="BV112" s="792">
        <v>2079</v>
      </c>
      <c r="BW112" s="792">
        <v>2080</v>
      </c>
      <c r="BX112" s="792">
        <v>2081</v>
      </c>
      <c r="BY112" s="792">
        <v>2082</v>
      </c>
      <c r="BZ112" s="792">
        <v>2083</v>
      </c>
      <c r="CA112" s="792">
        <v>2084</v>
      </c>
      <c r="CB112" s="792">
        <v>2085</v>
      </c>
      <c r="CC112" s="792">
        <v>2086</v>
      </c>
      <c r="CD112" s="792">
        <v>2087</v>
      </c>
      <c r="CE112" s="792">
        <v>2088</v>
      </c>
      <c r="CF112" s="792">
        <v>2089</v>
      </c>
    </row>
    <row r="113" spans="1:84" x14ac:dyDescent="0.35">
      <c r="A113" s="391" t="s">
        <v>298</v>
      </c>
      <c r="D113" s="417" t="s">
        <v>84</v>
      </c>
      <c r="E113" s="417" t="e">
        <f>E106*$E$11</f>
        <v>#DIV/0!</v>
      </c>
      <c r="F113" s="417" t="e">
        <f t="shared" ref="F113:BQ114" si="37">F106*$E$11</f>
        <v>#DIV/0!</v>
      </c>
      <c r="G113" s="417" t="e">
        <f t="shared" si="37"/>
        <v>#DIV/0!</v>
      </c>
      <c r="H113" s="417" t="e">
        <f t="shared" si="37"/>
        <v>#DIV/0!</v>
      </c>
      <c r="I113" s="417" t="e">
        <f t="shared" si="37"/>
        <v>#DIV/0!</v>
      </c>
      <c r="J113" s="417" t="e">
        <f t="shared" si="37"/>
        <v>#DIV/0!</v>
      </c>
      <c r="K113" s="417" t="e">
        <f t="shared" si="37"/>
        <v>#DIV/0!</v>
      </c>
      <c r="L113" s="417" t="e">
        <f t="shared" si="37"/>
        <v>#DIV/0!</v>
      </c>
      <c r="M113" s="417" t="e">
        <f t="shared" si="37"/>
        <v>#DIV/0!</v>
      </c>
      <c r="N113" s="417" t="e">
        <f t="shared" si="37"/>
        <v>#DIV/0!</v>
      </c>
      <c r="O113" s="417" t="e">
        <f t="shared" si="37"/>
        <v>#DIV/0!</v>
      </c>
      <c r="P113" s="417" t="e">
        <f t="shared" si="37"/>
        <v>#DIV/0!</v>
      </c>
      <c r="Q113" s="417" t="e">
        <f t="shared" si="37"/>
        <v>#DIV/0!</v>
      </c>
      <c r="R113" s="417" t="e">
        <f t="shared" si="37"/>
        <v>#DIV/0!</v>
      </c>
      <c r="S113" s="417" t="e">
        <f t="shared" si="37"/>
        <v>#DIV/0!</v>
      </c>
      <c r="T113" s="417" t="e">
        <f t="shared" si="37"/>
        <v>#DIV/0!</v>
      </c>
      <c r="U113" s="417" t="e">
        <f t="shared" si="37"/>
        <v>#DIV/0!</v>
      </c>
      <c r="V113" s="417" t="e">
        <f t="shared" si="37"/>
        <v>#DIV/0!</v>
      </c>
      <c r="W113" s="417" t="e">
        <f t="shared" si="37"/>
        <v>#DIV/0!</v>
      </c>
      <c r="X113" s="417" t="e">
        <f t="shared" si="37"/>
        <v>#DIV/0!</v>
      </c>
      <c r="Y113" s="417" t="e">
        <f t="shared" si="37"/>
        <v>#DIV/0!</v>
      </c>
      <c r="Z113" s="417" t="e">
        <f t="shared" si="37"/>
        <v>#DIV/0!</v>
      </c>
      <c r="AA113" s="417" t="e">
        <f t="shared" si="37"/>
        <v>#DIV/0!</v>
      </c>
      <c r="AB113" s="417" t="e">
        <f t="shared" si="37"/>
        <v>#DIV/0!</v>
      </c>
      <c r="AC113" s="417" t="e">
        <f t="shared" si="37"/>
        <v>#DIV/0!</v>
      </c>
      <c r="AD113" s="417" t="e">
        <f t="shared" si="37"/>
        <v>#DIV/0!</v>
      </c>
      <c r="AE113" s="417" t="e">
        <f t="shared" si="37"/>
        <v>#DIV/0!</v>
      </c>
      <c r="AF113" s="417" t="e">
        <f t="shared" si="37"/>
        <v>#DIV/0!</v>
      </c>
      <c r="AG113" s="417" t="e">
        <f t="shared" si="37"/>
        <v>#DIV/0!</v>
      </c>
      <c r="AH113" s="417" t="e">
        <f t="shared" si="37"/>
        <v>#DIV/0!</v>
      </c>
      <c r="AI113" s="417" t="e">
        <f t="shared" si="37"/>
        <v>#DIV/0!</v>
      </c>
      <c r="AJ113" s="417" t="e">
        <f t="shared" si="37"/>
        <v>#DIV/0!</v>
      </c>
      <c r="AK113" s="417" t="e">
        <f t="shared" si="37"/>
        <v>#DIV/0!</v>
      </c>
      <c r="AL113" s="417" t="e">
        <f t="shared" si="37"/>
        <v>#DIV/0!</v>
      </c>
      <c r="AM113" s="417" t="e">
        <f t="shared" si="37"/>
        <v>#DIV/0!</v>
      </c>
      <c r="AN113" s="417" t="e">
        <f t="shared" si="37"/>
        <v>#DIV/0!</v>
      </c>
      <c r="AO113" s="417" t="e">
        <f t="shared" si="37"/>
        <v>#DIV/0!</v>
      </c>
      <c r="AP113" s="417" t="e">
        <f t="shared" si="37"/>
        <v>#DIV/0!</v>
      </c>
      <c r="AQ113" s="417" t="e">
        <f t="shared" si="37"/>
        <v>#DIV/0!</v>
      </c>
      <c r="AR113" s="417" t="e">
        <f t="shared" si="37"/>
        <v>#DIV/0!</v>
      </c>
      <c r="AS113" s="417" t="e">
        <f t="shared" si="37"/>
        <v>#DIV/0!</v>
      </c>
      <c r="AT113" s="417" t="e">
        <f t="shared" si="37"/>
        <v>#DIV/0!</v>
      </c>
      <c r="AU113" s="417" t="e">
        <f t="shared" si="37"/>
        <v>#DIV/0!</v>
      </c>
      <c r="AV113" s="417" t="e">
        <f t="shared" si="37"/>
        <v>#DIV/0!</v>
      </c>
      <c r="AW113" s="417" t="e">
        <f t="shared" si="37"/>
        <v>#DIV/0!</v>
      </c>
      <c r="AX113" s="417" t="e">
        <f t="shared" si="37"/>
        <v>#DIV/0!</v>
      </c>
      <c r="AY113" s="417" t="e">
        <f t="shared" si="37"/>
        <v>#DIV/0!</v>
      </c>
      <c r="AZ113" s="417" t="e">
        <f t="shared" si="37"/>
        <v>#DIV/0!</v>
      </c>
      <c r="BA113" s="417" t="e">
        <f t="shared" si="37"/>
        <v>#DIV/0!</v>
      </c>
      <c r="BB113" s="417" t="e">
        <f t="shared" si="37"/>
        <v>#DIV/0!</v>
      </c>
      <c r="BC113" s="417" t="e">
        <f t="shared" si="37"/>
        <v>#DIV/0!</v>
      </c>
      <c r="BD113" s="417" t="e">
        <f t="shared" si="37"/>
        <v>#DIV/0!</v>
      </c>
      <c r="BE113" s="417" t="e">
        <f t="shared" si="37"/>
        <v>#DIV/0!</v>
      </c>
      <c r="BF113" s="417" t="e">
        <f t="shared" si="37"/>
        <v>#DIV/0!</v>
      </c>
      <c r="BG113" s="417" t="e">
        <f t="shared" si="37"/>
        <v>#DIV/0!</v>
      </c>
      <c r="BH113" s="417" t="e">
        <f t="shared" si="37"/>
        <v>#DIV/0!</v>
      </c>
      <c r="BI113" s="417" t="e">
        <f t="shared" si="37"/>
        <v>#DIV/0!</v>
      </c>
      <c r="BJ113" s="417" t="e">
        <f t="shared" si="37"/>
        <v>#DIV/0!</v>
      </c>
      <c r="BK113" s="417" t="e">
        <f t="shared" si="37"/>
        <v>#DIV/0!</v>
      </c>
      <c r="BL113" s="417" t="e">
        <f t="shared" si="37"/>
        <v>#DIV/0!</v>
      </c>
      <c r="BM113" s="417" t="e">
        <f t="shared" si="37"/>
        <v>#DIV/0!</v>
      </c>
      <c r="BN113" s="417" t="e">
        <f t="shared" si="37"/>
        <v>#DIV/0!</v>
      </c>
      <c r="BO113" s="417" t="e">
        <f t="shared" si="37"/>
        <v>#DIV/0!</v>
      </c>
      <c r="BP113" s="417" t="e">
        <f t="shared" si="37"/>
        <v>#DIV/0!</v>
      </c>
      <c r="BQ113" s="417" t="e">
        <f t="shared" si="37"/>
        <v>#DIV/0!</v>
      </c>
      <c r="BR113" s="417" t="e">
        <f t="shared" ref="BR113:CF116" si="38">BR106*$E$11</f>
        <v>#DIV/0!</v>
      </c>
      <c r="BS113" s="417" t="e">
        <f t="shared" si="38"/>
        <v>#DIV/0!</v>
      </c>
      <c r="BT113" s="417" t="e">
        <f t="shared" si="38"/>
        <v>#DIV/0!</v>
      </c>
      <c r="BU113" s="417" t="e">
        <f t="shared" si="38"/>
        <v>#DIV/0!</v>
      </c>
      <c r="BV113" s="417" t="e">
        <f t="shared" si="38"/>
        <v>#DIV/0!</v>
      </c>
      <c r="BW113" s="417" t="e">
        <f t="shared" si="38"/>
        <v>#DIV/0!</v>
      </c>
      <c r="BX113" s="417" t="e">
        <f t="shared" si="38"/>
        <v>#DIV/0!</v>
      </c>
      <c r="BY113" s="417" t="e">
        <f t="shared" si="38"/>
        <v>#DIV/0!</v>
      </c>
      <c r="BZ113" s="417" t="e">
        <f t="shared" si="38"/>
        <v>#DIV/0!</v>
      </c>
      <c r="CA113" s="417" t="e">
        <f t="shared" si="38"/>
        <v>#DIV/0!</v>
      </c>
      <c r="CB113" s="417" t="e">
        <f t="shared" si="38"/>
        <v>#DIV/0!</v>
      </c>
      <c r="CC113" s="417" t="e">
        <f t="shared" si="38"/>
        <v>#DIV/0!</v>
      </c>
      <c r="CD113" s="417" t="e">
        <f t="shared" si="38"/>
        <v>#DIV/0!</v>
      </c>
      <c r="CE113" s="417" t="e">
        <f t="shared" si="38"/>
        <v>#DIV/0!</v>
      </c>
      <c r="CF113" s="417" t="e">
        <f t="shared" si="38"/>
        <v>#DIV/0!</v>
      </c>
    </row>
    <row r="114" spans="1:84" x14ac:dyDescent="0.35">
      <c r="D114" s="417" t="s">
        <v>86</v>
      </c>
      <c r="E114" s="417" t="e">
        <f>E107*$E$11</f>
        <v>#DIV/0!</v>
      </c>
      <c r="F114" s="417" t="e">
        <f t="shared" ref="F114:T114" si="39">F107*$E$11</f>
        <v>#DIV/0!</v>
      </c>
      <c r="G114" s="417" t="e">
        <f t="shared" si="39"/>
        <v>#DIV/0!</v>
      </c>
      <c r="H114" s="417" t="e">
        <f t="shared" si="39"/>
        <v>#DIV/0!</v>
      </c>
      <c r="I114" s="417" t="e">
        <f t="shared" si="39"/>
        <v>#DIV/0!</v>
      </c>
      <c r="J114" s="417" t="e">
        <f t="shared" si="39"/>
        <v>#DIV/0!</v>
      </c>
      <c r="K114" s="417" t="e">
        <f t="shared" si="39"/>
        <v>#DIV/0!</v>
      </c>
      <c r="L114" s="417" t="e">
        <f t="shared" si="39"/>
        <v>#DIV/0!</v>
      </c>
      <c r="M114" s="417" t="e">
        <f t="shared" si="39"/>
        <v>#DIV/0!</v>
      </c>
      <c r="N114" s="417" t="e">
        <f t="shared" si="39"/>
        <v>#DIV/0!</v>
      </c>
      <c r="O114" s="417" t="e">
        <f t="shared" si="39"/>
        <v>#DIV/0!</v>
      </c>
      <c r="P114" s="417" t="e">
        <f t="shared" si="39"/>
        <v>#DIV/0!</v>
      </c>
      <c r="Q114" s="417" t="e">
        <f t="shared" si="39"/>
        <v>#DIV/0!</v>
      </c>
      <c r="R114" s="417" t="e">
        <f t="shared" si="39"/>
        <v>#DIV/0!</v>
      </c>
      <c r="S114" s="417" t="e">
        <f t="shared" si="39"/>
        <v>#DIV/0!</v>
      </c>
      <c r="T114" s="417" t="e">
        <f t="shared" si="39"/>
        <v>#DIV/0!</v>
      </c>
      <c r="U114" s="417" t="e">
        <f t="shared" si="37"/>
        <v>#DIV/0!</v>
      </c>
      <c r="V114" s="417" t="e">
        <f t="shared" si="37"/>
        <v>#DIV/0!</v>
      </c>
      <c r="W114" s="417" t="e">
        <f t="shared" si="37"/>
        <v>#DIV/0!</v>
      </c>
      <c r="X114" s="417" t="e">
        <f t="shared" si="37"/>
        <v>#DIV/0!</v>
      </c>
      <c r="Y114" s="417" t="e">
        <f t="shared" si="37"/>
        <v>#DIV/0!</v>
      </c>
      <c r="Z114" s="417" t="e">
        <f t="shared" si="37"/>
        <v>#DIV/0!</v>
      </c>
      <c r="AA114" s="417" t="e">
        <f t="shared" si="37"/>
        <v>#DIV/0!</v>
      </c>
      <c r="AB114" s="417" t="e">
        <f t="shared" si="37"/>
        <v>#DIV/0!</v>
      </c>
      <c r="AC114" s="417" t="e">
        <f t="shared" si="37"/>
        <v>#DIV/0!</v>
      </c>
      <c r="AD114" s="417" t="e">
        <f t="shared" si="37"/>
        <v>#DIV/0!</v>
      </c>
      <c r="AE114" s="417" t="e">
        <f t="shared" si="37"/>
        <v>#DIV/0!</v>
      </c>
      <c r="AF114" s="417" t="e">
        <f t="shared" si="37"/>
        <v>#DIV/0!</v>
      </c>
      <c r="AG114" s="417" t="e">
        <f t="shared" si="37"/>
        <v>#DIV/0!</v>
      </c>
      <c r="AH114" s="417" t="e">
        <f t="shared" si="37"/>
        <v>#DIV/0!</v>
      </c>
      <c r="AI114" s="417" t="e">
        <f t="shared" si="37"/>
        <v>#DIV/0!</v>
      </c>
      <c r="AJ114" s="417" t="e">
        <f t="shared" si="37"/>
        <v>#DIV/0!</v>
      </c>
      <c r="AK114" s="417" t="e">
        <f t="shared" si="37"/>
        <v>#DIV/0!</v>
      </c>
      <c r="AL114" s="417" t="e">
        <f t="shared" si="37"/>
        <v>#DIV/0!</v>
      </c>
      <c r="AM114" s="417" t="e">
        <f t="shared" si="37"/>
        <v>#DIV/0!</v>
      </c>
      <c r="AN114" s="417" t="e">
        <f t="shared" si="37"/>
        <v>#DIV/0!</v>
      </c>
      <c r="AO114" s="417" t="e">
        <f t="shared" si="37"/>
        <v>#DIV/0!</v>
      </c>
      <c r="AP114" s="417" t="e">
        <f t="shared" si="37"/>
        <v>#DIV/0!</v>
      </c>
      <c r="AQ114" s="417" t="e">
        <f t="shared" si="37"/>
        <v>#DIV/0!</v>
      </c>
      <c r="AR114" s="417" t="e">
        <f t="shared" si="37"/>
        <v>#DIV/0!</v>
      </c>
      <c r="AS114" s="417" t="e">
        <f t="shared" si="37"/>
        <v>#DIV/0!</v>
      </c>
      <c r="AT114" s="417" t="e">
        <f t="shared" si="37"/>
        <v>#DIV/0!</v>
      </c>
      <c r="AU114" s="417" t="e">
        <f t="shared" si="37"/>
        <v>#DIV/0!</v>
      </c>
      <c r="AV114" s="417" t="e">
        <f t="shared" si="37"/>
        <v>#DIV/0!</v>
      </c>
      <c r="AW114" s="417" t="e">
        <f t="shared" si="37"/>
        <v>#DIV/0!</v>
      </c>
      <c r="AX114" s="417" t="e">
        <f t="shared" si="37"/>
        <v>#DIV/0!</v>
      </c>
      <c r="AY114" s="417" t="e">
        <f t="shared" si="37"/>
        <v>#DIV/0!</v>
      </c>
      <c r="AZ114" s="417" t="e">
        <f t="shared" si="37"/>
        <v>#DIV/0!</v>
      </c>
      <c r="BA114" s="417" t="e">
        <f t="shared" si="37"/>
        <v>#DIV/0!</v>
      </c>
      <c r="BB114" s="417" t="e">
        <f t="shared" si="37"/>
        <v>#DIV/0!</v>
      </c>
      <c r="BC114" s="417" t="e">
        <f t="shared" si="37"/>
        <v>#DIV/0!</v>
      </c>
      <c r="BD114" s="417" t="e">
        <f t="shared" si="37"/>
        <v>#DIV/0!</v>
      </c>
      <c r="BE114" s="417" t="e">
        <f t="shared" si="37"/>
        <v>#DIV/0!</v>
      </c>
      <c r="BF114" s="417" t="e">
        <f t="shared" si="37"/>
        <v>#DIV/0!</v>
      </c>
      <c r="BG114" s="417" t="e">
        <f t="shared" si="37"/>
        <v>#DIV/0!</v>
      </c>
      <c r="BH114" s="417" t="e">
        <f t="shared" si="37"/>
        <v>#DIV/0!</v>
      </c>
      <c r="BI114" s="417" t="e">
        <f t="shared" si="37"/>
        <v>#DIV/0!</v>
      </c>
      <c r="BJ114" s="417" t="e">
        <f t="shared" si="37"/>
        <v>#DIV/0!</v>
      </c>
      <c r="BK114" s="417" t="e">
        <f t="shared" si="37"/>
        <v>#DIV/0!</v>
      </c>
      <c r="BL114" s="417" t="e">
        <f t="shared" si="37"/>
        <v>#DIV/0!</v>
      </c>
      <c r="BM114" s="417" t="e">
        <f t="shared" si="37"/>
        <v>#DIV/0!</v>
      </c>
      <c r="BN114" s="417" t="e">
        <f t="shared" si="37"/>
        <v>#DIV/0!</v>
      </c>
      <c r="BO114" s="417" t="e">
        <f t="shared" si="37"/>
        <v>#DIV/0!</v>
      </c>
      <c r="BP114" s="417" t="e">
        <f t="shared" si="37"/>
        <v>#DIV/0!</v>
      </c>
      <c r="BQ114" s="417" t="e">
        <f t="shared" si="37"/>
        <v>#DIV/0!</v>
      </c>
      <c r="BR114" s="417" t="e">
        <f t="shared" si="38"/>
        <v>#DIV/0!</v>
      </c>
      <c r="BS114" s="417" t="e">
        <f t="shared" si="38"/>
        <v>#DIV/0!</v>
      </c>
      <c r="BT114" s="417" t="e">
        <f t="shared" si="38"/>
        <v>#DIV/0!</v>
      </c>
      <c r="BU114" s="417" t="e">
        <f t="shared" si="38"/>
        <v>#DIV/0!</v>
      </c>
      <c r="BV114" s="417" t="e">
        <f t="shared" si="38"/>
        <v>#DIV/0!</v>
      </c>
      <c r="BW114" s="417" t="e">
        <f t="shared" si="38"/>
        <v>#DIV/0!</v>
      </c>
      <c r="BX114" s="417" t="e">
        <f t="shared" si="38"/>
        <v>#DIV/0!</v>
      </c>
      <c r="BY114" s="417" t="e">
        <f t="shared" si="38"/>
        <v>#DIV/0!</v>
      </c>
      <c r="BZ114" s="417" t="e">
        <f t="shared" si="38"/>
        <v>#DIV/0!</v>
      </c>
      <c r="CA114" s="417" t="e">
        <f t="shared" si="38"/>
        <v>#DIV/0!</v>
      </c>
      <c r="CB114" s="417" t="e">
        <f t="shared" si="38"/>
        <v>#DIV/0!</v>
      </c>
      <c r="CC114" s="417" t="e">
        <f t="shared" si="38"/>
        <v>#DIV/0!</v>
      </c>
      <c r="CD114" s="417" t="e">
        <f t="shared" si="38"/>
        <v>#DIV/0!</v>
      </c>
      <c r="CE114" s="417" t="e">
        <f t="shared" si="38"/>
        <v>#DIV/0!</v>
      </c>
      <c r="CF114" s="417" t="e">
        <f t="shared" si="38"/>
        <v>#DIV/0!</v>
      </c>
    </row>
    <row r="115" spans="1:84" x14ac:dyDescent="0.35">
      <c r="D115" s="417" t="s">
        <v>88</v>
      </c>
      <c r="E115" s="417" t="e">
        <f>E108*$E$11</f>
        <v>#DIV/0!</v>
      </c>
      <c r="F115" s="417" t="e">
        <f t="shared" ref="F115:BQ116" si="40">F108*$E$11</f>
        <v>#DIV/0!</v>
      </c>
      <c r="G115" s="417" t="e">
        <f t="shared" si="40"/>
        <v>#DIV/0!</v>
      </c>
      <c r="H115" s="417" t="e">
        <f t="shared" si="40"/>
        <v>#DIV/0!</v>
      </c>
      <c r="I115" s="417" t="e">
        <f t="shared" si="40"/>
        <v>#DIV/0!</v>
      </c>
      <c r="J115" s="417" t="e">
        <f t="shared" si="40"/>
        <v>#DIV/0!</v>
      </c>
      <c r="K115" s="417" t="e">
        <f t="shared" si="40"/>
        <v>#DIV/0!</v>
      </c>
      <c r="L115" s="417" t="e">
        <f t="shared" si="40"/>
        <v>#DIV/0!</v>
      </c>
      <c r="M115" s="417" t="e">
        <f t="shared" si="40"/>
        <v>#DIV/0!</v>
      </c>
      <c r="N115" s="417" t="e">
        <f t="shared" si="40"/>
        <v>#DIV/0!</v>
      </c>
      <c r="O115" s="417" t="e">
        <f t="shared" si="40"/>
        <v>#DIV/0!</v>
      </c>
      <c r="P115" s="417" t="e">
        <f t="shared" si="40"/>
        <v>#DIV/0!</v>
      </c>
      <c r="Q115" s="417" t="e">
        <f t="shared" si="40"/>
        <v>#DIV/0!</v>
      </c>
      <c r="R115" s="417" t="e">
        <f t="shared" si="40"/>
        <v>#DIV/0!</v>
      </c>
      <c r="S115" s="417" t="e">
        <f t="shared" si="40"/>
        <v>#DIV/0!</v>
      </c>
      <c r="T115" s="417" t="e">
        <f t="shared" si="40"/>
        <v>#DIV/0!</v>
      </c>
      <c r="U115" s="417" t="e">
        <f t="shared" si="40"/>
        <v>#DIV/0!</v>
      </c>
      <c r="V115" s="417" t="e">
        <f t="shared" si="40"/>
        <v>#DIV/0!</v>
      </c>
      <c r="W115" s="417" t="e">
        <f t="shared" si="40"/>
        <v>#DIV/0!</v>
      </c>
      <c r="X115" s="417" t="e">
        <f t="shared" si="40"/>
        <v>#DIV/0!</v>
      </c>
      <c r="Y115" s="417" t="e">
        <f t="shared" si="40"/>
        <v>#DIV/0!</v>
      </c>
      <c r="Z115" s="417" t="e">
        <f t="shared" si="40"/>
        <v>#DIV/0!</v>
      </c>
      <c r="AA115" s="417" t="e">
        <f t="shared" si="40"/>
        <v>#DIV/0!</v>
      </c>
      <c r="AB115" s="417" t="e">
        <f t="shared" si="40"/>
        <v>#DIV/0!</v>
      </c>
      <c r="AC115" s="417" t="e">
        <f t="shared" si="40"/>
        <v>#DIV/0!</v>
      </c>
      <c r="AD115" s="417" t="e">
        <f t="shared" si="40"/>
        <v>#DIV/0!</v>
      </c>
      <c r="AE115" s="417" t="e">
        <f t="shared" si="40"/>
        <v>#DIV/0!</v>
      </c>
      <c r="AF115" s="417" t="e">
        <f t="shared" si="40"/>
        <v>#DIV/0!</v>
      </c>
      <c r="AG115" s="417" t="e">
        <f t="shared" si="40"/>
        <v>#DIV/0!</v>
      </c>
      <c r="AH115" s="417" t="e">
        <f t="shared" si="40"/>
        <v>#DIV/0!</v>
      </c>
      <c r="AI115" s="417" t="e">
        <f t="shared" si="40"/>
        <v>#DIV/0!</v>
      </c>
      <c r="AJ115" s="417" t="e">
        <f t="shared" si="40"/>
        <v>#DIV/0!</v>
      </c>
      <c r="AK115" s="417" t="e">
        <f t="shared" si="40"/>
        <v>#DIV/0!</v>
      </c>
      <c r="AL115" s="417" t="e">
        <f t="shared" si="40"/>
        <v>#DIV/0!</v>
      </c>
      <c r="AM115" s="417" t="e">
        <f t="shared" si="40"/>
        <v>#DIV/0!</v>
      </c>
      <c r="AN115" s="417" t="e">
        <f t="shared" si="40"/>
        <v>#DIV/0!</v>
      </c>
      <c r="AO115" s="417" t="e">
        <f t="shared" si="40"/>
        <v>#DIV/0!</v>
      </c>
      <c r="AP115" s="417" t="e">
        <f t="shared" si="40"/>
        <v>#DIV/0!</v>
      </c>
      <c r="AQ115" s="417" t="e">
        <f t="shared" si="40"/>
        <v>#DIV/0!</v>
      </c>
      <c r="AR115" s="417" t="e">
        <f t="shared" si="40"/>
        <v>#DIV/0!</v>
      </c>
      <c r="AS115" s="417" t="e">
        <f t="shared" si="40"/>
        <v>#DIV/0!</v>
      </c>
      <c r="AT115" s="417" t="e">
        <f t="shared" si="40"/>
        <v>#DIV/0!</v>
      </c>
      <c r="AU115" s="417" t="e">
        <f t="shared" si="40"/>
        <v>#DIV/0!</v>
      </c>
      <c r="AV115" s="417" t="e">
        <f t="shared" si="40"/>
        <v>#DIV/0!</v>
      </c>
      <c r="AW115" s="417" t="e">
        <f t="shared" si="40"/>
        <v>#DIV/0!</v>
      </c>
      <c r="AX115" s="417" t="e">
        <f t="shared" si="40"/>
        <v>#DIV/0!</v>
      </c>
      <c r="AY115" s="417" t="e">
        <f t="shared" si="40"/>
        <v>#DIV/0!</v>
      </c>
      <c r="AZ115" s="417" t="e">
        <f t="shared" si="40"/>
        <v>#DIV/0!</v>
      </c>
      <c r="BA115" s="417" t="e">
        <f t="shared" si="40"/>
        <v>#DIV/0!</v>
      </c>
      <c r="BB115" s="417" t="e">
        <f t="shared" si="40"/>
        <v>#DIV/0!</v>
      </c>
      <c r="BC115" s="417" t="e">
        <f t="shared" si="40"/>
        <v>#DIV/0!</v>
      </c>
      <c r="BD115" s="417" t="e">
        <f t="shared" si="40"/>
        <v>#DIV/0!</v>
      </c>
      <c r="BE115" s="417" t="e">
        <f t="shared" si="40"/>
        <v>#DIV/0!</v>
      </c>
      <c r="BF115" s="417" t="e">
        <f t="shared" si="40"/>
        <v>#DIV/0!</v>
      </c>
      <c r="BG115" s="417" t="e">
        <f t="shared" si="40"/>
        <v>#DIV/0!</v>
      </c>
      <c r="BH115" s="417" t="e">
        <f t="shared" si="40"/>
        <v>#DIV/0!</v>
      </c>
      <c r="BI115" s="417" t="e">
        <f t="shared" si="40"/>
        <v>#DIV/0!</v>
      </c>
      <c r="BJ115" s="417" t="e">
        <f t="shared" si="40"/>
        <v>#DIV/0!</v>
      </c>
      <c r="BK115" s="417" t="e">
        <f t="shared" si="40"/>
        <v>#DIV/0!</v>
      </c>
      <c r="BL115" s="417" t="e">
        <f t="shared" si="40"/>
        <v>#DIV/0!</v>
      </c>
      <c r="BM115" s="417" t="e">
        <f t="shared" si="40"/>
        <v>#DIV/0!</v>
      </c>
      <c r="BN115" s="417" t="e">
        <f t="shared" si="40"/>
        <v>#DIV/0!</v>
      </c>
      <c r="BO115" s="417" t="e">
        <f t="shared" si="40"/>
        <v>#DIV/0!</v>
      </c>
      <c r="BP115" s="417" t="e">
        <f t="shared" si="40"/>
        <v>#DIV/0!</v>
      </c>
      <c r="BQ115" s="417" t="e">
        <f t="shared" si="40"/>
        <v>#DIV/0!</v>
      </c>
      <c r="BR115" s="417" t="e">
        <f t="shared" si="38"/>
        <v>#DIV/0!</v>
      </c>
      <c r="BS115" s="417" t="e">
        <f t="shared" si="38"/>
        <v>#DIV/0!</v>
      </c>
      <c r="BT115" s="417" t="e">
        <f t="shared" si="38"/>
        <v>#DIV/0!</v>
      </c>
      <c r="BU115" s="417" t="e">
        <f t="shared" si="38"/>
        <v>#DIV/0!</v>
      </c>
      <c r="BV115" s="417" t="e">
        <f t="shared" si="38"/>
        <v>#DIV/0!</v>
      </c>
      <c r="BW115" s="417" t="e">
        <f t="shared" si="38"/>
        <v>#DIV/0!</v>
      </c>
      <c r="BX115" s="417" t="e">
        <f t="shared" si="38"/>
        <v>#DIV/0!</v>
      </c>
      <c r="BY115" s="417" t="e">
        <f t="shared" si="38"/>
        <v>#DIV/0!</v>
      </c>
      <c r="BZ115" s="417" t="e">
        <f t="shared" si="38"/>
        <v>#DIV/0!</v>
      </c>
      <c r="CA115" s="417" t="e">
        <f t="shared" si="38"/>
        <v>#DIV/0!</v>
      </c>
      <c r="CB115" s="417" t="e">
        <f t="shared" si="38"/>
        <v>#DIV/0!</v>
      </c>
      <c r="CC115" s="417" t="e">
        <f t="shared" si="38"/>
        <v>#DIV/0!</v>
      </c>
      <c r="CD115" s="417" t="e">
        <f t="shared" si="38"/>
        <v>#DIV/0!</v>
      </c>
      <c r="CE115" s="417" t="e">
        <f t="shared" si="38"/>
        <v>#DIV/0!</v>
      </c>
      <c r="CF115" s="417" t="e">
        <f t="shared" si="38"/>
        <v>#DIV/0!</v>
      </c>
    </row>
    <row r="116" spans="1:84" x14ac:dyDescent="0.35">
      <c r="D116" s="417" t="s">
        <v>90</v>
      </c>
      <c r="E116" s="417" t="e">
        <f>E109*$E$11</f>
        <v>#DIV/0!</v>
      </c>
      <c r="F116" s="417" t="e">
        <f t="shared" si="40"/>
        <v>#DIV/0!</v>
      </c>
      <c r="G116" s="417" t="e">
        <f t="shared" si="40"/>
        <v>#DIV/0!</v>
      </c>
      <c r="H116" s="417" t="e">
        <f t="shared" si="40"/>
        <v>#DIV/0!</v>
      </c>
      <c r="I116" s="417" t="e">
        <f t="shared" si="40"/>
        <v>#DIV/0!</v>
      </c>
      <c r="J116" s="417" t="e">
        <f t="shared" si="40"/>
        <v>#DIV/0!</v>
      </c>
      <c r="K116" s="417" t="e">
        <f t="shared" si="40"/>
        <v>#DIV/0!</v>
      </c>
      <c r="L116" s="417" t="e">
        <f t="shared" si="40"/>
        <v>#DIV/0!</v>
      </c>
      <c r="M116" s="417" t="e">
        <f t="shared" si="40"/>
        <v>#DIV/0!</v>
      </c>
      <c r="N116" s="417" t="e">
        <f t="shared" si="40"/>
        <v>#DIV/0!</v>
      </c>
      <c r="O116" s="417" t="e">
        <f t="shared" si="40"/>
        <v>#DIV/0!</v>
      </c>
      <c r="P116" s="417" t="e">
        <f t="shared" si="40"/>
        <v>#DIV/0!</v>
      </c>
      <c r="Q116" s="417" t="e">
        <f t="shared" si="40"/>
        <v>#DIV/0!</v>
      </c>
      <c r="R116" s="417" t="e">
        <f t="shared" si="40"/>
        <v>#DIV/0!</v>
      </c>
      <c r="S116" s="417" t="e">
        <f t="shared" si="40"/>
        <v>#DIV/0!</v>
      </c>
      <c r="T116" s="417" t="e">
        <f t="shared" si="40"/>
        <v>#DIV/0!</v>
      </c>
      <c r="U116" s="417" t="e">
        <f t="shared" si="40"/>
        <v>#DIV/0!</v>
      </c>
      <c r="V116" s="417" t="e">
        <f t="shared" si="40"/>
        <v>#DIV/0!</v>
      </c>
      <c r="W116" s="417" t="e">
        <f t="shared" si="40"/>
        <v>#DIV/0!</v>
      </c>
      <c r="X116" s="417" t="e">
        <f t="shared" si="40"/>
        <v>#DIV/0!</v>
      </c>
      <c r="Y116" s="417" t="e">
        <f t="shared" si="40"/>
        <v>#DIV/0!</v>
      </c>
      <c r="Z116" s="417" t="e">
        <f t="shared" si="40"/>
        <v>#DIV/0!</v>
      </c>
      <c r="AA116" s="417" t="e">
        <f t="shared" si="40"/>
        <v>#DIV/0!</v>
      </c>
      <c r="AB116" s="417" t="e">
        <f t="shared" si="40"/>
        <v>#DIV/0!</v>
      </c>
      <c r="AC116" s="417" t="e">
        <f t="shared" si="40"/>
        <v>#DIV/0!</v>
      </c>
      <c r="AD116" s="417" t="e">
        <f t="shared" si="40"/>
        <v>#DIV/0!</v>
      </c>
      <c r="AE116" s="417" t="e">
        <f t="shared" si="40"/>
        <v>#DIV/0!</v>
      </c>
      <c r="AF116" s="417" t="e">
        <f t="shared" si="40"/>
        <v>#DIV/0!</v>
      </c>
      <c r="AG116" s="417" t="e">
        <f t="shared" si="40"/>
        <v>#DIV/0!</v>
      </c>
      <c r="AH116" s="417" t="e">
        <f t="shared" si="40"/>
        <v>#DIV/0!</v>
      </c>
      <c r="AI116" s="417" t="e">
        <f t="shared" si="40"/>
        <v>#DIV/0!</v>
      </c>
      <c r="AJ116" s="417" t="e">
        <f t="shared" si="40"/>
        <v>#DIV/0!</v>
      </c>
      <c r="AK116" s="417" t="e">
        <f t="shared" si="40"/>
        <v>#DIV/0!</v>
      </c>
      <c r="AL116" s="417" t="e">
        <f t="shared" si="40"/>
        <v>#DIV/0!</v>
      </c>
      <c r="AM116" s="417" t="e">
        <f t="shared" si="40"/>
        <v>#DIV/0!</v>
      </c>
      <c r="AN116" s="417" t="e">
        <f t="shared" si="40"/>
        <v>#DIV/0!</v>
      </c>
      <c r="AO116" s="417" t="e">
        <f t="shared" si="40"/>
        <v>#DIV/0!</v>
      </c>
      <c r="AP116" s="417" t="e">
        <f t="shared" si="40"/>
        <v>#DIV/0!</v>
      </c>
      <c r="AQ116" s="417" t="e">
        <f t="shared" si="40"/>
        <v>#DIV/0!</v>
      </c>
      <c r="AR116" s="417" t="e">
        <f t="shared" si="40"/>
        <v>#DIV/0!</v>
      </c>
      <c r="AS116" s="417" t="e">
        <f t="shared" si="40"/>
        <v>#DIV/0!</v>
      </c>
      <c r="AT116" s="417" t="e">
        <f t="shared" si="40"/>
        <v>#DIV/0!</v>
      </c>
      <c r="AU116" s="417" t="e">
        <f t="shared" si="40"/>
        <v>#DIV/0!</v>
      </c>
      <c r="AV116" s="417" t="e">
        <f t="shared" si="40"/>
        <v>#DIV/0!</v>
      </c>
      <c r="AW116" s="417" t="e">
        <f t="shared" si="40"/>
        <v>#DIV/0!</v>
      </c>
      <c r="AX116" s="417" t="e">
        <f t="shared" si="40"/>
        <v>#DIV/0!</v>
      </c>
      <c r="AY116" s="417" t="e">
        <f t="shared" si="40"/>
        <v>#DIV/0!</v>
      </c>
      <c r="AZ116" s="417" t="e">
        <f t="shared" si="40"/>
        <v>#DIV/0!</v>
      </c>
      <c r="BA116" s="417" t="e">
        <f t="shared" si="40"/>
        <v>#DIV/0!</v>
      </c>
      <c r="BB116" s="417" t="e">
        <f t="shared" si="40"/>
        <v>#DIV/0!</v>
      </c>
      <c r="BC116" s="417" t="e">
        <f t="shared" si="40"/>
        <v>#DIV/0!</v>
      </c>
      <c r="BD116" s="417" t="e">
        <f t="shared" si="40"/>
        <v>#DIV/0!</v>
      </c>
      <c r="BE116" s="417" t="e">
        <f t="shared" si="40"/>
        <v>#DIV/0!</v>
      </c>
      <c r="BF116" s="417" t="e">
        <f t="shared" si="40"/>
        <v>#DIV/0!</v>
      </c>
      <c r="BG116" s="417" t="e">
        <f t="shared" si="40"/>
        <v>#DIV/0!</v>
      </c>
      <c r="BH116" s="417" t="e">
        <f t="shared" si="40"/>
        <v>#DIV/0!</v>
      </c>
      <c r="BI116" s="417" t="e">
        <f t="shared" si="40"/>
        <v>#DIV/0!</v>
      </c>
      <c r="BJ116" s="417" t="e">
        <f t="shared" si="40"/>
        <v>#DIV/0!</v>
      </c>
      <c r="BK116" s="417" t="e">
        <f t="shared" si="40"/>
        <v>#DIV/0!</v>
      </c>
      <c r="BL116" s="417" t="e">
        <f t="shared" si="40"/>
        <v>#DIV/0!</v>
      </c>
      <c r="BM116" s="417" t="e">
        <f t="shared" si="40"/>
        <v>#DIV/0!</v>
      </c>
      <c r="BN116" s="417" t="e">
        <f t="shared" si="40"/>
        <v>#DIV/0!</v>
      </c>
      <c r="BO116" s="417" t="e">
        <f t="shared" si="40"/>
        <v>#DIV/0!</v>
      </c>
      <c r="BP116" s="417" t="e">
        <f t="shared" si="40"/>
        <v>#DIV/0!</v>
      </c>
      <c r="BQ116" s="417" t="e">
        <f t="shared" si="40"/>
        <v>#DIV/0!</v>
      </c>
      <c r="BR116" s="417" t="e">
        <f t="shared" si="38"/>
        <v>#DIV/0!</v>
      </c>
      <c r="BS116" s="417" t="e">
        <f t="shared" si="38"/>
        <v>#DIV/0!</v>
      </c>
      <c r="BT116" s="417" t="e">
        <f t="shared" si="38"/>
        <v>#DIV/0!</v>
      </c>
      <c r="BU116" s="417" t="e">
        <f t="shared" si="38"/>
        <v>#DIV/0!</v>
      </c>
      <c r="BV116" s="417" t="e">
        <f t="shared" si="38"/>
        <v>#DIV/0!</v>
      </c>
      <c r="BW116" s="417" t="e">
        <f t="shared" si="38"/>
        <v>#DIV/0!</v>
      </c>
      <c r="BX116" s="417" t="e">
        <f t="shared" si="38"/>
        <v>#DIV/0!</v>
      </c>
      <c r="BY116" s="417" t="e">
        <f t="shared" si="38"/>
        <v>#DIV/0!</v>
      </c>
      <c r="BZ116" s="417" t="e">
        <f t="shared" si="38"/>
        <v>#DIV/0!</v>
      </c>
      <c r="CA116" s="417" t="e">
        <f t="shared" si="38"/>
        <v>#DIV/0!</v>
      </c>
      <c r="CB116" s="417" t="e">
        <f t="shared" si="38"/>
        <v>#DIV/0!</v>
      </c>
      <c r="CC116" s="417" t="e">
        <f t="shared" si="38"/>
        <v>#DIV/0!</v>
      </c>
      <c r="CD116" s="417" t="e">
        <f t="shared" si="38"/>
        <v>#DIV/0!</v>
      </c>
      <c r="CE116" s="417" t="e">
        <f t="shared" si="38"/>
        <v>#DIV/0!</v>
      </c>
      <c r="CF116" s="417" t="e">
        <f t="shared" si="38"/>
        <v>#DIV/0!</v>
      </c>
    </row>
    <row r="117" spans="1:84" x14ac:dyDescent="0.35">
      <c r="D117" s="450"/>
      <c r="E117" s="450"/>
      <c r="F117" s="450"/>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c r="AH117" s="450"/>
      <c r="AI117" s="450"/>
      <c r="AJ117" s="450"/>
      <c r="AK117" s="450"/>
      <c r="AL117" s="450"/>
      <c r="AM117" s="450"/>
      <c r="AN117" s="450"/>
      <c r="AO117" s="450"/>
      <c r="AP117" s="450"/>
      <c r="AQ117" s="450"/>
      <c r="AR117" s="450"/>
      <c r="AS117" s="450"/>
      <c r="AT117" s="450"/>
      <c r="AU117" s="450"/>
      <c r="AV117" s="450"/>
      <c r="AW117" s="450"/>
      <c r="AX117" s="450"/>
      <c r="AY117" s="450"/>
      <c r="AZ117" s="450"/>
      <c r="BA117" s="450"/>
      <c r="BB117" s="450"/>
      <c r="BC117" s="450"/>
      <c r="BD117" s="450"/>
      <c r="BE117" s="450"/>
      <c r="BF117" s="450"/>
      <c r="BG117" s="450"/>
      <c r="BH117" s="450"/>
      <c r="BI117" s="450"/>
      <c r="BJ117" s="450"/>
      <c r="BK117" s="450"/>
      <c r="BL117" s="450"/>
      <c r="BM117" s="450"/>
      <c r="BN117" s="450"/>
      <c r="BO117" s="450"/>
      <c r="BP117" s="450"/>
      <c r="BQ117" s="450"/>
      <c r="BR117" s="450"/>
      <c r="BS117" s="450"/>
      <c r="BT117" s="450"/>
      <c r="BU117" s="450"/>
      <c r="BV117" s="450"/>
      <c r="BW117" s="450"/>
      <c r="BX117" s="450"/>
      <c r="BY117" s="450"/>
      <c r="BZ117" s="450"/>
      <c r="CA117" s="450"/>
      <c r="CB117" s="450"/>
      <c r="CC117" s="450"/>
      <c r="CD117" s="450"/>
      <c r="CE117" s="450"/>
      <c r="CF117" s="450"/>
    </row>
    <row r="118" spans="1:84" x14ac:dyDescent="0.35">
      <c r="C118" s="391" t="s">
        <v>299</v>
      </c>
      <c r="D118" s="450"/>
      <c r="E118" s="450"/>
      <c r="F118" s="450"/>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c r="AH118" s="450"/>
      <c r="AI118" s="450"/>
      <c r="AJ118" s="450"/>
      <c r="AK118" s="450"/>
      <c r="AL118" s="450"/>
      <c r="AM118" s="450"/>
      <c r="AN118" s="450"/>
      <c r="AO118" s="450"/>
      <c r="AP118" s="450"/>
      <c r="AQ118" s="450"/>
      <c r="AR118" s="450"/>
      <c r="AS118" s="450"/>
      <c r="AT118" s="450"/>
      <c r="AU118" s="450"/>
      <c r="AV118" s="450"/>
      <c r="AW118" s="450"/>
      <c r="AX118" s="450"/>
      <c r="AY118" s="450"/>
      <c r="AZ118" s="450"/>
      <c r="BA118" s="450"/>
      <c r="BB118" s="450"/>
      <c r="BC118" s="450"/>
      <c r="BD118" s="450"/>
      <c r="BE118" s="450"/>
      <c r="BF118" s="450"/>
      <c r="BG118" s="450"/>
      <c r="BH118" s="450"/>
      <c r="BI118" s="450"/>
      <c r="BJ118" s="450"/>
      <c r="BK118" s="450"/>
      <c r="BL118" s="450"/>
      <c r="BM118" s="450"/>
      <c r="BN118" s="450"/>
      <c r="BO118" s="450"/>
      <c r="BP118" s="450"/>
      <c r="BQ118" s="450"/>
      <c r="BR118" s="450"/>
      <c r="BS118" s="450"/>
      <c r="BT118" s="450"/>
      <c r="BU118" s="450"/>
      <c r="BV118" s="450"/>
      <c r="BW118" s="450"/>
      <c r="BX118" s="450"/>
      <c r="BY118" s="450"/>
      <c r="BZ118" s="450"/>
      <c r="CA118" s="450"/>
      <c r="CB118" s="450"/>
      <c r="CC118" s="450"/>
      <c r="CD118" s="450"/>
      <c r="CE118" s="450"/>
      <c r="CF118" s="450"/>
    </row>
    <row r="119" spans="1:84" s="416" customFormat="1" x14ac:dyDescent="0.35">
      <c r="D119" s="790"/>
      <c r="E119" s="791">
        <v>2010</v>
      </c>
      <c r="F119" s="792">
        <v>2011</v>
      </c>
      <c r="G119" s="792">
        <v>2012</v>
      </c>
      <c r="H119" s="792">
        <v>2013</v>
      </c>
      <c r="I119" s="792">
        <v>2014</v>
      </c>
      <c r="J119" s="792">
        <v>2015</v>
      </c>
      <c r="K119" s="792">
        <v>2016</v>
      </c>
      <c r="L119" s="792">
        <v>2017</v>
      </c>
      <c r="M119" s="792">
        <v>2018</v>
      </c>
      <c r="N119" s="792">
        <v>2019</v>
      </c>
      <c r="O119" s="792">
        <v>2020</v>
      </c>
      <c r="P119" s="792">
        <v>2021</v>
      </c>
      <c r="Q119" s="792">
        <v>2022</v>
      </c>
      <c r="R119" s="792">
        <v>2023</v>
      </c>
      <c r="S119" s="792">
        <v>2024</v>
      </c>
      <c r="T119" s="792">
        <v>2025</v>
      </c>
      <c r="U119" s="792">
        <v>2026</v>
      </c>
      <c r="V119" s="792">
        <v>2027</v>
      </c>
      <c r="W119" s="792">
        <v>2028</v>
      </c>
      <c r="X119" s="792">
        <v>2029</v>
      </c>
      <c r="Y119" s="792">
        <v>2030</v>
      </c>
      <c r="Z119" s="792">
        <v>2031</v>
      </c>
      <c r="AA119" s="792">
        <v>2032</v>
      </c>
      <c r="AB119" s="792">
        <v>2033</v>
      </c>
      <c r="AC119" s="792">
        <v>2034</v>
      </c>
      <c r="AD119" s="792">
        <v>2035</v>
      </c>
      <c r="AE119" s="792">
        <v>2036</v>
      </c>
      <c r="AF119" s="792">
        <v>2037</v>
      </c>
      <c r="AG119" s="792">
        <v>2038</v>
      </c>
      <c r="AH119" s="792">
        <v>2039</v>
      </c>
      <c r="AI119" s="792">
        <v>2040</v>
      </c>
      <c r="AJ119" s="792">
        <v>2041</v>
      </c>
      <c r="AK119" s="792">
        <v>2042</v>
      </c>
      <c r="AL119" s="792">
        <v>2043</v>
      </c>
      <c r="AM119" s="792">
        <v>2044</v>
      </c>
      <c r="AN119" s="792">
        <v>2045</v>
      </c>
      <c r="AO119" s="792">
        <v>2046</v>
      </c>
      <c r="AP119" s="792">
        <v>2047</v>
      </c>
      <c r="AQ119" s="792">
        <v>2048</v>
      </c>
      <c r="AR119" s="792">
        <v>2049</v>
      </c>
      <c r="AS119" s="792">
        <v>2050</v>
      </c>
      <c r="AT119" s="792">
        <v>2051</v>
      </c>
      <c r="AU119" s="792">
        <v>2052</v>
      </c>
      <c r="AV119" s="792">
        <v>2053</v>
      </c>
      <c r="AW119" s="792">
        <v>2054</v>
      </c>
      <c r="AX119" s="792">
        <v>2055</v>
      </c>
      <c r="AY119" s="792">
        <v>2056</v>
      </c>
      <c r="AZ119" s="792">
        <v>2057</v>
      </c>
      <c r="BA119" s="792">
        <v>2058</v>
      </c>
      <c r="BB119" s="792">
        <v>2059</v>
      </c>
      <c r="BC119" s="792">
        <v>2060</v>
      </c>
      <c r="BD119" s="792">
        <v>2061</v>
      </c>
      <c r="BE119" s="792">
        <v>2062</v>
      </c>
      <c r="BF119" s="792">
        <v>2063</v>
      </c>
      <c r="BG119" s="792">
        <v>2064</v>
      </c>
      <c r="BH119" s="792">
        <v>2065</v>
      </c>
      <c r="BI119" s="792">
        <v>2066</v>
      </c>
      <c r="BJ119" s="792">
        <v>2067</v>
      </c>
      <c r="BK119" s="792">
        <v>2068</v>
      </c>
      <c r="BL119" s="792">
        <v>2069</v>
      </c>
      <c r="BM119" s="792">
        <v>2070</v>
      </c>
      <c r="BN119" s="792">
        <v>2071</v>
      </c>
      <c r="BO119" s="792">
        <v>2072</v>
      </c>
      <c r="BP119" s="792">
        <v>2073</v>
      </c>
      <c r="BQ119" s="792">
        <v>2074</v>
      </c>
      <c r="BR119" s="792">
        <v>2075</v>
      </c>
      <c r="BS119" s="792">
        <v>2076</v>
      </c>
      <c r="BT119" s="792">
        <v>2077</v>
      </c>
      <c r="BU119" s="792">
        <v>2078</v>
      </c>
      <c r="BV119" s="792">
        <v>2079</v>
      </c>
      <c r="BW119" s="792">
        <v>2080</v>
      </c>
      <c r="BX119" s="792">
        <v>2081</v>
      </c>
      <c r="BY119" s="792">
        <v>2082</v>
      </c>
      <c r="BZ119" s="792">
        <v>2083</v>
      </c>
      <c r="CA119" s="792">
        <v>2084</v>
      </c>
      <c r="CB119" s="792">
        <v>2085</v>
      </c>
      <c r="CC119" s="792">
        <v>2086</v>
      </c>
      <c r="CD119" s="792">
        <v>2087</v>
      </c>
      <c r="CE119" s="792">
        <v>2088</v>
      </c>
      <c r="CF119" s="792">
        <v>2089</v>
      </c>
    </row>
    <row r="120" spans="1:84" x14ac:dyDescent="0.35">
      <c r="D120" s="417" t="s">
        <v>84</v>
      </c>
      <c r="E120" s="417" t="e">
        <f>(($E$14*($E35))+($E$15*($F35))+($E$16*($G35)))*E113</f>
        <v>#DIV/0!</v>
      </c>
      <c r="F120" s="417" t="e">
        <f t="shared" ref="F120:BQ121" si="41">(($E$14*($E35))+($E$15*($F35))+($E$16*($G35)))*F113</f>
        <v>#DIV/0!</v>
      </c>
      <c r="G120" s="417" t="e">
        <f t="shared" si="41"/>
        <v>#DIV/0!</v>
      </c>
      <c r="H120" s="417" t="e">
        <f t="shared" si="41"/>
        <v>#DIV/0!</v>
      </c>
      <c r="I120" s="417" t="e">
        <f t="shared" si="41"/>
        <v>#DIV/0!</v>
      </c>
      <c r="J120" s="417" t="e">
        <f t="shared" si="41"/>
        <v>#DIV/0!</v>
      </c>
      <c r="K120" s="417" t="e">
        <f t="shared" si="41"/>
        <v>#DIV/0!</v>
      </c>
      <c r="L120" s="417" t="e">
        <f t="shared" si="41"/>
        <v>#DIV/0!</v>
      </c>
      <c r="M120" s="417" t="e">
        <f t="shared" si="41"/>
        <v>#DIV/0!</v>
      </c>
      <c r="N120" s="417" t="e">
        <f t="shared" si="41"/>
        <v>#DIV/0!</v>
      </c>
      <c r="O120" s="417" t="e">
        <f t="shared" si="41"/>
        <v>#DIV/0!</v>
      </c>
      <c r="P120" s="417" t="e">
        <f t="shared" si="41"/>
        <v>#DIV/0!</v>
      </c>
      <c r="Q120" s="417" t="e">
        <f t="shared" si="41"/>
        <v>#DIV/0!</v>
      </c>
      <c r="R120" s="417" t="e">
        <f t="shared" si="41"/>
        <v>#DIV/0!</v>
      </c>
      <c r="S120" s="417" t="e">
        <f t="shared" si="41"/>
        <v>#DIV/0!</v>
      </c>
      <c r="T120" s="417" t="e">
        <f t="shared" si="41"/>
        <v>#DIV/0!</v>
      </c>
      <c r="U120" s="417" t="e">
        <f t="shared" si="41"/>
        <v>#DIV/0!</v>
      </c>
      <c r="V120" s="417" t="e">
        <f t="shared" si="41"/>
        <v>#DIV/0!</v>
      </c>
      <c r="W120" s="417" t="e">
        <f t="shared" si="41"/>
        <v>#DIV/0!</v>
      </c>
      <c r="X120" s="417" t="e">
        <f t="shared" si="41"/>
        <v>#DIV/0!</v>
      </c>
      <c r="Y120" s="417" t="e">
        <f t="shared" si="41"/>
        <v>#DIV/0!</v>
      </c>
      <c r="Z120" s="417" t="e">
        <f t="shared" si="41"/>
        <v>#DIV/0!</v>
      </c>
      <c r="AA120" s="417" t="e">
        <f t="shared" si="41"/>
        <v>#DIV/0!</v>
      </c>
      <c r="AB120" s="417" t="e">
        <f t="shared" si="41"/>
        <v>#DIV/0!</v>
      </c>
      <c r="AC120" s="417" t="e">
        <f t="shared" si="41"/>
        <v>#DIV/0!</v>
      </c>
      <c r="AD120" s="417" t="e">
        <f t="shared" si="41"/>
        <v>#DIV/0!</v>
      </c>
      <c r="AE120" s="417" t="e">
        <f t="shared" si="41"/>
        <v>#DIV/0!</v>
      </c>
      <c r="AF120" s="417" t="e">
        <f t="shared" si="41"/>
        <v>#DIV/0!</v>
      </c>
      <c r="AG120" s="417" t="e">
        <f t="shared" si="41"/>
        <v>#DIV/0!</v>
      </c>
      <c r="AH120" s="417" t="e">
        <f t="shared" si="41"/>
        <v>#DIV/0!</v>
      </c>
      <c r="AI120" s="417" t="e">
        <f t="shared" si="41"/>
        <v>#DIV/0!</v>
      </c>
      <c r="AJ120" s="417" t="e">
        <f t="shared" si="41"/>
        <v>#DIV/0!</v>
      </c>
      <c r="AK120" s="417" t="e">
        <f t="shared" si="41"/>
        <v>#DIV/0!</v>
      </c>
      <c r="AL120" s="417" t="e">
        <f t="shared" si="41"/>
        <v>#DIV/0!</v>
      </c>
      <c r="AM120" s="417" t="e">
        <f t="shared" si="41"/>
        <v>#DIV/0!</v>
      </c>
      <c r="AN120" s="417" t="e">
        <f t="shared" si="41"/>
        <v>#DIV/0!</v>
      </c>
      <c r="AO120" s="417" t="e">
        <f t="shared" si="41"/>
        <v>#DIV/0!</v>
      </c>
      <c r="AP120" s="417" t="e">
        <f t="shared" si="41"/>
        <v>#DIV/0!</v>
      </c>
      <c r="AQ120" s="417" t="e">
        <f t="shared" si="41"/>
        <v>#DIV/0!</v>
      </c>
      <c r="AR120" s="417" t="e">
        <f t="shared" si="41"/>
        <v>#DIV/0!</v>
      </c>
      <c r="AS120" s="417" t="e">
        <f t="shared" si="41"/>
        <v>#DIV/0!</v>
      </c>
      <c r="AT120" s="417" t="e">
        <f t="shared" si="41"/>
        <v>#DIV/0!</v>
      </c>
      <c r="AU120" s="417" t="e">
        <f t="shared" si="41"/>
        <v>#DIV/0!</v>
      </c>
      <c r="AV120" s="417" t="e">
        <f t="shared" si="41"/>
        <v>#DIV/0!</v>
      </c>
      <c r="AW120" s="417" t="e">
        <f t="shared" si="41"/>
        <v>#DIV/0!</v>
      </c>
      <c r="AX120" s="417" t="e">
        <f t="shared" si="41"/>
        <v>#DIV/0!</v>
      </c>
      <c r="AY120" s="417" t="e">
        <f t="shared" si="41"/>
        <v>#DIV/0!</v>
      </c>
      <c r="AZ120" s="417" t="e">
        <f t="shared" si="41"/>
        <v>#DIV/0!</v>
      </c>
      <c r="BA120" s="417" t="e">
        <f t="shared" si="41"/>
        <v>#DIV/0!</v>
      </c>
      <c r="BB120" s="417" t="e">
        <f t="shared" si="41"/>
        <v>#DIV/0!</v>
      </c>
      <c r="BC120" s="417" t="e">
        <f t="shared" si="41"/>
        <v>#DIV/0!</v>
      </c>
      <c r="BD120" s="417" t="e">
        <f t="shared" si="41"/>
        <v>#DIV/0!</v>
      </c>
      <c r="BE120" s="417" t="e">
        <f t="shared" si="41"/>
        <v>#DIV/0!</v>
      </c>
      <c r="BF120" s="417" t="e">
        <f t="shared" si="41"/>
        <v>#DIV/0!</v>
      </c>
      <c r="BG120" s="417" t="e">
        <f t="shared" si="41"/>
        <v>#DIV/0!</v>
      </c>
      <c r="BH120" s="417" t="e">
        <f t="shared" si="41"/>
        <v>#DIV/0!</v>
      </c>
      <c r="BI120" s="417" t="e">
        <f t="shared" si="41"/>
        <v>#DIV/0!</v>
      </c>
      <c r="BJ120" s="417" t="e">
        <f t="shared" si="41"/>
        <v>#DIV/0!</v>
      </c>
      <c r="BK120" s="417" t="e">
        <f t="shared" si="41"/>
        <v>#DIV/0!</v>
      </c>
      <c r="BL120" s="417" t="e">
        <f t="shared" si="41"/>
        <v>#DIV/0!</v>
      </c>
      <c r="BM120" s="417" t="e">
        <f t="shared" si="41"/>
        <v>#DIV/0!</v>
      </c>
      <c r="BN120" s="417" t="e">
        <f t="shared" si="41"/>
        <v>#DIV/0!</v>
      </c>
      <c r="BO120" s="417" t="e">
        <f t="shared" si="41"/>
        <v>#DIV/0!</v>
      </c>
      <c r="BP120" s="417" t="e">
        <f t="shared" si="41"/>
        <v>#DIV/0!</v>
      </c>
      <c r="BQ120" s="417" t="e">
        <f t="shared" si="41"/>
        <v>#DIV/0!</v>
      </c>
      <c r="BR120" s="417" t="e">
        <f t="shared" ref="BR120:CF123" si="42">(($E$14*($E35))+($E$15*($F35))+($E$16*($G35)))*BR113</f>
        <v>#DIV/0!</v>
      </c>
      <c r="BS120" s="417" t="e">
        <f t="shared" si="42"/>
        <v>#DIV/0!</v>
      </c>
      <c r="BT120" s="417" t="e">
        <f t="shared" si="42"/>
        <v>#DIV/0!</v>
      </c>
      <c r="BU120" s="417" t="e">
        <f t="shared" si="42"/>
        <v>#DIV/0!</v>
      </c>
      <c r="BV120" s="417" t="e">
        <f t="shared" si="42"/>
        <v>#DIV/0!</v>
      </c>
      <c r="BW120" s="417" t="e">
        <f t="shared" si="42"/>
        <v>#DIV/0!</v>
      </c>
      <c r="BX120" s="417" t="e">
        <f t="shared" si="42"/>
        <v>#DIV/0!</v>
      </c>
      <c r="BY120" s="417" t="e">
        <f t="shared" si="42"/>
        <v>#DIV/0!</v>
      </c>
      <c r="BZ120" s="417" t="e">
        <f t="shared" si="42"/>
        <v>#DIV/0!</v>
      </c>
      <c r="CA120" s="417" t="e">
        <f t="shared" si="42"/>
        <v>#DIV/0!</v>
      </c>
      <c r="CB120" s="417" t="e">
        <f t="shared" si="42"/>
        <v>#DIV/0!</v>
      </c>
      <c r="CC120" s="417" t="e">
        <f t="shared" si="42"/>
        <v>#DIV/0!</v>
      </c>
      <c r="CD120" s="417" t="e">
        <f t="shared" si="42"/>
        <v>#DIV/0!</v>
      </c>
      <c r="CE120" s="417" t="e">
        <f t="shared" si="42"/>
        <v>#DIV/0!</v>
      </c>
      <c r="CF120" s="417" t="e">
        <f t="shared" si="42"/>
        <v>#DIV/0!</v>
      </c>
    </row>
    <row r="121" spans="1:84" x14ac:dyDescent="0.35">
      <c r="D121" s="417" t="s">
        <v>86</v>
      </c>
      <c r="E121" s="417" t="e">
        <f>(($E$14*($E36))+($E$15*($F36))+($E$16*($G36)))*E114</f>
        <v>#DIV/0!</v>
      </c>
      <c r="F121" s="417" t="e">
        <f t="shared" ref="F121:T121" si="43">(($E$14*($E36))+($E$15*($F36))+($E$16*($G36)))*F114</f>
        <v>#DIV/0!</v>
      </c>
      <c r="G121" s="417" t="e">
        <f t="shared" si="43"/>
        <v>#DIV/0!</v>
      </c>
      <c r="H121" s="417" t="e">
        <f t="shared" si="43"/>
        <v>#DIV/0!</v>
      </c>
      <c r="I121" s="417" t="e">
        <f t="shared" si="43"/>
        <v>#DIV/0!</v>
      </c>
      <c r="J121" s="417" t="e">
        <f t="shared" si="43"/>
        <v>#DIV/0!</v>
      </c>
      <c r="K121" s="417" t="e">
        <f t="shared" si="43"/>
        <v>#DIV/0!</v>
      </c>
      <c r="L121" s="417" t="e">
        <f t="shared" si="43"/>
        <v>#DIV/0!</v>
      </c>
      <c r="M121" s="417" t="e">
        <f t="shared" si="43"/>
        <v>#DIV/0!</v>
      </c>
      <c r="N121" s="417" t="e">
        <f t="shared" si="43"/>
        <v>#DIV/0!</v>
      </c>
      <c r="O121" s="417" t="e">
        <f t="shared" si="43"/>
        <v>#DIV/0!</v>
      </c>
      <c r="P121" s="417" t="e">
        <f t="shared" si="43"/>
        <v>#DIV/0!</v>
      </c>
      <c r="Q121" s="417" t="e">
        <f t="shared" si="43"/>
        <v>#DIV/0!</v>
      </c>
      <c r="R121" s="417" t="e">
        <f t="shared" si="43"/>
        <v>#DIV/0!</v>
      </c>
      <c r="S121" s="417" t="e">
        <f t="shared" si="43"/>
        <v>#DIV/0!</v>
      </c>
      <c r="T121" s="417" t="e">
        <f t="shared" si="43"/>
        <v>#DIV/0!</v>
      </c>
      <c r="U121" s="417" t="e">
        <f t="shared" si="41"/>
        <v>#DIV/0!</v>
      </c>
      <c r="V121" s="417" t="e">
        <f t="shared" si="41"/>
        <v>#DIV/0!</v>
      </c>
      <c r="W121" s="417" t="e">
        <f t="shared" si="41"/>
        <v>#DIV/0!</v>
      </c>
      <c r="X121" s="417" t="e">
        <f t="shared" si="41"/>
        <v>#DIV/0!</v>
      </c>
      <c r="Y121" s="417" t="e">
        <f t="shared" si="41"/>
        <v>#DIV/0!</v>
      </c>
      <c r="Z121" s="417" t="e">
        <f t="shared" si="41"/>
        <v>#DIV/0!</v>
      </c>
      <c r="AA121" s="417" t="e">
        <f t="shared" si="41"/>
        <v>#DIV/0!</v>
      </c>
      <c r="AB121" s="417" t="e">
        <f t="shared" si="41"/>
        <v>#DIV/0!</v>
      </c>
      <c r="AC121" s="417" t="e">
        <f t="shared" si="41"/>
        <v>#DIV/0!</v>
      </c>
      <c r="AD121" s="417" t="e">
        <f t="shared" si="41"/>
        <v>#DIV/0!</v>
      </c>
      <c r="AE121" s="417" t="e">
        <f t="shared" si="41"/>
        <v>#DIV/0!</v>
      </c>
      <c r="AF121" s="417" t="e">
        <f t="shared" si="41"/>
        <v>#DIV/0!</v>
      </c>
      <c r="AG121" s="417" t="e">
        <f t="shared" si="41"/>
        <v>#DIV/0!</v>
      </c>
      <c r="AH121" s="417" t="e">
        <f t="shared" si="41"/>
        <v>#DIV/0!</v>
      </c>
      <c r="AI121" s="417" t="e">
        <f t="shared" si="41"/>
        <v>#DIV/0!</v>
      </c>
      <c r="AJ121" s="417" t="e">
        <f t="shared" si="41"/>
        <v>#DIV/0!</v>
      </c>
      <c r="AK121" s="417" t="e">
        <f t="shared" si="41"/>
        <v>#DIV/0!</v>
      </c>
      <c r="AL121" s="417" t="e">
        <f t="shared" si="41"/>
        <v>#DIV/0!</v>
      </c>
      <c r="AM121" s="417" t="e">
        <f t="shared" si="41"/>
        <v>#DIV/0!</v>
      </c>
      <c r="AN121" s="417" t="e">
        <f t="shared" si="41"/>
        <v>#DIV/0!</v>
      </c>
      <c r="AO121" s="417" t="e">
        <f t="shared" si="41"/>
        <v>#DIV/0!</v>
      </c>
      <c r="AP121" s="417" t="e">
        <f t="shared" si="41"/>
        <v>#DIV/0!</v>
      </c>
      <c r="AQ121" s="417" t="e">
        <f t="shared" si="41"/>
        <v>#DIV/0!</v>
      </c>
      <c r="AR121" s="417" t="e">
        <f t="shared" si="41"/>
        <v>#DIV/0!</v>
      </c>
      <c r="AS121" s="417" t="e">
        <f t="shared" si="41"/>
        <v>#DIV/0!</v>
      </c>
      <c r="AT121" s="417" t="e">
        <f t="shared" si="41"/>
        <v>#DIV/0!</v>
      </c>
      <c r="AU121" s="417" t="e">
        <f t="shared" si="41"/>
        <v>#DIV/0!</v>
      </c>
      <c r="AV121" s="417" t="e">
        <f t="shared" si="41"/>
        <v>#DIV/0!</v>
      </c>
      <c r="AW121" s="417" t="e">
        <f t="shared" si="41"/>
        <v>#DIV/0!</v>
      </c>
      <c r="AX121" s="417" t="e">
        <f t="shared" si="41"/>
        <v>#DIV/0!</v>
      </c>
      <c r="AY121" s="417" t="e">
        <f t="shared" si="41"/>
        <v>#DIV/0!</v>
      </c>
      <c r="AZ121" s="417" t="e">
        <f t="shared" si="41"/>
        <v>#DIV/0!</v>
      </c>
      <c r="BA121" s="417" t="e">
        <f t="shared" si="41"/>
        <v>#DIV/0!</v>
      </c>
      <c r="BB121" s="417" t="e">
        <f t="shared" si="41"/>
        <v>#DIV/0!</v>
      </c>
      <c r="BC121" s="417" t="e">
        <f t="shared" si="41"/>
        <v>#DIV/0!</v>
      </c>
      <c r="BD121" s="417" t="e">
        <f t="shared" si="41"/>
        <v>#DIV/0!</v>
      </c>
      <c r="BE121" s="417" t="e">
        <f t="shared" si="41"/>
        <v>#DIV/0!</v>
      </c>
      <c r="BF121" s="417" t="e">
        <f t="shared" si="41"/>
        <v>#DIV/0!</v>
      </c>
      <c r="BG121" s="417" t="e">
        <f t="shared" si="41"/>
        <v>#DIV/0!</v>
      </c>
      <c r="BH121" s="417" t="e">
        <f t="shared" si="41"/>
        <v>#DIV/0!</v>
      </c>
      <c r="BI121" s="417" t="e">
        <f t="shared" si="41"/>
        <v>#DIV/0!</v>
      </c>
      <c r="BJ121" s="417" t="e">
        <f t="shared" si="41"/>
        <v>#DIV/0!</v>
      </c>
      <c r="BK121" s="417" t="e">
        <f t="shared" si="41"/>
        <v>#DIV/0!</v>
      </c>
      <c r="BL121" s="417" t="e">
        <f t="shared" si="41"/>
        <v>#DIV/0!</v>
      </c>
      <c r="BM121" s="417" t="e">
        <f t="shared" si="41"/>
        <v>#DIV/0!</v>
      </c>
      <c r="BN121" s="417" t="e">
        <f t="shared" si="41"/>
        <v>#DIV/0!</v>
      </c>
      <c r="BO121" s="417" t="e">
        <f t="shared" si="41"/>
        <v>#DIV/0!</v>
      </c>
      <c r="BP121" s="417" t="e">
        <f t="shared" si="41"/>
        <v>#DIV/0!</v>
      </c>
      <c r="BQ121" s="417" t="e">
        <f t="shared" si="41"/>
        <v>#DIV/0!</v>
      </c>
      <c r="BR121" s="417" t="e">
        <f t="shared" si="42"/>
        <v>#DIV/0!</v>
      </c>
      <c r="BS121" s="417" t="e">
        <f t="shared" si="42"/>
        <v>#DIV/0!</v>
      </c>
      <c r="BT121" s="417" t="e">
        <f t="shared" si="42"/>
        <v>#DIV/0!</v>
      </c>
      <c r="BU121" s="417" t="e">
        <f t="shared" si="42"/>
        <v>#DIV/0!</v>
      </c>
      <c r="BV121" s="417" t="e">
        <f t="shared" si="42"/>
        <v>#DIV/0!</v>
      </c>
      <c r="BW121" s="417" t="e">
        <f t="shared" si="42"/>
        <v>#DIV/0!</v>
      </c>
      <c r="BX121" s="417" t="e">
        <f t="shared" si="42"/>
        <v>#DIV/0!</v>
      </c>
      <c r="BY121" s="417" t="e">
        <f t="shared" si="42"/>
        <v>#DIV/0!</v>
      </c>
      <c r="BZ121" s="417" t="e">
        <f t="shared" si="42"/>
        <v>#DIV/0!</v>
      </c>
      <c r="CA121" s="417" t="e">
        <f t="shared" si="42"/>
        <v>#DIV/0!</v>
      </c>
      <c r="CB121" s="417" t="e">
        <f t="shared" si="42"/>
        <v>#DIV/0!</v>
      </c>
      <c r="CC121" s="417" t="e">
        <f t="shared" si="42"/>
        <v>#DIV/0!</v>
      </c>
      <c r="CD121" s="417" t="e">
        <f t="shared" si="42"/>
        <v>#DIV/0!</v>
      </c>
      <c r="CE121" s="417" t="e">
        <f t="shared" si="42"/>
        <v>#DIV/0!</v>
      </c>
      <c r="CF121" s="417" t="e">
        <f t="shared" si="42"/>
        <v>#DIV/0!</v>
      </c>
    </row>
    <row r="122" spans="1:84" x14ac:dyDescent="0.35">
      <c r="D122" s="417" t="s">
        <v>88</v>
      </c>
      <c r="E122" s="417" t="e">
        <f>(($E$14*($E37))+($E$15*($F37))+($E$16*($G37)))*E115</f>
        <v>#DIV/0!</v>
      </c>
      <c r="F122" s="417" t="e">
        <f t="shared" ref="F122:BQ123" si="44">(($E$14*($E37))+($E$15*($F37))+($E$16*($G37)))*F115</f>
        <v>#DIV/0!</v>
      </c>
      <c r="G122" s="417" t="e">
        <f t="shared" si="44"/>
        <v>#DIV/0!</v>
      </c>
      <c r="H122" s="417" t="e">
        <f t="shared" si="44"/>
        <v>#DIV/0!</v>
      </c>
      <c r="I122" s="417" t="e">
        <f t="shared" si="44"/>
        <v>#DIV/0!</v>
      </c>
      <c r="J122" s="417" t="e">
        <f t="shared" si="44"/>
        <v>#DIV/0!</v>
      </c>
      <c r="K122" s="417" t="e">
        <f t="shared" si="44"/>
        <v>#DIV/0!</v>
      </c>
      <c r="L122" s="417" t="e">
        <f t="shared" si="44"/>
        <v>#DIV/0!</v>
      </c>
      <c r="M122" s="417" t="e">
        <f t="shared" si="44"/>
        <v>#DIV/0!</v>
      </c>
      <c r="N122" s="417" t="e">
        <f t="shared" si="44"/>
        <v>#DIV/0!</v>
      </c>
      <c r="O122" s="417" t="e">
        <f t="shared" si="44"/>
        <v>#DIV/0!</v>
      </c>
      <c r="P122" s="417" t="e">
        <f t="shared" si="44"/>
        <v>#DIV/0!</v>
      </c>
      <c r="Q122" s="417" t="e">
        <f t="shared" si="44"/>
        <v>#DIV/0!</v>
      </c>
      <c r="R122" s="417" t="e">
        <f t="shared" si="44"/>
        <v>#DIV/0!</v>
      </c>
      <c r="S122" s="417" t="e">
        <f t="shared" si="44"/>
        <v>#DIV/0!</v>
      </c>
      <c r="T122" s="417" t="e">
        <f t="shared" si="44"/>
        <v>#DIV/0!</v>
      </c>
      <c r="U122" s="417" t="e">
        <f t="shared" si="44"/>
        <v>#DIV/0!</v>
      </c>
      <c r="V122" s="417" t="e">
        <f t="shared" si="44"/>
        <v>#DIV/0!</v>
      </c>
      <c r="W122" s="417" t="e">
        <f t="shared" si="44"/>
        <v>#DIV/0!</v>
      </c>
      <c r="X122" s="417" t="e">
        <f t="shared" si="44"/>
        <v>#DIV/0!</v>
      </c>
      <c r="Y122" s="417" t="e">
        <f t="shared" si="44"/>
        <v>#DIV/0!</v>
      </c>
      <c r="Z122" s="417" t="e">
        <f t="shared" si="44"/>
        <v>#DIV/0!</v>
      </c>
      <c r="AA122" s="417" t="e">
        <f t="shared" si="44"/>
        <v>#DIV/0!</v>
      </c>
      <c r="AB122" s="417" t="e">
        <f t="shared" si="44"/>
        <v>#DIV/0!</v>
      </c>
      <c r="AC122" s="417" t="e">
        <f t="shared" si="44"/>
        <v>#DIV/0!</v>
      </c>
      <c r="AD122" s="417" t="e">
        <f t="shared" si="44"/>
        <v>#DIV/0!</v>
      </c>
      <c r="AE122" s="417" t="e">
        <f t="shared" si="44"/>
        <v>#DIV/0!</v>
      </c>
      <c r="AF122" s="417" t="e">
        <f t="shared" si="44"/>
        <v>#DIV/0!</v>
      </c>
      <c r="AG122" s="417" t="e">
        <f t="shared" si="44"/>
        <v>#DIV/0!</v>
      </c>
      <c r="AH122" s="417" t="e">
        <f t="shared" si="44"/>
        <v>#DIV/0!</v>
      </c>
      <c r="AI122" s="417" t="e">
        <f t="shared" si="44"/>
        <v>#DIV/0!</v>
      </c>
      <c r="AJ122" s="417" t="e">
        <f t="shared" si="44"/>
        <v>#DIV/0!</v>
      </c>
      <c r="AK122" s="417" t="e">
        <f t="shared" si="44"/>
        <v>#DIV/0!</v>
      </c>
      <c r="AL122" s="417" t="e">
        <f t="shared" si="44"/>
        <v>#DIV/0!</v>
      </c>
      <c r="AM122" s="417" t="e">
        <f t="shared" si="44"/>
        <v>#DIV/0!</v>
      </c>
      <c r="AN122" s="417" t="e">
        <f t="shared" si="44"/>
        <v>#DIV/0!</v>
      </c>
      <c r="AO122" s="417" t="e">
        <f t="shared" si="44"/>
        <v>#DIV/0!</v>
      </c>
      <c r="AP122" s="417" t="e">
        <f t="shared" si="44"/>
        <v>#DIV/0!</v>
      </c>
      <c r="AQ122" s="417" t="e">
        <f t="shared" si="44"/>
        <v>#DIV/0!</v>
      </c>
      <c r="AR122" s="417" t="e">
        <f t="shared" si="44"/>
        <v>#DIV/0!</v>
      </c>
      <c r="AS122" s="417" t="e">
        <f t="shared" si="44"/>
        <v>#DIV/0!</v>
      </c>
      <c r="AT122" s="417" t="e">
        <f t="shared" si="44"/>
        <v>#DIV/0!</v>
      </c>
      <c r="AU122" s="417" t="e">
        <f t="shared" si="44"/>
        <v>#DIV/0!</v>
      </c>
      <c r="AV122" s="417" t="e">
        <f t="shared" si="44"/>
        <v>#DIV/0!</v>
      </c>
      <c r="AW122" s="417" t="e">
        <f t="shared" si="44"/>
        <v>#DIV/0!</v>
      </c>
      <c r="AX122" s="417" t="e">
        <f t="shared" si="44"/>
        <v>#DIV/0!</v>
      </c>
      <c r="AY122" s="417" t="e">
        <f t="shared" si="44"/>
        <v>#DIV/0!</v>
      </c>
      <c r="AZ122" s="417" t="e">
        <f t="shared" si="44"/>
        <v>#DIV/0!</v>
      </c>
      <c r="BA122" s="417" t="e">
        <f t="shared" si="44"/>
        <v>#DIV/0!</v>
      </c>
      <c r="BB122" s="417" t="e">
        <f t="shared" si="44"/>
        <v>#DIV/0!</v>
      </c>
      <c r="BC122" s="417" t="e">
        <f t="shared" si="44"/>
        <v>#DIV/0!</v>
      </c>
      <c r="BD122" s="417" t="e">
        <f t="shared" si="44"/>
        <v>#DIV/0!</v>
      </c>
      <c r="BE122" s="417" t="e">
        <f t="shared" si="44"/>
        <v>#DIV/0!</v>
      </c>
      <c r="BF122" s="417" t="e">
        <f t="shared" si="44"/>
        <v>#DIV/0!</v>
      </c>
      <c r="BG122" s="417" t="e">
        <f t="shared" si="44"/>
        <v>#DIV/0!</v>
      </c>
      <c r="BH122" s="417" t="e">
        <f t="shared" si="44"/>
        <v>#DIV/0!</v>
      </c>
      <c r="BI122" s="417" t="e">
        <f t="shared" si="44"/>
        <v>#DIV/0!</v>
      </c>
      <c r="BJ122" s="417" t="e">
        <f t="shared" si="44"/>
        <v>#DIV/0!</v>
      </c>
      <c r="BK122" s="417" t="e">
        <f t="shared" si="44"/>
        <v>#DIV/0!</v>
      </c>
      <c r="BL122" s="417" t="e">
        <f t="shared" si="44"/>
        <v>#DIV/0!</v>
      </c>
      <c r="BM122" s="417" t="e">
        <f t="shared" si="44"/>
        <v>#DIV/0!</v>
      </c>
      <c r="BN122" s="417" t="e">
        <f t="shared" si="44"/>
        <v>#DIV/0!</v>
      </c>
      <c r="BO122" s="417" t="e">
        <f t="shared" si="44"/>
        <v>#DIV/0!</v>
      </c>
      <c r="BP122" s="417" t="e">
        <f t="shared" si="44"/>
        <v>#DIV/0!</v>
      </c>
      <c r="BQ122" s="417" t="e">
        <f t="shared" si="44"/>
        <v>#DIV/0!</v>
      </c>
      <c r="BR122" s="417" t="e">
        <f t="shared" si="42"/>
        <v>#DIV/0!</v>
      </c>
      <c r="BS122" s="417" t="e">
        <f t="shared" si="42"/>
        <v>#DIV/0!</v>
      </c>
      <c r="BT122" s="417" t="e">
        <f t="shared" si="42"/>
        <v>#DIV/0!</v>
      </c>
      <c r="BU122" s="417" t="e">
        <f t="shared" si="42"/>
        <v>#DIV/0!</v>
      </c>
      <c r="BV122" s="417" t="e">
        <f t="shared" si="42"/>
        <v>#DIV/0!</v>
      </c>
      <c r="BW122" s="417" t="e">
        <f t="shared" si="42"/>
        <v>#DIV/0!</v>
      </c>
      <c r="BX122" s="417" t="e">
        <f t="shared" si="42"/>
        <v>#DIV/0!</v>
      </c>
      <c r="BY122" s="417" t="e">
        <f t="shared" si="42"/>
        <v>#DIV/0!</v>
      </c>
      <c r="BZ122" s="417" t="e">
        <f t="shared" si="42"/>
        <v>#DIV/0!</v>
      </c>
      <c r="CA122" s="417" t="e">
        <f t="shared" si="42"/>
        <v>#DIV/0!</v>
      </c>
      <c r="CB122" s="417" t="e">
        <f t="shared" si="42"/>
        <v>#DIV/0!</v>
      </c>
      <c r="CC122" s="417" t="e">
        <f t="shared" si="42"/>
        <v>#DIV/0!</v>
      </c>
      <c r="CD122" s="417" t="e">
        <f t="shared" si="42"/>
        <v>#DIV/0!</v>
      </c>
      <c r="CE122" s="417" t="e">
        <f t="shared" si="42"/>
        <v>#DIV/0!</v>
      </c>
      <c r="CF122" s="417" t="e">
        <f t="shared" si="42"/>
        <v>#DIV/0!</v>
      </c>
    </row>
    <row r="123" spans="1:84" x14ac:dyDescent="0.35">
      <c r="D123" s="417" t="s">
        <v>90</v>
      </c>
      <c r="E123" s="417" t="e">
        <f>(($E$14*($E38))+($E$15*($F38))+($E$16*($G38)))*E116</f>
        <v>#DIV/0!</v>
      </c>
      <c r="F123" s="417" t="e">
        <f t="shared" si="44"/>
        <v>#DIV/0!</v>
      </c>
      <c r="G123" s="417" t="e">
        <f t="shared" si="44"/>
        <v>#DIV/0!</v>
      </c>
      <c r="H123" s="417" t="e">
        <f t="shared" si="44"/>
        <v>#DIV/0!</v>
      </c>
      <c r="I123" s="417" t="e">
        <f t="shared" si="44"/>
        <v>#DIV/0!</v>
      </c>
      <c r="J123" s="417" t="e">
        <f t="shared" si="44"/>
        <v>#DIV/0!</v>
      </c>
      <c r="K123" s="417" t="e">
        <f t="shared" si="44"/>
        <v>#DIV/0!</v>
      </c>
      <c r="L123" s="417" t="e">
        <f t="shared" si="44"/>
        <v>#DIV/0!</v>
      </c>
      <c r="M123" s="417" t="e">
        <f t="shared" si="44"/>
        <v>#DIV/0!</v>
      </c>
      <c r="N123" s="417" t="e">
        <f t="shared" si="44"/>
        <v>#DIV/0!</v>
      </c>
      <c r="O123" s="417" t="e">
        <f t="shared" si="44"/>
        <v>#DIV/0!</v>
      </c>
      <c r="P123" s="417" t="e">
        <f t="shared" si="44"/>
        <v>#DIV/0!</v>
      </c>
      <c r="Q123" s="417" t="e">
        <f t="shared" si="44"/>
        <v>#DIV/0!</v>
      </c>
      <c r="R123" s="417" t="e">
        <f t="shared" si="44"/>
        <v>#DIV/0!</v>
      </c>
      <c r="S123" s="417" t="e">
        <f t="shared" si="44"/>
        <v>#DIV/0!</v>
      </c>
      <c r="T123" s="417" t="e">
        <f t="shared" si="44"/>
        <v>#DIV/0!</v>
      </c>
      <c r="U123" s="417" t="e">
        <f t="shared" si="44"/>
        <v>#DIV/0!</v>
      </c>
      <c r="V123" s="417" t="e">
        <f t="shared" si="44"/>
        <v>#DIV/0!</v>
      </c>
      <c r="W123" s="417" t="e">
        <f t="shared" si="44"/>
        <v>#DIV/0!</v>
      </c>
      <c r="X123" s="417" t="e">
        <f t="shared" si="44"/>
        <v>#DIV/0!</v>
      </c>
      <c r="Y123" s="417" t="e">
        <f t="shared" si="44"/>
        <v>#DIV/0!</v>
      </c>
      <c r="Z123" s="417" t="e">
        <f t="shared" si="44"/>
        <v>#DIV/0!</v>
      </c>
      <c r="AA123" s="417" t="e">
        <f t="shared" si="44"/>
        <v>#DIV/0!</v>
      </c>
      <c r="AB123" s="417" t="e">
        <f t="shared" si="44"/>
        <v>#DIV/0!</v>
      </c>
      <c r="AC123" s="417" t="e">
        <f t="shared" si="44"/>
        <v>#DIV/0!</v>
      </c>
      <c r="AD123" s="417" t="e">
        <f t="shared" si="44"/>
        <v>#DIV/0!</v>
      </c>
      <c r="AE123" s="417" t="e">
        <f t="shared" si="44"/>
        <v>#DIV/0!</v>
      </c>
      <c r="AF123" s="417" t="e">
        <f t="shared" si="44"/>
        <v>#DIV/0!</v>
      </c>
      <c r="AG123" s="417" t="e">
        <f t="shared" si="44"/>
        <v>#DIV/0!</v>
      </c>
      <c r="AH123" s="417" t="e">
        <f t="shared" si="44"/>
        <v>#DIV/0!</v>
      </c>
      <c r="AI123" s="417" t="e">
        <f t="shared" si="44"/>
        <v>#DIV/0!</v>
      </c>
      <c r="AJ123" s="417" t="e">
        <f t="shared" si="44"/>
        <v>#DIV/0!</v>
      </c>
      <c r="AK123" s="417" t="e">
        <f t="shared" si="44"/>
        <v>#DIV/0!</v>
      </c>
      <c r="AL123" s="417" t="e">
        <f t="shared" si="44"/>
        <v>#DIV/0!</v>
      </c>
      <c r="AM123" s="417" t="e">
        <f t="shared" si="44"/>
        <v>#DIV/0!</v>
      </c>
      <c r="AN123" s="417" t="e">
        <f t="shared" si="44"/>
        <v>#DIV/0!</v>
      </c>
      <c r="AO123" s="417" t="e">
        <f t="shared" si="44"/>
        <v>#DIV/0!</v>
      </c>
      <c r="AP123" s="417" t="e">
        <f t="shared" si="44"/>
        <v>#DIV/0!</v>
      </c>
      <c r="AQ123" s="417" t="e">
        <f t="shared" si="44"/>
        <v>#DIV/0!</v>
      </c>
      <c r="AR123" s="417" t="e">
        <f t="shared" si="44"/>
        <v>#DIV/0!</v>
      </c>
      <c r="AS123" s="417" t="e">
        <f t="shared" si="44"/>
        <v>#DIV/0!</v>
      </c>
      <c r="AT123" s="417" t="e">
        <f t="shared" si="44"/>
        <v>#DIV/0!</v>
      </c>
      <c r="AU123" s="417" t="e">
        <f t="shared" si="44"/>
        <v>#DIV/0!</v>
      </c>
      <c r="AV123" s="417" t="e">
        <f t="shared" si="44"/>
        <v>#DIV/0!</v>
      </c>
      <c r="AW123" s="417" t="e">
        <f t="shared" si="44"/>
        <v>#DIV/0!</v>
      </c>
      <c r="AX123" s="417" t="e">
        <f t="shared" si="44"/>
        <v>#DIV/0!</v>
      </c>
      <c r="AY123" s="417" t="e">
        <f t="shared" si="44"/>
        <v>#DIV/0!</v>
      </c>
      <c r="AZ123" s="417" t="e">
        <f t="shared" si="44"/>
        <v>#DIV/0!</v>
      </c>
      <c r="BA123" s="417" t="e">
        <f t="shared" si="44"/>
        <v>#DIV/0!</v>
      </c>
      <c r="BB123" s="417" t="e">
        <f t="shared" si="44"/>
        <v>#DIV/0!</v>
      </c>
      <c r="BC123" s="417" t="e">
        <f t="shared" si="44"/>
        <v>#DIV/0!</v>
      </c>
      <c r="BD123" s="417" t="e">
        <f t="shared" si="44"/>
        <v>#DIV/0!</v>
      </c>
      <c r="BE123" s="417" t="e">
        <f t="shared" si="44"/>
        <v>#DIV/0!</v>
      </c>
      <c r="BF123" s="417" t="e">
        <f t="shared" si="44"/>
        <v>#DIV/0!</v>
      </c>
      <c r="BG123" s="417" t="e">
        <f t="shared" si="44"/>
        <v>#DIV/0!</v>
      </c>
      <c r="BH123" s="417" t="e">
        <f t="shared" si="44"/>
        <v>#DIV/0!</v>
      </c>
      <c r="BI123" s="417" t="e">
        <f t="shared" si="44"/>
        <v>#DIV/0!</v>
      </c>
      <c r="BJ123" s="417" t="e">
        <f t="shared" si="44"/>
        <v>#DIV/0!</v>
      </c>
      <c r="BK123" s="417" t="e">
        <f t="shared" si="44"/>
        <v>#DIV/0!</v>
      </c>
      <c r="BL123" s="417" t="e">
        <f t="shared" si="44"/>
        <v>#DIV/0!</v>
      </c>
      <c r="BM123" s="417" t="e">
        <f t="shared" si="44"/>
        <v>#DIV/0!</v>
      </c>
      <c r="BN123" s="417" t="e">
        <f t="shared" si="44"/>
        <v>#DIV/0!</v>
      </c>
      <c r="BO123" s="417" t="e">
        <f t="shared" si="44"/>
        <v>#DIV/0!</v>
      </c>
      <c r="BP123" s="417" t="e">
        <f t="shared" si="44"/>
        <v>#DIV/0!</v>
      </c>
      <c r="BQ123" s="417" t="e">
        <f t="shared" si="44"/>
        <v>#DIV/0!</v>
      </c>
      <c r="BR123" s="417" t="e">
        <f t="shared" si="42"/>
        <v>#DIV/0!</v>
      </c>
      <c r="BS123" s="417" t="e">
        <f t="shared" si="42"/>
        <v>#DIV/0!</v>
      </c>
      <c r="BT123" s="417" t="e">
        <f t="shared" si="42"/>
        <v>#DIV/0!</v>
      </c>
      <c r="BU123" s="417" t="e">
        <f t="shared" si="42"/>
        <v>#DIV/0!</v>
      </c>
      <c r="BV123" s="417" t="e">
        <f t="shared" si="42"/>
        <v>#DIV/0!</v>
      </c>
      <c r="BW123" s="417" t="e">
        <f t="shared" si="42"/>
        <v>#DIV/0!</v>
      </c>
      <c r="BX123" s="417" t="e">
        <f t="shared" si="42"/>
        <v>#DIV/0!</v>
      </c>
      <c r="BY123" s="417" t="e">
        <f t="shared" si="42"/>
        <v>#DIV/0!</v>
      </c>
      <c r="BZ123" s="417" t="e">
        <f t="shared" si="42"/>
        <v>#DIV/0!</v>
      </c>
      <c r="CA123" s="417" t="e">
        <f t="shared" si="42"/>
        <v>#DIV/0!</v>
      </c>
      <c r="CB123" s="417" t="e">
        <f t="shared" si="42"/>
        <v>#DIV/0!</v>
      </c>
      <c r="CC123" s="417" t="e">
        <f t="shared" si="42"/>
        <v>#DIV/0!</v>
      </c>
      <c r="CD123" s="417" t="e">
        <f t="shared" si="42"/>
        <v>#DIV/0!</v>
      </c>
      <c r="CE123" s="417" t="e">
        <f t="shared" si="42"/>
        <v>#DIV/0!</v>
      </c>
      <c r="CF123" s="417" t="e">
        <f t="shared" si="42"/>
        <v>#DIV/0!</v>
      </c>
    </row>
    <row r="124" spans="1:84" x14ac:dyDescent="0.35">
      <c r="D124" s="450"/>
      <c r="E124" s="450"/>
      <c r="F124" s="450"/>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c r="AH124" s="450"/>
      <c r="AI124" s="450"/>
      <c r="AJ124" s="450"/>
      <c r="AK124" s="450"/>
      <c r="AL124" s="450"/>
      <c r="AM124" s="450"/>
      <c r="AN124" s="450"/>
      <c r="AO124" s="450"/>
      <c r="AP124" s="450"/>
      <c r="AQ124" s="450"/>
      <c r="AR124" s="450"/>
      <c r="AS124" s="450"/>
      <c r="AT124" s="450"/>
      <c r="AU124" s="450"/>
      <c r="AV124" s="450"/>
      <c r="AW124" s="450"/>
      <c r="AX124" s="450"/>
      <c r="AY124" s="450"/>
      <c r="AZ124" s="450"/>
      <c r="BA124" s="450"/>
      <c r="BB124" s="450"/>
      <c r="BC124" s="450"/>
      <c r="BD124" s="450"/>
      <c r="BE124" s="450"/>
      <c r="BF124" s="450"/>
      <c r="BG124" s="450"/>
      <c r="BH124" s="450"/>
      <c r="BI124" s="450"/>
      <c r="BJ124" s="450"/>
      <c r="BK124" s="450"/>
      <c r="BL124" s="450"/>
      <c r="BM124" s="450"/>
      <c r="BN124" s="450"/>
      <c r="BO124" s="450"/>
      <c r="BP124" s="450"/>
      <c r="BQ124" s="450"/>
      <c r="BR124" s="450"/>
      <c r="BS124" s="450"/>
      <c r="BT124" s="450"/>
      <c r="BU124" s="450"/>
      <c r="BV124" s="450"/>
      <c r="BW124" s="450"/>
      <c r="BX124" s="450"/>
      <c r="BY124" s="450"/>
      <c r="BZ124" s="450"/>
      <c r="CA124" s="450"/>
      <c r="CB124" s="450"/>
      <c r="CC124" s="450"/>
      <c r="CD124" s="450"/>
      <c r="CE124" s="450"/>
      <c r="CF124" s="450"/>
    </row>
    <row r="125" spans="1:84" x14ac:dyDescent="0.35">
      <c r="C125" s="391" t="s">
        <v>300</v>
      </c>
      <c r="D125" s="450"/>
      <c r="E125" s="450"/>
      <c r="F125" s="450"/>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450"/>
      <c r="AZ125" s="450"/>
      <c r="BA125" s="450"/>
      <c r="BB125" s="450"/>
      <c r="BC125" s="450"/>
      <c r="BD125" s="450"/>
      <c r="BE125" s="450"/>
      <c r="BF125" s="450"/>
      <c r="BG125" s="450"/>
      <c r="BH125" s="450"/>
      <c r="BI125" s="450"/>
      <c r="BJ125" s="450"/>
      <c r="BK125" s="450"/>
      <c r="BL125" s="450"/>
      <c r="BM125" s="450"/>
      <c r="BN125" s="450"/>
      <c r="BO125" s="450"/>
      <c r="BP125" s="450"/>
      <c r="BQ125" s="450"/>
      <c r="BR125" s="450"/>
      <c r="BS125" s="450"/>
      <c r="BT125" s="450"/>
      <c r="BU125" s="450"/>
      <c r="BV125" s="450"/>
      <c r="BW125" s="450"/>
      <c r="BX125" s="450"/>
      <c r="BY125" s="450"/>
      <c r="BZ125" s="450"/>
      <c r="CA125" s="450"/>
      <c r="CB125" s="450"/>
      <c r="CC125" s="450"/>
      <c r="CD125" s="450"/>
      <c r="CE125" s="450"/>
      <c r="CF125" s="450"/>
    </row>
    <row r="126" spans="1:84" s="416" customFormat="1" x14ac:dyDescent="0.35">
      <c r="D126" s="790"/>
      <c r="E126" s="791">
        <v>2010</v>
      </c>
      <c r="F126" s="792">
        <v>2011</v>
      </c>
      <c r="G126" s="792">
        <v>2012</v>
      </c>
      <c r="H126" s="792">
        <v>2013</v>
      </c>
      <c r="I126" s="792">
        <v>2014</v>
      </c>
      <c r="J126" s="792">
        <v>2015</v>
      </c>
      <c r="K126" s="792">
        <v>2016</v>
      </c>
      <c r="L126" s="792">
        <v>2017</v>
      </c>
      <c r="M126" s="792">
        <v>2018</v>
      </c>
      <c r="N126" s="792">
        <v>2019</v>
      </c>
      <c r="O126" s="792">
        <v>2020</v>
      </c>
      <c r="P126" s="792">
        <v>2021</v>
      </c>
      <c r="Q126" s="792">
        <v>2022</v>
      </c>
      <c r="R126" s="792">
        <v>2023</v>
      </c>
      <c r="S126" s="792">
        <v>2024</v>
      </c>
      <c r="T126" s="792">
        <v>2025</v>
      </c>
      <c r="U126" s="792">
        <v>2026</v>
      </c>
      <c r="V126" s="792">
        <v>2027</v>
      </c>
      <c r="W126" s="792">
        <v>2028</v>
      </c>
      <c r="X126" s="792">
        <v>2029</v>
      </c>
      <c r="Y126" s="792">
        <v>2030</v>
      </c>
      <c r="Z126" s="792">
        <v>2031</v>
      </c>
      <c r="AA126" s="792">
        <v>2032</v>
      </c>
      <c r="AB126" s="792">
        <v>2033</v>
      </c>
      <c r="AC126" s="792">
        <v>2034</v>
      </c>
      <c r="AD126" s="792">
        <v>2035</v>
      </c>
      <c r="AE126" s="792">
        <v>2036</v>
      </c>
      <c r="AF126" s="792">
        <v>2037</v>
      </c>
      <c r="AG126" s="792">
        <v>2038</v>
      </c>
      <c r="AH126" s="792">
        <v>2039</v>
      </c>
      <c r="AI126" s="792">
        <v>2040</v>
      </c>
      <c r="AJ126" s="792">
        <v>2041</v>
      </c>
      <c r="AK126" s="792">
        <v>2042</v>
      </c>
      <c r="AL126" s="792">
        <v>2043</v>
      </c>
      <c r="AM126" s="792">
        <v>2044</v>
      </c>
      <c r="AN126" s="792">
        <v>2045</v>
      </c>
      <c r="AO126" s="792">
        <v>2046</v>
      </c>
      <c r="AP126" s="792">
        <v>2047</v>
      </c>
      <c r="AQ126" s="792">
        <v>2048</v>
      </c>
      <c r="AR126" s="792">
        <v>2049</v>
      </c>
      <c r="AS126" s="792">
        <v>2050</v>
      </c>
      <c r="AT126" s="792">
        <v>2051</v>
      </c>
      <c r="AU126" s="792">
        <v>2052</v>
      </c>
      <c r="AV126" s="792">
        <v>2053</v>
      </c>
      <c r="AW126" s="792">
        <v>2054</v>
      </c>
      <c r="AX126" s="792">
        <v>2055</v>
      </c>
      <c r="AY126" s="792">
        <v>2056</v>
      </c>
      <c r="AZ126" s="792">
        <v>2057</v>
      </c>
      <c r="BA126" s="792">
        <v>2058</v>
      </c>
      <c r="BB126" s="792">
        <v>2059</v>
      </c>
      <c r="BC126" s="792">
        <v>2060</v>
      </c>
      <c r="BD126" s="792">
        <v>2061</v>
      </c>
      <c r="BE126" s="792">
        <v>2062</v>
      </c>
      <c r="BF126" s="792">
        <v>2063</v>
      </c>
      <c r="BG126" s="792">
        <v>2064</v>
      </c>
      <c r="BH126" s="792">
        <v>2065</v>
      </c>
      <c r="BI126" s="792">
        <v>2066</v>
      </c>
      <c r="BJ126" s="792">
        <v>2067</v>
      </c>
      <c r="BK126" s="792">
        <v>2068</v>
      </c>
      <c r="BL126" s="792">
        <v>2069</v>
      </c>
      <c r="BM126" s="792">
        <v>2070</v>
      </c>
      <c r="BN126" s="792">
        <v>2071</v>
      </c>
      <c r="BO126" s="792">
        <v>2072</v>
      </c>
      <c r="BP126" s="792">
        <v>2073</v>
      </c>
      <c r="BQ126" s="792">
        <v>2074</v>
      </c>
      <c r="BR126" s="792">
        <v>2075</v>
      </c>
      <c r="BS126" s="792">
        <v>2076</v>
      </c>
      <c r="BT126" s="792">
        <v>2077</v>
      </c>
      <c r="BU126" s="792">
        <v>2078</v>
      </c>
      <c r="BV126" s="792">
        <v>2079</v>
      </c>
      <c r="BW126" s="792">
        <v>2080</v>
      </c>
      <c r="BX126" s="792">
        <v>2081</v>
      </c>
      <c r="BY126" s="792">
        <v>2082</v>
      </c>
      <c r="BZ126" s="792">
        <v>2083</v>
      </c>
      <c r="CA126" s="792">
        <v>2084</v>
      </c>
      <c r="CB126" s="792">
        <v>2085</v>
      </c>
      <c r="CC126" s="792">
        <v>2086</v>
      </c>
      <c r="CD126" s="792">
        <v>2087</v>
      </c>
      <c r="CE126" s="792">
        <v>2088</v>
      </c>
      <c r="CF126" s="792">
        <v>2089</v>
      </c>
    </row>
    <row r="127" spans="1:84" x14ac:dyDescent="0.35">
      <c r="D127" s="417" t="s">
        <v>84</v>
      </c>
      <c r="E127" s="417" t="e">
        <f>E120+E99</f>
        <v>#DIV/0!</v>
      </c>
      <c r="F127" s="417" t="e">
        <f t="shared" ref="F127:BQ127" si="45">F120+F99</f>
        <v>#DIV/0!</v>
      </c>
      <c r="G127" s="417" t="e">
        <f t="shared" si="45"/>
        <v>#DIV/0!</v>
      </c>
      <c r="H127" s="417" t="e">
        <f t="shared" si="45"/>
        <v>#DIV/0!</v>
      </c>
      <c r="I127" s="417" t="e">
        <f t="shared" si="45"/>
        <v>#DIV/0!</v>
      </c>
      <c r="J127" s="417" t="e">
        <f t="shared" si="45"/>
        <v>#DIV/0!</v>
      </c>
      <c r="K127" s="417" t="e">
        <f t="shared" si="45"/>
        <v>#DIV/0!</v>
      </c>
      <c r="L127" s="417" t="e">
        <f t="shared" si="45"/>
        <v>#DIV/0!</v>
      </c>
      <c r="M127" s="417" t="e">
        <f t="shared" si="45"/>
        <v>#DIV/0!</v>
      </c>
      <c r="N127" s="417" t="e">
        <f t="shared" si="45"/>
        <v>#DIV/0!</v>
      </c>
      <c r="O127" s="417" t="e">
        <f t="shared" si="45"/>
        <v>#DIV/0!</v>
      </c>
      <c r="P127" s="417" t="e">
        <f t="shared" si="45"/>
        <v>#DIV/0!</v>
      </c>
      <c r="Q127" s="417" t="e">
        <f t="shared" si="45"/>
        <v>#DIV/0!</v>
      </c>
      <c r="R127" s="417" t="e">
        <f t="shared" si="45"/>
        <v>#DIV/0!</v>
      </c>
      <c r="S127" s="417" t="e">
        <f t="shared" si="45"/>
        <v>#DIV/0!</v>
      </c>
      <c r="T127" s="417" t="e">
        <f t="shared" si="45"/>
        <v>#DIV/0!</v>
      </c>
      <c r="U127" s="417" t="e">
        <f t="shared" si="45"/>
        <v>#DIV/0!</v>
      </c>
      <c r="V127" s="417" t="e">
        <f t="shared" si="45"/>
        <v>#DIV/0!</v>
      </c>
      <c r="W127" s="417" t="e">
        <f t="shared" si="45"/>
        <v>#DIV/0!</v>
      </c>
      <c r="X127" s="417" t="e">
        <f t="shared" si="45"/>
        <v>#DIV/0!</v>
      </c>
      <c r="Y127" s="417" t="e">
        <f t="shared" si="45"/>
        <v>#DIV/0!</v>
      </c>
      <c r="Z127" s="417" t="e">
        <f t="shared" si="45"/>
        <v>#DIV/0!</v>
      </c>
      <c r="AA127" s="417" t="e">
        <f t="shared" si="45"/>
        <v>#DIV/0!</v>
      </c>
      <c r="AB127" s="417" t="e">
        <f t="shared" si="45"/>
        <v>#DIV/0!</v>
      </c>
      <c r="AC127" s="417" t="e">
        <f t="shared" si="45"/>
        <v>#DIV/0!</v>
      </c>
      <c r="AD127" s="417" t="e">
        <f t="shared" si="45"/>
        <v>#DIV/0!</v>
      </c>
      <c r="AE127" s="417" t="e">
        <f t="shared" si="45"/>
        <v>#DIV/0!</v>
      </c>
      <c r="AF127" s="417" t="e">
        <f t="shared" si="45"/>
        <v>#DIV/0!</v>
      </c>
      <c r="AG127" s="417" t="e">
        <f t="shared" si="45"/>
        <v>#DIV/0!</v>
      </c>
      <c r="AH127" s="417" t="e">
        <f t="shared" si="45"/>
        <v>#DIV/0!</v>
      </c>
      <c r="AI127" s="417" t="e">
        <f t="shared" si="45"/>
        <v>#DIV/0!</v>
      </c>
      <c r="AJ127" s="417" t="e">
        <f t="shared" si="45"/>
        <v>#DIV/0!</v>
      </c>
      <c r="AK127" s="417" t="e">
        <f t="shared" si="45"/>
        <v>#DIV/0!</v>
      </c>
      <c r="AL127" s="417" t="e">
        <f t="shared" si="45"/>
        <v>#DIV/0!</v>
      </c>
      <c r="AM127" s="417" t="e">
        <f t="shared" si="45"/>
        <v>#DIV/0!</v>
      </c>
      <c r="AN127" s="417" t="e">
        <f t="shared" si="45"/>
        <v>#DIV/0!</v>
      </c>
      <c r="AO127" s="417" t="e">
        <f t="shared" si="45"/>
        <v>#DIV/0!</v>
      </c>
      <c r="AP127" s="417" t="e">
        <f t="shared" si="45"/>
        <v>#DIV/0!</v>
      </c>
      <c r="AQ127" s="417" t="e">
        <f t="shared" si="45"/>
        <v>#DIV/0!</v>
      </c>
      <c r="AR127" s="417" t="e">
        <f t="shared" si="45"/>
        <v>#DIV/0!</v>
      </c>
      <c r="AS127" s="417" t="e">
        <f t="shared" si="45"/>
        <v>#DIV/0!</v>
      </c>
      <c r="AT127" s="417" t="e">
        <f t="shared" si="45"/>
        <v>#DIV/0!</v>
      </c>
      <c r="AU127" s="417" t="e">
        <f t="shared" si="45"/>
        <v>#DIV/0!</v>
      </c>
      <c r="AV127" s="417" t="e">
        <f t="shared" si="45"/>
        <v>#DIV/0!</v>
      </c>
      <c r="AW127" s="417" t="e">
        <f t="shared" si="45"/>
        <v>#DIV/0!</v>
      </c>
      <c r="AX127" s="417" t="e">
        <f t="shared" si="45"/>
        <v>#DIV/0!</v>
      </c>
      <c r="AY127" s="417" t="e">
        <f t="shared" si="45"/>
        <v>#DIV/0!</v>
      </c>
      <c r="AZ127" s="417" t="e">
        <f t="shared" si="45"/>
        <v>#DIV/0!</v>
      </c>
      <c r="BA127" s="417" t="e">
        <f t="shared" si="45"/>
        <v>#DIV/0!</v>
      </c>
      <c r="BB127" s="417" t="e">
        <f t="shared" si="45"/>
        <v>#DIV/0!</v>
      </c>
      <c r="BC127" s="417" t="e">
        <f t="shared" si="45"/>
        <v>#DIV/0!</v>
      </c>
      <c r="BD127" s="417" t="e">
        <f t="shared" si="45"/>
        <v>#DIV/0!</v>
      </c>
      <c r="BE127" s="417" t="e">
        <f t="shared" si="45"/>
        <v>#DIV/0!</v>
      </c>
      <c r="BF127" s="417" t="e">
        <f t="shared" si="45"/>
        <v>#DIV/0!</v>
      </c>
      <c r="BG127" s="417" t="e">
        <f t="shared" si="45"/>
        <v>#DIV/0!</v>
      </c>
      <c r="BH127" s="417" t="e">
        <f t="shared" si="45"/>
        <v>#DIV/0!</v>
      </c>
      <c r="BI127" s="417" t="e">
        <f t="shared" si="45"/>
        <v>#DIV/0!</v>
      </c>
      <c r="BJ127" s="417" t="e">
        <f t="shared" si="45"/>
        <v>#DIV/0!</v>
      </c>
      <c r="BK127" s="417" t="e">
        <f t="shared" si="45"/>
        <v>#DIV/0!</v>
      </c>
      <c r="BL127" s="417" t="e">
        <f t="shared" si="45"/>
        <v>#DIV/0!</v>
      </c>
      <c r="BM127" s="417" t="e">
        <f t="shared" si="45"/>
        <v>#DIV/0!</v>
      </c>
      <c r="BN127" s="417" t="e">
        <f t="shared" si="45"/>
        <v>#DIV/0!</v>
      </c>
      <c r="BO127" s="417" t="e">
        <f t="shared" si="45"/>
        <v>#DIV/0!</v>
      </c>
      <c r="BP127" s="417" t="e">
        <f t="shared" si="45"/>
        <v>#DIV/0!</v>
      </c>
      <c r="BQ127" s="417" t="e">
        <f t="shared" si="45"/>
        <v>#DIV/0!</v>
      </c>
      <c r="BR127" s="417" t="e">
        <f t="shared" ref="BR127:CF127" si="46">BR120+BR99</f>
        <v>#DIV/0!</v>
      </c>
      <c r="BS127" s="417" t="e">
        <f t="shared" si="46"/>
        <v>#DIV/0!</v>
      </c>
      <c r="BT127" s="417" t="e">
        <f t="shared" si="46"/>
        <v>#DIV/0!</v>
      </c>
      <c r="BU127" s="417" t="e">
        <f t="shared" si="46"/>
        <v>#DIV/0!</v>
      </c>
      <c r="BV127" s="417" t="e">
        <f t="shared" si="46"/>
        <v>#DIV/0!</v>
      </c>
      <c r="BW127" s="417" t="e">
        <f t="shared" si="46"/>
        <v>#DIV/0!</v>
      </c>
      <c r="BX127" s="417" t="e">
        <f t="shared" si="46"/>
        <v>#DIV/0!</v>
      </c>
      <c r="BY127" s="417" t="e">
        <f t="shared" si="46"/>
        <v>#DIV/0!</v>
      </c>
      <c r="BZ127" s="417" t="e">
        <f t="shared" si="46"/>
        <v>#DIV/0!</v>
      </c>
      <c r="CA127" s="417" t="e">
        <f t="shared" si="46"/>
        <v>#DIV/0!</v>
      </c>
      <c r="CB127" s="417" t="e">
        <f t="shared" si="46"/>
        <v>#DIV/0!</v>
      </c>
      <c r="CC127" s="417" t="e">
        <f t="shared" si="46"/>
        <v>#DIV/0!</v>
      </c>
      <c r="CD127" s="417" t="e">
        <f t="shared" si="46"/>
        <v>#DIV/0!</v>
      </c>
      <c r="CE127" s="417" t="e">
        <f t="shared" si="46"/>
        <v>#DIV/0!</v>
      </c>
      <c r="CF127" s="417" t="e">
        <f t="shared" si="46"/>
        <v>#DIV/0!</v>
      </c>
    </row>
    <row r="128" spans="1:84" x14ac:dyDescent="0.35">
      <c r="D128" s="417" t="s">
        <v>86</v>
      </c>
      <c r="E128" s="417" t="e">
        <f>E121+E100</f>
        <v>#DIV/0!</v>
      </c>
      <c r="F128" s="417" t="e">
        <f t="shared" ref="F128:BP128" si="47">F121+F100</f>
        <v>#DIV/0!</v>
      </c>
      <c r="G128" s="417" t="e">
        <f t="shared" si="47"/>
        <v>#DIV/0!</v>
      </c>
      <c r="H128" s="417" t="e">
        <f t="shared" si="47"/>
        <v>#DIV/0!</v>
      </c>
      <c r="I128" s="417" t="e">
        <f t="shared" si="47"/>
        <v>#DIV/0!</v>
      </c>
      <c r="J128" s="417" t="e">
        <f t="shared" si="47"/>
        <v>#DIV/0!</v>
      </c>
      <c r="K128" s="417" t="e">
        <f t="shared" si="47"/>
        <v>#DIV/0!</v>
      </c>
      <c r="L128" s="417" t="e">
        <f t="shared" si="47"/>
        <v>#DIV/0!</v>
      </c>
      <c r="M128" s="417" t="e">
        <f t="shared" si="47"/>
        <v>#DIV/0!</v>
      </c>
      <c r="N128" s="417" t="e">
        <f t="shared" si="47"/>
        <v>#DIV/0!</v>
      </c>
      <c r="O128" s="417" t="e">
        <f t="shared" si="47"/>
        <v>#DIV/0!</v>
      </c>
      <c r="P128" s="417" t="e">
        <f t="shared" si="47"/>
        <v>#DIV/0!</v>
      </c>
      <c r="Q128" s="417" t="e">
        <f t="shared" si="47"/>
        <v>#DIV/0!</v>
      </c>
      <c r="R128" s="417" t="e">
        <f t="shared" si="47"/>
        <v>#DIV/0!</v>
      </c>
      <c r="S128" s="417" t="e">
        <f t="shared" si="47"/>
        <v>#DIV/0!</v>
      </c>
      <c r="T128" s="417" t="e">
        <f t="shared" si="47"/>
        <v>#DIV/0!</v>
      </c>
      <c r="U128" s="417" t="e">
        <f t="shared" si="47"/>
        <v>#DIV/0!</v>
      </c>
      <c r="V128" s="417" t="e">
        <f t="shared" si="47"/>
        <v>#DIV/0!</v>
      </c>
      <c r="W128" s="417" t="e">
        <f t="shared" si="47"/>
        <v>#DIV/0!</v>
      </c>
      <c r="X128" s="417" t="e">
        <f t="shared" si="47"/>
        <v>#DIV/0!</v>
      </c>
      <c r="Y128" s="417" t="e">
        <f t="shared" si="47"/>
        <v>#DIV/0!</v>
      </c>
      <c r="Z128" s="417" t="e">
        <f t="shared" si="47"/>
        <v>#DIV/0!</v>
      </c>
      <c r="AA128" s="417" t="e">
        <f t="shared" si="47"/>
        <v>#DIV/0!</v>
      </c>
      <c r="AB128" s="417" t="e">
        <f t="shared" si="47"/>
        <v>#DIV/0!</v>
      </c>
      <c r="AC128" s="417" t="e">
        <f t="shared" si="47"/>
        <v>#DIV/0!</v>
      </c>
      <c r="AD128" s="417" t="e">
        <f t="shared" si="47"/>
        <v>#DIV/0!</v>
      </c>
      <c r="AE128" s="417" t="e">
        <f t="shared" si="47"/>
        <v>#DIV/0!</v>
      </c>
      <c r="AF128" s="417" t="e">
        <f t="shared" si="47"/>
        <v>#DIV/0!</v>
      </c>
      <c r="AG128" s="417" t="e">
        <f t="shared" si="47"/>
        <v>#DIV/0!</v>
      </c>
      <c r="AH128" s="417" t="e">
        <f t="shared" si="47"/>
        <v>#DIV/0!</v>
      </c>
      <c r="AI128" s="417" t="e">
        <f t="shared" si="47"/>
        <v>#DIV/0!</v>
      </c>
      <c r="AJ128" s="417" t="e">
        <f t="shared" si="47"/>
        <v>#DIV/0!</v>
      </c>
      <c r="AK128" s="417" t="e">
        <f t="shared" si="47"/>
        <v>#DIV/0!</v>
      </c>
      <c r="AL128" s="417" t="e">
        <f t="shared" si="47"/>
        <v>#DIV/0!</v>
      </c>
      <c r="AM128" s="417" t="e">
        <f t="shared" si="47"/>
        <v>#DIV/0!</v>
      </c>
      <c r="AN128" s="417" t="e">
        <f t="shared" si="47"/>
        <v>#DIV/0!</v>
      </c>
      <c r="AO128" s="417" t="e">
        <f t="shared" si="47"/>
        <v>#DIV/0!</v>
      </c>
      <c r="AP128" s="417" t="e">
        <f t="shared" si="47"/>
        <v>#DIV/0!</v>
      </c>
      <c r="AQ128" s="417" t="e">
        <f t="shared" si="47"/>
        <v>#DIV/0!</v>
      </c>
      <c r="AR128" s="417" t="e">
        <f t="shared" si="47"/>
        <v>#DIV/0!</v>
      </c>
      <c r="AS128" s="417" t="e">
        <f t="shared" si="47"/>
        <v>#DIV/0!</v>
      </c>
      <c r="AT128" s="417" t="e">
        <f t="shared" si="47"/>
        <v>#DIV/0!</v>
      </c>
      <c r="AU128" s="417" t="e">
        <f t="shared" si="47"/>
        <v>#DIV/0!</v>
      </c>
      <c r="AV128" s="417" t="e">
        <f t="shared" si="47"/>
        <v>#DIV/0!</v>
      </c>
      <c r="AW128" s="417" t="e">
        <f t="shared" si="47"/>
        <v>#DIV/0!</v>
      </c>
      <c r="AX128" s="417" t="e">
        <f t="shared" si="47"/>
        <v>#DIV/0!</v>
      </c>
      <c r="AY128" s="417" t="e">
        <f t="shared" si="47"/>
        <v>#DIV/0!</v>
      </c>
      <c r="AZ128" s="417" t="e">
        <f t="shared" si="47"/>
        <v>#DIV/0!</v>
      </c>
      <c r="BA128" s="417" t="e">
        <f t="shared" si="47"/>
        <v>#DIV/0!</v>
      </c>
      <c r="BB128" s="417" t="e">
        <f t="shared" si="47"/>
        <v>#DIV/0!</v>
      </c>
      <c r="BC128" s="417" t="e">
        <f t="shared" si="47"/>
        <v>#DIV/0!</v>
      </c>
      <c r="BD128" s="417" t="e">
        <f t="shared" si="47"/>
        <v>#DIV/0!</v>
      </c>
      <c r="BE128" s="417" t="e">
        <f t="shared" si="47"/>
        <v>#DIV/0!</v>
      </c>
      <c r="BF128" s="417" t="e">
        <f t="shared" si="47"/>
        <v>#DIV/0!</v>
      </c>
      <c r="BG128" s="417" t="e">
        <f t="shared" si="47"/>
        <v>#DIV/0!</v>
      </c>
      <c r="BH128" s="417" t="e">
        <f t="shared" si="47"/>
        <v>#DIV/0!</v>
      </c>
      <c r="BI128" s="417" t="e">
        <f t="shared" si="47"/>
        <v>#DIV/0!</v>
      </c>
      <c r="BJ128" s="417" t="e">
        <f t="shared" si="47"/>
        <v>#DIV/0!</v>
      </c>
      <c r="BK128" s="417" t="e">
        <f t="shared" si="47"/>
        <v>#DIV/0!</v>
      </c>
      <c r="BL128" s="417" t="e">
        <f t="shared" si="47"/>
        <v>#DIV/0!</v>
      </c>
      <c r="BM128" s="417" t="e">
        <f t="shared" si="47"/>
        <v>#DIV/0!</v>
      </c>
      <c r="BN128" s="417" t="e">
        <f t="shared" si="47"/>
        <v>#DIV/0!</v>
      </c>
      <c r="BO128" s="417" t="e">
        <f t="shared" si="47"/>
        <v>#DIV/0!</v>
      </c>
      <c r="BP128" s="417" t="e">
        <f t="shared" si="47"/>
        <v>#DIV/0!</v>
      </c>
      <c r="BQ128" s="417" t="e">
        <f t="shared" ref="BQ128:CF128" si="48">BQ121+BQ100</f>
        <v>#DIV/0!</v>
      </c>
      <c r="BR128" s="417" t="e">
        <f t="shared" si="48"/>
        <v>#DIV/0!</v>
      </c>
      <c r="BS128" s="417" t="e">
        <f t="shared" si="48"/>
        <v>#DIV/0!</v>
      </c>
      <c r="BT128" s="417" t="e">
        <f t="shared" si="48"/>
        <v>#DIV/0!</v>
      </c>
      <c r="BU128" s="417" t="e">
        <f t="shared" si="48"/>
        <v>#DIV/0!</v>
      </c>
      <c r="BV128" s="417" t="e">
        <f t="shared" si="48"/>
        <v>#DIV/0!</v>
      </c>
      <c r="BW128" s="417" t="e">
        <f t="shared" si="48"/>
        <v>#DIV/0!</v>
      </c>
      <c r="BX128" s="417" t="e">
        <f t="shared" si="48"/>
        <v>#DIV/0!</v>
      </c>
      <c r="BY128" s="417" t="e">
        <f t="shared" si="48"/>
        <v>#DIV/0!</v>
      </c>
      <c r="BZ128" s="417" t="e">
        <f t="shared" si="48"/>
        <v>#DIV/0!</v>
      </c>
      <c r="CA128" s="417" t="e">
        <f t="shared" si="48"/>
        <v>#DIV/0!</v>
      </c>
      <c r="CB128" s="417" t="e">
        <f t="shared" si="48"/>
        <v>#DIV/0!</v>
      </c>
      <c r="CC128" s="417" t="e">
        <f t="shared" si="48"/>
        <v>#DIV/0!</v>
      </c>
      <c r="CD128" s="417" t="e">
        <f t="shared" si="48"/>
        <v>#DIV/0!</v>
      </c>
      <c r="CE128" s="417" t="e">
        <f t="shared" si="48"/>
        <v>#DIV/0!</v>
      </c>
      <c r="CF128" s="417" t="e">
        <f t="shared" si="48"/>
        <v>#DIV/0!</v>
      </c>
    </row>
    <row r="129" spans="1:84" x14ac:dyDescent="0.35">
      <c r="A129" s="391" t="s">
        <v>301</v>
      </c>
      <c r="D129" s="417" t="s">
        <v>88</v>
      </c>
      <c r="E129" s="417" t="e">
        <f t="shared" ref="E129:BP129" si="49">E122+E101</f>
        <v>#DIV/0!</v>
      </c>
      <c r="F129" s="417" t="e">
        <f t="shared" si="49"/>
        <v>#DIV/0!</v>
      </c>
      <c r="G129" s="417" t="e">
        <f t="shared" si="49"/>
        <v>#DIV/0!</v>
      </c>
      <c r="H129" s="417" t="e">
        <f t="shared" si="49"/>
        <v>#DIV/0!</v>
      </c>
      <c r="I129" s="417" t="e">
        <f t="shared" si="49"/>
        <v>#DIV/0!</v>
      </c>
      <c r="J129" s="417" t="e">
        <f t="shared" si="49"/>
        <v>#DIV/0!</v>
      </c>
      <c r="K129" s="417" t="e">
        <f t="shared" si="49"/>
        <v>#DIV/0!</v>
      </c>
      <c r="L129" s="417" t="e">
        <f t="shared" si="49"/>
        <v>#DIV/0!</v>
      </c>
      <c r="M129" s="417" t="e">
        <f t="shared" si="49"/>
        <v>#DIV/0!</v>
      </c>
      <c r="N129" s="417" t="e">
        <f t="shared" si="49"/>
        <v>#DIV/0!</v>
      </c>
      <c r="O129" s="417" t="e">
        <f t="shared" si="49"/>
        <v>#DIV/0!</v>
      </c>
      <c r="P129" s="417" t="e">
        <f t="shared" si="49"/>
        <v>#DIV/0!</v>
      </c>
      <c r="Q129" s="417" t="e">
        <f t="shared" si="49"/>
        <v>#DIV/0!</v>
      </c>
      <c r="R129" s="417" t="e">
        <f t="shared" si="49"/>
        <v>#DIV/0!</v>
      </c>
      <c r="S129" s="417" t="e">
        <f t="shared" si="49"/>
        <v>#DIV/0!</v>
      </c>
      <c r="T129" s="417" t="e">
        <f t="shared" si="49"/>
        <v>#DIV/0!</v>
      </c>
      <c r="U129" s="417" t="e">
        <f t="shared" si="49"/>
        <v>#DIV/0!</v>
      </c>
      <c r="V129" s="417" t="e">
        <f t="shared" si="49"/>
        <v>#DIV/0!</v>
      </c>
      <c r="W129" s="417" t="e">
        <f t="shared" si="49"/>
        <v>#DIV/0!</v>
      </c>
      <c r="X129" s="417" t="e">
        <f t="shared" si="49"/>
        <v>#DIV/0!</v>
      </c>
      <c r="Y129" s="417" t="e">
        <f t="shared" si="49"/>
        <v>#DIV/0!</v>
      </c>
      <c r="Z129" s="417" t="e">
        <f t="shared" si="49"/>
        <v>#DIV/0!</v>
      </c>
      <c r="AA129" s="417" t="e">
        <f t="shared" si="49"/>
        <v>#DIV/0!</v>
      </c>
      <c r="AB129" s="417" t="e">
        <f t="shared" si="49"/>
        <v>#DIV/0!</v>
      </c>
      <c r="AC129" s="417" t="e">
        <f t="shared" si="49"/>
        <v>#DIV/0!</v>
      </c>
      <c r="AD129" s="417" t="e">
        <f t="shared" si="49"/>
        <v>#DIV/0!</v>
      </c>
      <c r="AE129" s="417" t="e">
        <f t="shared" si="49"/>
        <v>#DIV/0!</v>
      </c>
      <c r="AF129" s="417" t="e">
        <f t="shared" si="49"/>
        <v>#DIV/0!</v>
      </c>
      <c r="AG129" s="417" t="e">
        <f t="shared" si="49"/>
        <v>#DIV/0!</v>
      </c>
      <c r="AH129" s="417" t="e">
        <f t="shared" si="49"/>
        <v>#DIV/0!</v>
      </c>
      <c r="AI129" s="417" t="e">
        <f t="shared" si="49"/>
        <v>#DIV/0!</v>
      </c>
      <c r="AJ129" s="417" t="e">
        <f t="shared" si="49"/>
        <v>#DIV/0!</v>
      </c>
      <c r="AK129" s="417" t="e">
        <f t="shared" si="49"/>
        <v>#DIV/0!</v>
      </c>
      <c r="AL129" s="417" t="e">
        <f t="shared" si="49"/>
        <v>#DIV/0!</v>
      </c>
      <c r="AM129" s="417" t="e">
        <f t="shared" si="49"/>
        <v>#DIV/0!</v>
      </c>
      <c r="AN129" s="417" t="e">
        <f t="shared" si="49"/>
        <v>#DIV/0!</v>
      </c>
      <c r="AO129" s="417" t="e">
        <f t="shared" si="49"/>
        <v>#DIV/0!</v>
      </c>
      <c r="AP129" s="417" t="e">
        <f t="shared" si="49"/>
        <v>#DIV/0!</v>
      </c>
      <c r="AQ129" s="417" t="e">
        <f t="shared" si="49"/>
        <v>#DIV/0!</v>
      </c>
      <c r="AR129" s="417" t="e">
        <f t="shared" si="49"/>
        <v>#DIV/0!</v>
      </c>
      <c r="AS129" s="417" t="e">
        <f t="shared" si="49"/>
        <v>#DIV/0!</v>
      </c>
      <c r="AT129" s="417" t="e">
        <f t="shared" si="49"/>
        <v>#DIV/0!</v>
      </c>
      <c r="AU129" s="417" t="e">
        <f t="shared" si="49"/>
        <v>#DIV/0!</v>
      </c>
      <c r="AV129" s="417" t="e">
        <f t="shared" si="49"/>
        <v>#DIV/0!</v>
      </c>
      <c r="AW129" s="417" t="e">
        <f t="shared" si="49"/>
        <v>#DIV/0!</v>
      </c>
      <c r="AX129" s="417" t="e">
        <f t="shared" si="49"/>
        <v>#DIV/0!</v>
      </c>
      <c r="AY129" s="417" t="e">
        <f t="shared" si="49"/>
        <v>#DIV/0!</v>
      </c>
      <c r="AZ129" s="417" t="e">
        <f t="shared" si="49"/>
        <v>#DIV/0!</v>
      </c>
      <c r="BA129" s="417" t="e">
        <f t="shared" si="49"/>
        <v>#DIV/0!</v>
      </c>
      <c r="BB129" s="417" t="e">
        <f t="shared" si="49"/>
        <v>#DIV/0!</v>
      </c>
      <c r="BC129" s="417" t="e">
        <f t="shared" si="49"/>
        <v>#DIV/0!</v>
      </c>
      <c r="BD129" s="417" t="e">
        <f t="shared" si="49"/>
        <v>#DIV/0!</v>
      </c>
      <c r="BE129" s="417" t="e">
        <f t="shared" si="49"/>
        <v>#DIV/0!</v>
      </c>
      <c r="BF129" s="417" t="e">
        <f t="shared" si="49"/>
        <v>#DIV/0!</v>
      </c>
      <c r="BG129" s="417" t="e">
        <f t="shared" si="49"/>
        <v>#DIV/0!</v>
      </c>
      <c r="BH129" s="417" t="e">
        <f t="shared" si="49"/>
        <v>#DIV/0!</v>
      </c>
      <c r="BI129" s="417" t="e">
        <f t="shared" si="49"/>
        <v>#DIV/0!</v>
      </c>
      <c r="BJ129" s="417" t="e">
        <f t="shared" si="49"/>
        <v>#DIV/0!</v>
      </c>
      <c r="BK129" s="417" t="e">
        <f t="shared" si="49"/>
        <v>#DIV/0!</v>
      </c>
      <c r="BL129" s="417" t="e">
        <f t="shared" si="49"/>
        <v>#DIV/0!</v>
      </c>
      <c r="BM129" s="417" t="e">
        <f t="shared" si="49"/>
        <v>#DIV/0!</v>
      </c>
      <c r="BN129" s="417" t="e">
        <f t="shared" si="49"/>
        <v>#DIV/0!</v>
      </c>
      <c r="BO129" s="417" t="e">
        <f t="shared" si="49"/>
        <v>#DIV/0!</v>
      </c>
      <c r="BP129" s="417" t="e">
        <f t="shared" si="49"/>
        <v>#DIV/0!</v>
      </c>
      <c r="BQ129" s="417" t="e">
        <f t="shared" ref="BQ129:CF129" si="50">BQ122+BQ101</f>
        <v>#DIV/0!</v>
      </c>
      <c r="BR129" s="417" t="e">
        <f t="shared" si="50"/>
        <v>#DIV/0!</v>
      </c>
      <c r="BS129" s="417" t="e">
        <f t="shared" si="50"/>
        <v>#DIV/0!</v>
      </c>
      <c r="BT129" s="417" t="e">
        <f t="shared" si="50"/>
        <v>#DIV/0!</v>
      </c>
      <c r="BU129" s="417" t="e">
        <f t="shared" si="50"/>
        <v>#DIV/0!</v>
      </c>
      <c r="BV129" s="417" t="e">
        <f t="shared" si="50"/>
        <v>#DIV/0!</v>
      </c>
      <c r="BW129" s="417" t="e">
        <f t="shared" si="50"/>
        <v>#DIV/0!</v>
      </c>
      <c r="BX129" s="417" t="e">
        <f t="shared" si="50"/>
        <v>#DIV/0!</v>
      </c>
      <c r="BY129" s="417" t="e">
        <f t="shared" si="50"/>
        <v>#DIV/0!</v>
      </c>
      <c r="BZ129" s="417" t="e">
        <f t="shared" si="50"/>
        <v>#DIV/0!</v>
      </c>
      <c r="CA129" s="417" t="e">
        <f t="shared" si="50"/>
        <v>#DIV/0!</v>
      </c>
      <c r="CB129" s="417" t="e">
        <f t="shared" si="50"/>
        <v>#DIV/0!</v>
      </c>
      <c r="CC129" s="417" t="e">
        <f t="shared" si="50"/>
        <v>#DIV/0!</v>
      </c>
      <c r="CD129" s="417" t="e">
        <f t="shared" si="50"/>
        <v>#DIV/0!</v>
      </c>
      <c r="CE129" s="417" t="e">
        <f t="shared" si="50"/>
        <v>#DIV/0!</v>
      </c>
      <c r="CF129" s="417" t="e">
        <f t="shared" si="50"/>
        <v>#DIV/0!</v>
      </c>
    </row>
    <row r="130" spans="1:84" x14ac:dyDescent="0.35">
      <c r="D130" s="417" t="s">
        <v>90</v>
      </c>
      <c r="E130" s="417" t="e">
        <f t="shared" ref="E130:BP130" si="51">E123+E102</f>
        <v>#DIV/0!</v>
      </c>
      <c r="F130" s="417" t="e">
        <f t="shared" si="51"/>
        <v>#DIV/0!</v>
      </c>
      <c r="G130" s="417" t="e">
        <f t="shared" si="51"/>
        <v>#DIV/0!</v>
      </c>
      <c r="H130" s="417" t="e">
        <f t="shared" si="51"/>
        <v>#DIV/0!</v>
      </c>
      <c r="I130" s="417" t="e">
        <f t="shared" si="51"/>
        <v>#DIV/0!</v>
      </c>
      <c r="J130" s="417" t="e">
        <f t="shared" si="51"/>
        <v>#DIV/0!</v>
      </c>
      <c r="K130" s="417" t="e">
        <f t="shared" si="51"/>
        <v>#DIV/0!</v>
      </c>
      <c r="L130" s="417" t="e">
        <f t="shared" si="51"/>
        <v>#DIV/0!</v>
      </c>
      <c r="M130" s="417" t="e">
        <f t="shared" si="51"/>
        <v>#DIV/0!</v>
      </c>
      <c r="N130" s="417" t="e">
        <f t="shared" si="51"/>
        <v>#DIV/0!</v>
      </c>
      <c r="O130" s="417" t="e">
        <f t="shared" si="51"/>
        <v>#DIV/0!</v>
      </c>
      <c r="P130" s="417" t="e">
        <f t="shared" si="51"/>
        <v>#DIV/0!</v>
      </c>
      <c r="Q130" s="417" t="e">
        <f t="shared" si="51"/>
        <v>#DIV/0!</v>
      </c>
      <c r="R130" s="417" t="e">
        <f t="shared" si="51"/>
        <v>#DIV/0!</v>
      </c>
      <c r="S130" s="417" t="e">
        <f t="shared" si="51"/>
        <v>#DIV/0!</v>
      </c>
      <c r="T130" s="417" t="e">
        <f t="shared" si="51"/>
        <v>#DIV/0!</v>
      </c>
      <c r="U130" s="417" t="e">
        <f t="shared" si="51"/>
        <v>#DIV/0!</v>
      </c>
      <c r="V130" s="417" t="e">
        <f t="shared" si="51"/>
        <v>#DIV/0!</v>
      </c>
      <c r="W130" s="417" t="e">
        <f t="shared" si="51"/>
        <v>#DIV/0!</v>
      </c>
      <c r="X130" s="417" t="e">
        <f t="shared" si="51"/>
        <v>#DIV/0!</v>
      </c>
      <c r="Y130" s="417" t="e">
        <f t="shared" si="51"/>
        <v>#DIV/0!</v>
      </c>
      <c r="Z130" s="417" t="e">
        <f t="shared" si="51"/>
        <v>#DIV/0!</v>
      </c>
      <c r="AA130" s="417" t="e">
        <f t="shared" si="51"/>
        <v>#DIV/0!</v>
      </c>
      <c r="AB130" s="417" t="e">
        <f t="shared" si="51"/>
        <v>#DIV/0!</v>
      </c>
      <c r="AC130" s="417" t="e">
        <f t="shared" si="51"/>
        <v>#DIV/0!</v>
      </c>
      <c r="AD130" s="417" t="e">
        <f t="shared" si="51"/>
        <v>#DIV/0!</v>
      </c>
      <c r="AE130" s="417" t="e">
        <f t="shared" si="51"/>
        <v>#DIV/0!</v>
      </c>
      <c r="AF130" s="417" t="e">
        <f t="shared" si="51"/>
        <v>#DIV/0!</v>
      </c>
      <c r="AG130" s="417" t="e">
        <f t="shared" si="51"/>
        <v>#DIV/0!</v>
      </c>
      <c r="AH130" s="417" t="e">
        <f t="shared" si="51"/>
        <v>#DIV/0!</v>
      </c>
      <c r="AI130" s="417" t="e">
        <f t="shared" si="51"/>
        <v>#DIV/0!</v>
      </c>
      <c r="AJ130" s="417" t="e">
        <f t="shared" si="51"/>
        <v>#DIV/0!</v>
      </c>
      <c r="AK130" s="417" t="e">
        <f t="shared" si="51"/>
        <v>#DIV/0!</v>
      </c>
      <c r="AL130" s="417" t="e">
        <f t="shared" si="51"/>
        <v>#DIV/0!</v>
      </c>
      <c r="AM130" s="417" t="e">
        <f t="shared" si="51"/>
        <v>#DIV/0!</v>
      </c>
      <c r="AN130" s="417" t="e">
        <f t="shared" si="51"/>
        <v>#DIV/0!</v>
      </c>
      <c r="AO130" s="417" t="e">
        <f t="shared" si="51"/>
        <v>#DIV/0!</v>
      </c>
      <c r="AP130" s="417" t="e">
        <f t="shared" si="51"/>
        <v>#DIV/0!</v>
      </c>
      <c r="AQ130" s="417" t="e">
        <f t="shared" si="51"/>
        <v>#DIV/0!</v>
      </c>
      <c r="AR130" s="417" t="e">
        <f t="shared" si="51"/>
        <v>#DIV/0!</v>
      </c>
      <c r="AS130" s="417" t="e">
        <f t="shared" si="51"/>
        <v>#DIV/0!</v>
      </c>
      <c r="AT130" s="417" t="e">
        <f t="shared" si="51"/>
        <v>#DIV/0!</v>
      </c>
      <c r="AU130" s="417" t="e">
        <f t="shared" si="51"/>
        <v>#DIV/0!</v>
      </c>
      <c r="AV130" s="417" t="e">
        <f t="shared" si="51"/>
        <v>#DIV/0!</v>
      </c>
      <c r="AW130" s="417" t="e">
        <f t="shared" si="51"/>
        <v>#DIV/0!</v>
      </c>
      <c r="AX130" s="417" t="e">
        <f t="shared" si="51"/>
        <v>#DIV/0!</v>
      </c>
      <c r="AY130" s="417" t="e">
        <f t="shared" si="51"/>
        <v>#DIV/0!</v>
      </c>
      <c r="AZ130" s="417" t="e">
        <f t="shared" si="51"/>
        <v>#DIV/0!</v>
      </c>
      <c r="BA130" s="417" t="e">
        <f t="shared" si="51"/>
        <v>#DIV/0!</v>
      </c>
      <c r="BB130" s="417" t="e">
        <f t="shared" si="51"/>
        <v>#DIV/0!</v>
      </c>
      <c r="BC130" s="417" t="e">
        <f t="shared" si="51"/>
        <v>#DIV/0!</v>
      </c>
      <c r="BD130" s="417" t="e">
        <f t="shared" si="51"/>
        <v>#DIV/0!</v>
      </c>
      <c r="BE130" s="417" t="e">
        <f t="shared" si="51"/>
        <v>#DIV/0!</v>
      </c>
      <c r="BF130" s="417" t="e">
        <f t="shared" si="51"/>
        <v>#DIV/0!</v>
      </c>
      <c r="BG130" s="417" t="e">
        <f t="shared" si="51"/>
        <v>#DIV/0!</v>
      </c>
      <c r="BH130" s="417" t="e">
        <f t="shared" si="51"/>
        <v>#DIV/0!</v>
      </c>
      <c r="BI130" s="417" t="e">
        <f t="shared" si="51"/>
        <v>#DIV/0!</v>
      </c>
      <c r="BJ130" s="417" t="e">
        <f t="shared" si="51"/>
        <v>#DIV/0!</v>
      </c>
      <c r="BK130" s="417" t="e">
        <f t="shared" si="51"/>
        <v>#DIV/0!</v>
      </c>
      <c r="BL130" s="417" t="e">
        <f t="shared" si="51"/>
        <v>#DIV/0!</v>
      </c>
      <c r="BM130" s="417" t="e">
        <f t="shared" si="51"/>
        <v>#DIV/0!</v>
      </c>
      <c r="BN130" s="417" t="e">
        <f t="shared" si="51"/>
        <v>#DIV/0!</v>
      </c>
      <c r="BO130" s="417" t="e">
        <f t="shared" si="51"/>
        <v>#DIV/0!</v>
      </c>
      <c r="BP130" s="417" t="e">
        <f t="shared" si="51"/>
        <v>#DIV/0!</v>
      </c>
      <c r="BQ130" s="417" t="e">
        <f t="shared" ref="BQ130:CF130" si="52">BQ123+BQ102</f>
        <v>#DIV/0!</v>
      </c>
      <c r="BR130" s="417" t="e">
        <f t="shared" si="52"/>
        <v>#DIV/0!</v>
      </c>
      <c r="BS130" s="417" t="e">
        <f t="shared" si="52"/>
        <v>#DIV/0!</v>
      </c>
      <c r="BT130" s="417" t="e">
        <f t="shared" si="52"/>
        <v>#DIV/0!</v>
      </c>
      <c r="BU130" s="417" t="e">
        <f t="shared" si="52"/>
        <v>#DIV/0!</v>
      </c>
      <c r="BV130" s="417" t="e">
        <f t="shared" si="52"/>
        <v>#DIV/0!</v>
      </c>
      <c r="BW130" s="417" t="e">
        <f t="shared" si="52"/>
        <v>#DIV/0!</v>
      </c>
      <c r="BX130" s="417" t="e">
        <f t="shared" si="52"/>
        <v>#DIV/0!</v>
      </c>
      <c r="BY130" s="417" t="e">
        <f t="shared" si="52"/>
        <v>#DIV/0!</v>
      </c>
      <c r="BZ130" s="417" t="e">
        <f t="shared" si="52"/>
        <v>#DIV/0!</v>
      </c>
      <c r="CA130" s="417" t="e">
        <f t="shared" si="52"/>
        <v>#DIV/0!</v>
      </c>
      <c r="CB130" s="417" t="e">
        <f t="shared" si="52"/>
        <v>#DIV/0!</v>
      </c>
      <c r="CC130" s="417" t="e">
        <f t="shared" si="52"/>
        <v>#DIV/0!</v>
      </c>
      <c r="CD130" s="417" t="e">
        <f t="shared" si="52"/>
        <v>#DIV/0!</v>
      </c>
      <c r="CE130" s="417" t="e">
        <f t="shared" si="52"/>
        <v>#DIV/0!</v>
      </c>
      <c r="CF130" s="417" t="e">
        <f t="shared" si="52"/>
        <v>#DIV/0!</v>
      </c>
    </row>
    <row r="131" spans="1:84" x14ac:dyDescent="0.35">
      <c r="D131" s="450"/>
      <c r="E131" s="450"/>
      <c r="F131" s="450"/>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c r="AG131" s="450"/>
      <c r="AH131" s="450"/>
      <c r="AI131" s="450"/>
      <c r="AJ131" s="450"/>
      <c r="AK131" s="450"/>
      <c r="AL131" s="450"/>
      <c r="AM131" s="450"/>
      <c r="AN131" s="450"/>
      <c r="AO131" s="450"/>
      <c r="AP131" s="450"/>
      <c r="AQ131" s="450"/>
      <c r="AR131" s="450"/>
      <c r="AS131" s="450"/>
      <c r="AT131" s="450"/>
      <c r="AU131" s="450"/>
      <c r="AV131" s="450"/>
      <c r="AW131" s="450"/>
      <c r="AX131" s="450"/>
      <c r="AY131" s="450"/>
      <c r="AZ131" s="450"/>
      <c r="BA131" s="450"/>
      <c r="BB131" s="450"/>
      <c r="BC131" s="450"/>
      <c r="BD131" s="450"/>
      <c r="BE131" s="450"/>
      <c r="BF131" s="450"/>
      <c r="BG131" s="450"/>
      <c r="BH131" s="450"/>
      <c r="BI131" s="450"/>
      <c r="BJ131" s="450"/>
      <c r="BK131" s="450"/>
      <c r="BL131" s="450"/>
      <c r="BM131" s="450"/>
      <c r="BN131" s="450"/>
      <c r="BO131" s="450"/>
      <c r="BP131" s="450"/>
      <c r="BQ131" s="450"/>
      <c r="BR131" s="450"/>
      <c r="BS131" s="450"/>
      <c r="BT131" s="450"/>
      <c r="BU131" s="450"/>
      <c r="BV131" s="450"/>
      <c r="BW131" s="450"/>
      <c r="BX131" s="450"/>
      <c r="BY131" s="450"/>
      <c r="BZ131" s="450"/>
      <c r="CA131" s="450"/>
      <c r="CB131" s="450"/>
      <c r="CC131" s="450"/>
      <c r="CD131" s="450"/>
      <c r="CE131" s="450"/>
      <c r="CF131" s="450"/>
    </row>
    <row r="132" spans="1:84" x14ac:dyDescent="0.35">
      <c r="C132" s="391" t="s">
        <v>302</v>
      </c>
      <c r="D132" s="450"/>
      <c r="E132" s="450"/>
      <c r="F132" s="450"/>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50"/>
      <c r="BH132" s="450"/>
      <c r="BI132" s="450"/>
      <c r="BJ132" s="450"/>
      <c r="BK132" s="450"/>
      <c r="BL132" s="450"/>
      <c r="BM132" s="450"/>
      <c r="BN132" s="450"/>
      <c r="BO132" s="450"/>
      <c r="BP132" s="450"/>
      <c r="BQ132" s="450"/>
      <c r="BR132" s="450"/>
      <c r="BS132" s="450"/>
      <c r="BT132" s="450"/>
      <c r="BU132" s="450"/>
      <c r="BV132" s="450"/>
      <c r="BW132" s="450"/>
      <c r="BX132" s="450"/>
      <c r="BY132" s="450"/>
      <c r="BZ132" s="450"/>
      <c r="CA132" s="450"/>
      <c r="CB132" s="450"/>
      <c r="CC132" s="450"/>
      <c r="CD132" s="450"/>
      <c r="CE132" s="450"/>
      <c r="CF132" s="450"/>
    </row>
    <row r="133" spans="1:84" s="416" customFormat="1" x14ac:dyDescent="0.35">
      <c r="D133" s="790"/>
      <c r="E133" s="791">
        <v>2010</v>
      </c>
      <c r="F133" s="792">
        <v>2011</v>
      </c>
      <c r="G133" s="792">
        <v>2012</v>
      </c>
      <c r="H133" s="792">
        <v>2013</v>
      </c>
      <c r="I133" s="792">
        <v>2014</v>
      </c>
      <c r="J133" s="792">
        <v>2015</v>
      </c>
      <c r="K133" s="792">
        <v>2016</v>
      </c>
      <c r="L133" s="792">
        <v>2017</v>
      </c>
      <c r="M133" s="792">
        <v>2018</v>
      </c>
      <c r="N133" s="792">
        <v>2019</v>
      </c>
      <c r="O133" s="792">
        <v>2020</v>
      </c>
      <c r="P133" s="792">
        <v>2021</v>
      </c>
      <c r="Q133" s="792">
        <v>2022</v>
      </c>
      <c r="R133" s="792">
        <v>2023</v>
      </c>
      <c r="S133" s="792">
        <v>2024</v>
      </c>
      <c r="T133" s="792">
        <v>2025</v>
      </c>
      <c r="U133" s="792">
        <v>2026</v>
      </c>
      <c r="V133" s="792">
        <v>2027</v>
      </c>
      <c r="W133" s="792">
        <v>2028</v>
      </c>
      <c r="X133" s="792">
        <v>2029</v>
      </c>
      <c r="Y133" s="792">
        <v>2030</v>
      </c>
      <c r="Z133" s="792">
        <v>2031</v>
      </c>
      <c r="AA133" s="792">
        <v>2032</v>
      </c>
      <c r="AB133" s="792">
        <v>2033</v>
      </c>
      <c r="AC133" s="792">
        <v>2034</v>
      </c>
      <c r="AD133" s="792">
        <v>2035</v>
      </c>
      <c r="AE133" s="792">
        <v>2036</v>
      </c>
      <c r="AF133" s="792">
        <v>2037</v>
      </c>
      <c r="AG133" s="792">
        <v>2038</v>
      </c>
      <c r="AH133" s="792">
        <v>2039</v>
      </c>
      <c r="AI133" s="792">
        <v>2040</v>
      </c>
      <c r="AJ133" s="792">
        <v>2041</v>
      </c>
      <c r="AK133" s="792">
        <v>2042</v>
      </c>
      <c r="AL133" s="792">
        <v>2043</v>
      </c>
      <c r="AM133" s="792">
        <v>2044</v>
      </c>
      <c r="AN133" s="792">
        <v>2045</v>
      </c>
      <c r="AO133" s="792">
        <v>2046</v>
      </c>
      <c r="AP133" s="792">
        <v>2047</v>
      </c>
      <c r="AQ133" s="792">
        <v>2048</v>
      </c>
      <c r="AR133" s="792">
        <v>2049</v>
      </c>
      <c r="AS133" s="792">
        <v>2050</v>
      </c>
      <c r="AT133" s="792">
        <v>2051</v>
      </c>
      <c r="AU133" s="792">
        <v>2052</v>
      </c>
      <c r="AV133" s="792">
        <v>2053</v>
      </c>
      <c r="AW133" s="792">
        <v>2054</v>
      </c>
      <c r="AX133" s="792">
        <v>2055</v>
      </c>
      <c r="AY133" s="792">
        <v>2056</v>
      </c>
      <c r="AZ133" s="792">
        <v>2057</v>
      </c>
      <c r="BA133" s="792">
        <v>2058</v>
      </c>
      <c r="BB133" s="792">
        <v>2059</v>
      </c>
      <c r="BC133" s="792">
        <v>2060</v>
      </c>
      <c r="BD133" s="792">
        <v>2061</v>
      </c>
      <c r="BE133" s="792">
        <v>2062</v>
      </c>
      <c r="BF133" s="792">
        <v>2063</v>
      </c>
      <c r="BG133" s="792">
        <v>2064</v>
      </c>
      <c r="BH133" s="792">
        <v>2065</v>
      </c>
      <c r="BI133" s="792">
        <v>2066</v>
      </c>
      <c r="BJ133" s="792">
        <v>2067</v>
      </c>
      <c r="BK133" s="792">
        <v>2068</v>
      </c>
      <c r="BL133" s="792">
        <v>2069</v>
      </c>
      <c r="BM133" s="792">
        <v>2070</v>
      </c>
      <c r="BN133" s="792">
        <v>2071</v>
      </c>
      <c r="BO133" s="792">
        <v>2072</v>
      </c>
      <c r="BP133" s="792">
        <v>2073</v>
      </c>
      <c r="BQ133" s="792">
        <v>2074</v>
      </c>
      <c r="BR133" s="792">
        <v>2075</v>
      </c>
      <c r="BS133" s="792">
        <v>2076</v>
      </c>
      <c r="BT133" s="792">
        <v>2077</v>
      </c>
      <c r="BU133" s="792">
        <v>2078</v>
      </c>
      <c r="BV133" s="792">
        <v>2079</v>
      </c>
      <c r="BW133" s="792">
        <v>2080</v>
      </c>
      <c r="BX133" s="792">
        <v>2081</v>
      </c>
      <c r="BY133" s="792">
        <v>2082</v>
      </c>
      <c r="BZ133" s="792">
        <v>2083</v>
      </c>
      <c r="CA133" s="792">
        <v>2084</v>
      </c>
      <c r="CB133" s="792">
        <v>2085</v>
      </c>
      <c r="CC133" s="792">
        <v>2086</v>
      </c>
      <c r="CD133" s="792">
        <v>2087</v>
      </c>
      <c r="CE133" s="792">
        <v>2088</v>
      </c>
      <c r="CF133" s="792">
        <v>2089</v>
      </c>
    </row>
    <row r="134" spans="1:84" x14ac:dyDescent="0.35">
      <c r="D134" s="417" t="s">
        <v>84</v>
      </c>
      <c r="E134" s="417" t="e">
        <f>(E127*$E19*365)/100</f>
        <v>#DIV/0!</v>
      </c>
      <c r="F134" s="417" t="e">
        <f t="shared" ref="F134:AJ134" si="53">(F127*$E19*365)/100</f>
        <v>#DIV/0!</v>
      </c>
      <c r="G134" s="417" t="e">
        <f t="shared" si="53"/>
        <v>#DIV/0!</v>
      </c>
      <c r="H134" s="417" t="e">
        <f t="shared" si="53"/>
        <v>#DIV/0!</v>
      </c>
      <c r="I134" s="417" t="e">
        <f t="shared" si="53"/>
        <v>#DIV/0!</v>
      </c>
      <c r="J134" s="417" t="e">
        <f t="shared" si="53"/>
        <v>#DIV/0!</v>
      </c>
      <c r="K134" s="417" t="e">
        <f t="shared" si="53"/>
        <v>#DIV/0!</v>
      </c>
      <c r="L134" s="417" t="e">
        <f t="shared" si="53"/>
        <v>#DIV/0!</v>
      </c>
      <c r="M134" s="417" t="e">
        <f t="shared" si="53"/>
        <v>#DIV/0!</v>
      </c>
      <c r="N134" s="417" t="e">
        <f t="shared" si="53"/>
        <v>#DIV/0!</v>
      </c>
      <c r="O134" s="417" t="e">
        <f t="shared" si="53"/>
        <v>#DIV/0!</v>
      </c>
      <c r="P134" s="417" t="e">
        <f t="shared" si="53"/>
        <v>#DIV/0!</v>
      </c>
      <c r="Q134" s="417" t="e">
        <f t="shared" si="53"/>
        <v>#DIV/0!</v>
      </c>
      <c r="R134" s="417" t="e">
        <f t="shared" si="53"/>
        <v>#DIV/0!</v>
      </c>
      <c r="S134" s="417" t="e">
        <f t="shared" si="53"/>
        <v>#DIV/0!</v>
      </c>
      <c r="T134" s="417" t="e">
        <f t="shared" si="53"/>
        <v>#DIV/0!</v>
      </c>
      <c r="U134" s="417" t="e">
        <f t="shared" si="53"/>
        <v>#DIV/0!</v>
      </c>
      <c r="V134" s="417" t="e">
        <f t="shared" si="53"/>
        <v>#DIV/0!</v>
      </c>
      <c r="W134" s="417" t="e">
        <f t="shared" si="53"/>
        <v>#DIV/0!</v>
      </c>
      <c r="X134" s="417" t="e">
        <f t="shared" si="53"/>
        <v>#DIV/0!</v>
      </c>
      <c r="Y134" s="417" t="e">
        <f t="shared" si="53"/>
        <v>#DIV/0!</v>
      </c>
      <c r="Z134" s="417" t="e">
        <f t="shared" si="53"/>
        <v>#DIV/0!</v>
      </c>
      <c r="AA134" s="417" t="e">
        <f t="shared" si="53"/>
        <v>#DIV/0!</v>
      </c>
      <c r="AB134" s="417" t="e">
        <f t="shared" si="53"/>
        <v>#DIV/0!</v>
      </c>
      <c r="AC134" s="417" t="e">
        <f t="shared" si="53"/>
        <v>#DIV/0!</v>
      </c>
      <c r="AD134" s="417" t="e">
        <f t="shared" si="53"/>
        <v>#DIV/0!</v>
      </c>
      <c r="AE134" s="417" t="e">
        <f t="shared" si="53"/>
        <v>#DIV/0!</v>
      </c>
      <c r="AF134" s="417" t="e">
        <f t="shared" si="53"/>
        <v>#DIV/0!</v>
      </c>
      <c r="AG134" s="417" t="e">
        <f t="shared" si="53"/>
        <v>#DIV/0!</v>
      </c>
      <c r="AH134" s="417" t="e">
        <f t="shared" si="53"/>
        <v>#DIV/0!</v>
      </c>
      <c r="AI134" s="417" t="e">
        <f t="shared" si="53"/>
        <v>#DIV/0!</v>
      </c>
      <c r="AJ134" s="417" t="e">
        <f t="shared" si="53"/>
        <v>#DIV/0!</v>
      </c>
      <c r="AK134" s="417" t="e">
        <f t="shared" ref="AK134:BP134" si="54">(AK127*$E19*365)/100</f>
        <v>#DIV/0!</v>
      </c>
      <c r="AL134" s="417" t="e">
        <f t="shared" si="54"/>
        <v>#DIV/0!</v>
      </c>
      <c r="AM134" s="417" t="e">
        <f t="shared" si="54"/>
        <v>#DIV/0!</v>
      </c>
      <c r="AN134" s="417" t="e">
        <f t="shared" si="54"/>
        <v>#DIV/0!</v>
      </c>
      <c r="AO134" s="417" t="e">
        <f t="shared" si="54"/>
        <v>#DIV/0!</v>
      </c>
      <c r="AP134" s="417" t="e">
        <f t="shared" si="54"/>
        <v>#DIV/0!</v>
      </c>
      <c r="AQ134" s="417" t="e">
        <f t="shared" si="54"/>
        <v>#DIV/0!</v>
      </c>
      <c r="AR134" s="417" t="e">
        <f t="shared" si="54"/>
        <v>#DIV/0!</v>
      </c>
      <c r="AS134" s="417" t="e">
        <f t="shared" si="54"/>
        <v>#DIV/0!</v>
      </c>
      <c r="AT134" s="417" t="e">
        <f t="shared" si="54"/>
        <v>#DIV/0!</v>
      </c>
      <c r="AU134" s="417" t="e">
        <f t="shared" si="54"/>
        <v>#DIV/0!</v>
      </c>
      <c r="AV134" s="417" t="e">
        <f t="shared" si="54"/>
        <v>#DIV/0!</v>
      </c>
      <c r="AW134" s="417" t="e">
        <f t="shared" si="54"/>
        <v>#DIV/0!</v>
      </c>
      <c r="AX134" s="417" t="e">
        <f t="shared" si="54"/>
        <v>#DIV/0!</v>
      </c>
      <c r="AY134" s="417" t="e">
        <f t="shared" si="54"/>
        <v>#DIV/0!</v>
      </c>
      <c r="AZ134" s="417" t="e">
        <f t="shared" si="54"/>
        <v>#DIV/0!</v>
      </c>
      <c r="BA134" s="417" t="e">
        <f t="shared" si="54"/>
        <v>#DIV/0!</v>
      </c>
      <c r="BB134" s="417" t="e">
        <f t="shared" si="54"/>
        <v>#DIV/0!</v>
      </c>
      <c r="BC134" s="417" t="e">
        <f t="shared" si="54"/>
        <v>#DIV/0!</v>
      </c>
      <c r="BD134" s="417" t="e">
        <f t="shared" si="54"/>
        <v>#DIV/0!</v>
      </c>
      <c r="BE134" s="417" t="e">
        <f t="shared" si="54"/>
        <v>#DIV/0!</v>
      </c>
      <c r="BF134" s="417" t="e">
        <f t="shared" si="54"/>
        <v>#DIV/0!</v>
      </c>
      <c r="BG134" s="417" t="e">
        <f t="shared" si="54"/>
        <v>#DIV/0!</v>
      </c>
      <c r="BH134" s="417" t="e">
        <f t="shared" si="54"/>
        <v>#DIV/0!</v>
      </c>
      <c r="BI134" s="417" t="e">
        <f t="shared" si="54"/>
        <v>#DIV/0!</v>
      </c>
      <c r="BJ134" s="417" t="e">
        <f t="shared" si="54"/>
        <v>#DIV/0!</v>
      </c>
      <c r="BK134" s="417" t="e">
        <f t="shared" si="54"/>
        <v>#DIV/0!</v>
      </c>
      <c r="BL134" s="417" t="e">
        <f t="shared" si="54"/>
        <v>#DIV/0!</v>
      </c>
      <c r="BM134" s="417" t="e">
        <f t="shared" si="54"/>
        <v>#DIV/0!</v>
      </c>
      <c r="BN134" s="417" t="e">
        <f t="shared" si="54"/>
        <v>#DIV/0!</v>
      </c>
      <c r="BO134" s="417" t="e">
        <f t="shared" si="54"/>
        <v>#DIV/0!</v>
      </c>
      <c r="BP134" s="417" t="e">
        <f t="shared" si="54"/>
        <v>#DIV/0!</v>
      </c>
      <c r="BQ134" s="417" t="e">
        <f t="shared" ref="BQ134:CF134" si="55">(BQ127*$E19*365)/100</f>
        <v>#DIV/0!</v>
      </c>
      <c r="BR134" s="417" t="e">
        <f t="shared" si="55"/>
        <v>#DIV/0!</v>
      </c>
      <c r="BS134" s="417" t="e">
        <f t="shared" si="55"/>
        <v>#DIV/0!</v>
      </c>
      <c r="BT134" s="417" t="e">
        <f t="shared" si="55"/>
        <v>#DIV/0!</v>
      </c>
      <c r="BU134" s="417" t="e">
        <f t="shared" si="55"/>
        <v>#DIV/0!</v>
      </c>
      <c r="BV134" s="417" t="e">
        <f t="shared" si="55"/>
        <v>#DIV/0!</v>
      </c>
      <c r="BW134" s="417" t="e">
        <f t="shared" si="55"/>
        <v>#DIV/0!</v>
      </c>
      <c r="BX134" s="417" t="e">
        <f t="shared" si="55"/>
        <v>#DIV/0!</v>
      </c>
      <c r="BY134" s="417" t="e">
        <f t="shared" si="55"/>
        <v>#DIV/0!</v>
      </c>
      <c r="BZ134" s="417" t="e">
        <f t="shared" si="55"/>
        <v>#DIV/0!</v>
      </c>
      <c r="CA134" s="417" t="e">
        <f t="shared" si="55"/>
        <v>#DIV/0!</v>
      </c>
      <c r="CB134" s="417" t="e">
        <f t="shared" si="55"/>
        <v>#DIV/0!</v>
      </c>
      <c r="CC134" s="417" t="e">
        <f t="shared" si="55"/>
        <v>#DIV/0!</v>
      </c>
      <c r="CD134" s="417" t="e">
        <f t="shared" si="55"/>
        <v>#DIV/0!</v>
      </c>
      <c r="CE134" s="417" t="e">
        <f t="shared" si="55"/>
        <v>#DIV/0!</v>
      </c>
      <c r="CF134" s="417" t="e">
        <f t="shared" si="55"/>
        <v>#DIV/0!</v>
      </c>
    </row>
    <row r="135" spans="1:84" x14ac:dyDescent="0.35">
      <c r="D135" s="417" t="s">
        <v>86</v>
      </c>
      <c r="E135" s="417" t="e">
        <f>(E128*$E20*365)/100</f>
        <v>#DIV/0!</v>
      </c>
      <c r="F135" s="417" t="e">
        <f t="shared" ref="F135:AJ135" si="56">(F128*$E20*365)/100</f>
        <v>#DIV/0!</v>
      </c>
      <c r="G135" s="417" t="e">
        <f t="shared" si="56"/>
        <v>#DIV/0!</v>
      </c>
      <c r="H135" s="417" t="e">
        <f t="shared" si="56"/>
        <v>#DIV/0!</v>
      </c>
      <c r="I135" s="417" t="e">
        <f t="shared" si="56"/>
        <v>#DIV/0!</v>
      </c>
      <c r="J135" s="417" t="e">
        <f t="shared" si="56"/>
        <v>#DIV/0!</v>
      </c>
      <c r="K135" s="417" t="e">
        <f t="shared" si="56"/>
        <v>#DIV/0!</v>
      </c>
      <c r="L135" s="417" t="e">
        <f t="shared" si="56"/>
        <v>#DIV/0!</v>
      </c>
      <c r="M135" s="417" t="e">
        <f t="shared" si="56"/>
        <v>#DIV/0!</v>
      </c>
      <c r="N135" s="417" t="e">
        <f t="shared" si="56"/>
        <v>#DIV/0!</v>
      </c>
      <c r="O135" s="417" t="e">
        <f t="shared" si="56"/>
        <v>#DIV/0!</v>
      </c>
      <c r="P135" s="417" t="e">
        <f t="shared" si="56"/>
        <v>#DIV/0!</v>
      </c>
      <c r="Q135" s="417" t="e">
        <f t="shared" si="56"/>
        <v>#DIV/0!</v>
      </c>
      <c r="R135" s="417" t="e">
        <f t="shared" si="56"/>
        <v>#DIV/0!</v>
      </c>
      <c r="S135" s="417" t="e">
        <f t="shared" si="56"/>
        <v>#DIV/0!</v>
      </c>
      <c r="T135" s="417" t="e">
        <f t="shared" si="56"/>
        <v>#DIV/0!</v>
      </c>
      <c r="U135" s="417" t="e">
        <f t="shared" si="56"/>
        <v>#DIV/0!</v>
      </c>
      <c r="V135" s="417" t="e">
        <f t="shared" si="56"/>
        <v>#DIV/0!</v>
      </c>
      <c r="W135" s="417" t="e">
        <f t="shared" si="56"/>
        <v>#DIV/0!</v>
      </c>
      <c r="X135" s="417" t="e">
        <f t="shared" si="56"/>
        <v>#DIV/0!</v>
      </c>
      <c r="Y135" s="417" t="e">
        <f t="shared" si="56"/>
        <v>#DIV/0!</v>
      </c>
      <c r="Z135" s="417" t="e">
        <f t="shared" si="56"/>
        <v>#DIV/0!</v>
      </c>
      <c r="AA135" s="417" t="e">
        <f t="shared" si="56"/>
        <v>#DIV/0!</v>
      </c>
      <c r="AB135" s="417" t="e">
        <f t="shared" si="56"/>
        <v>#DIV/0!</v>
      </c>
      <c r="AC135" s="417" t="e">
        <f t="shared" si="56"/>
        <v>#DIV/0!</v>
      </c>
      <c r="AD135" s="417" t="e">
        <f t="shared" si="56"/>
        <v>#DIV/0!</v>
      </c>
      <c r="AE135" s="417" t="e">
        <f t="shared" si="56"/>
        <v>#DIV/0!</v>
      </c>
      <c r="AF135" s="417" t="e">
        <f t="shared" si="56"/>
        <v>#DIV/0!</v>
      </c>
      <c r="AG135" s="417" t="e">
        <f t="shared" si="56"/>
        <v>#DIV/0!</v>
      </c>
      <c r="AH135" s="417" t="e">
        <f t="shared" si="56"/>
        <v>#DIV/0!</v>
      </c>
      <c r="AI135" s="417" t="e">
        <f t="shared" si="56"/>
        <v>#DIV/0!</v>
      </c>
      <c r="AJ135" s="417" t="e">
        <f t="shared" si="56"/>
        <v>#DIV/0!</v>
      </c>
      <c r="AK135" s="417" t="e">
        <f t="shared" ref="AK135:BP135" si="57">(AK128*$E20*365)/100</f>
        <v>#DIV/0!</v>
      </c>
      <c r="AL135" s="417" t="e">
        <f t="shared" si="57"/>
        <v>#DIV/0!</v>
      </c>
      <c r="AM135" s="417" t="e">
        <f t="shared" si="57"/>
        <v>#DIV/0!</v>
      </c>
      <c r="AN135" s="417" t="e">
        <f t="shared" si="57"/>
        <v>#DIV/0!</v>
      </c>
      <c r="AO135" s="417" t="e">
        <f t="shared" si="57"/>
        <v>#DIV/0!</v>
      </c>
      <c r="AP135" s="417" t="e">
        <f t="shared" si="57"/>
        <v>#DIV/0!</v>
      </c>
      <c r="AQ135" s="417" t="e">
        <f t="shared" si="57"/>
        <v>#DIV/0!</v>
      </c>
      <c r="AR135" s="417" t="e">
        <f t="shared" si="57"/>
        <v>#DIV/0!</v>
      </c>
      <c r="AS135" s="417" t="e">
        <f t="shared" si="57"/>
        <v>#DIV/0!</v>
      </c>
      <c r="AT135" s="417" t="e">
        <f t="shared" si="57"/>
        <v>#DIV/0!</v>
      </c>
      <c r="AU135" s="417" t="e">
        <f t="shared" si="57"/>
        <v>#DIV/0!</v>
      </c>
      <c r="AV135" s="417" t="e">
        <f t="shared" si="57"/>
        <v>#DIV/0!</v>
      </c>
      <c r="AW135" s="417" t="e">
        <f t="shared" si="57"/>
        <v>#DIV/0!</v>
      </c>
      <c r="AX135" s="417" t="e">
        <f t="shared" si="57"/>
        <v>#DIV/0!</v>
      </c>
      <c r="AY135" s="417" t="e">
        <f t="shared" si="57"/>
        <v>#DIV/0!</v>
      </c>
      <c r="AZ135" s="417" t="e">
        <f t="shared" si="57"/>
        <v>#DIV/0!</v>
      </c>
      <c r="BA135" s="417" t="e">
        <f t="shared" si="57"/>
        <v>#DIV/0!</v>
      </c>
      <c r="BB135" s="417" t="e">
        <f t="shared" si="57"/>
        <v>#DIV/0!</v>
      </c>
      <c r="BC135" s="417" t="e">
        <f t="shared" si="57"/>
        <v>#DIV/0!</v>
      </c>
      <c r="BD135" s="417" t="e">
        <f t="shared" si="57"/>
        <v>#DIV/0!</v>
      </c>
      <c r="BE135" s="417" t="e">
        <f t="shared" si="57"/>
        <v>#DIV/0!</v>
      </c>
      <c r="BF135" s="417" t="e">
        <f t="shared" si="57"/>
        <v>#DIV/0!</v>
      </c>
      <c r="BG135" s="417" t="e">
        <f t="shared" si="57"/>
        <v>#DIV/0!</v>
      </c>
      <c r="BH135" s="417" t="e">
        <f t="shared" si="57"/>
        <v>#DIV/0!</v>
      </c>
      <c r="BI135" s="417" t="e">
        <f t="shared" si="57"/>
        <v>#DIV/0!</v>
      </c>
      <c r="BJ135" s="417" t="e">
        <f t="shared" si="57"/>
        <v>#DIV/0!</v>
      </c>
      <c r="BK135" s="417" t="e">
        <f t="shared" si="57"/>
        <v>#DIV/0!</v>
      </c>
      <c r="BL135" s="417" t="e">
        <f t="shared" si="57"/>
        <v>#DIV/0!</v>
      </c>
      <c r="BM135" s="417" t="e">
        <f t="shared" si="57"/>
        <v>#DIV/0!</v>
      </c>
      <c r="BN135" s="417" t="e">
        <f t="shared" si="57"/>
        <v>#DIV/0!</v>
      </c>
      <c r="BO135" s="417" t="e">
        <f t="shared" si="57"/>
        <v>#DIV/0!</v>
      </c>
      <c r="BP135" s="417" t="e">
        <f t="shared" si="57"/>
        <v>#DIV/0!</v>
      </c>
      <c r="BQ135" s="417" t="e">
        <f t="shared" ref="BQ135:CF135" si="58">(BQ128*$E20*365)/100</f>
        <v>#DIV/0!</v>
      </c>
      <c r="BR135" s="417" t="e">
        <f t="shared" si="58"/>
        <v>#DIV/0!</v>
      </c>
      <c r="BS135" s="417" t="e">
        <f t="shared" si="58"/>
        <v>#DIV/0!</v>
      </c>
      <c r="BT135" s="417" t="e">
        <f t="shared" si="58"/>
        <v>#DIV/0!</v>
      </c>
      <c r="BU135" s="417" t="e">
        <f t="shared" si="58"/>
        <v>#DIV/0!</v>
      </c>
      <c r="BV135" s="417" t="e">
        <f t="shared" si="58"/>
        <v>#DIV/0!</v>
      </c>
      <c r="BW135" s="417" t="e">
        <f t="shared" si="58"/>
        <v>#DIV/0!</v>
      </c>
      <c r="BX135" s="417" t="e">
        <f t="shared" si="58"/>
        <v>#DIV/0!</v>
      </c>
      <c r="BY135" s="417" t="e">
        <f t="shared" si="58"/>
        <v>#DIV/0!</v>
      </c>
      <c r="BZ135" s="417" t="e">
        <f t="shared" si="58"/>
        <v>#DIV/0!</v>
      </c>
      <c r="CA135" s="417" t="e">
        <f t="shared" si="58"/>
        <v>#DIV/0!</v>
      </c>
      <c r="CB135" s="417" t="e">
        <f t="shared" si="58"/>
        <v>#DIV/0!</v>
      </c>
      <c r="CC135" s="417" t="e">
        <f t="shared" si="58"/>
        <v>#DIV/0!</v>
      </c>
      <c r="CD135" s="417" t="e">
        <f t="shared" si="58"/>
        <v>#DIV/0!</v>
      </c>
      <c r="CE135" s="417" t="e">
        <f t="shared" si="58"/>
        <v>#DIV/0!</v>
      </c>
      <c r="CF135" s="417" t="e">
        <f t="shared" si="58"/>
        <v>#DIV/0!</v>
      </c>
    </row>
    <row r="136" spans="1:84" x14ac:dyDescent="0.35">
      <c r="D136" s="417" t="s">
        <v>88</v>
      </c>
      <c r="E136" s="417" t="e">
        <f t="shared" ref="E136:AJ136" si="59">(E129*$E21*365)/100</f>
        <v>#DIV/0!</v>
      </c>
      <c r="F136" s="417" t="e">
        <f t="shared" si="59"/>
        <v>#DIV/0!</v>
      </c>
      <c r="G136" s="417" t="e">
        <f t="shared" si="59"/>
        <v>#DIV/0!</v>
      </c>
      <c r="H136" s="417" t="e">
        <f t="shared" si="59"/>
        <v>#DIV/0!</v>
      </c>
      <c r="I136" s="417" t="e">
        <f t="shared" si="59"/>
        <v>#DIV/0!</v>
      </c>
      <c r="J136" s="417" t="e">
        <f t="shared" si="59"/>
        <v>#DIV/0!</v>
      </c>
      <c r="K136" s="417" t="e">
        <f t="shared" si="59"/>
        <v>#DIV/0!</v>
      </c>
      <c r="L136" s="417" t="e">
        <f t="shared" si="59"/>
        <v>#DIV/0!</v>
      </c>
      <c r="M136" s="417" t="e">
        <f t="shared" si="59"/>
        <v>#DIV/0!</v>
      </c>
      <c r="N136" s="417" t="e">
        <f t="shared" si="59"/>
        <v>#DIV/0!</v>
      </c>
      <c r="O136" s="417" t="e">
        <f t="shared" si="59"/>
        <v>#DIV/0!</v>
      </c>
      <c r="P136" s="417" t="e">
        <f t="shared" si="59"/>
        <v>#DIV/0!</v>
      </c>
      <c r="Q136" s="417" t="e">
        <f t="shared" si="59"/>
        <v>#DIV/0!</v>
      </c>
      <c r="R136" s="417" t="e">
        <f t="shared" si="59"/>
        <v>#DIV/0!</v>
      </c>
      <c r="S136" s="417" t="e">
        <f t="shared" si="59"/>
        <v>#DIV/0!</v>
      </c>
      <c r="T136" s="417" t="e">
        <f t="shared" si="59"/>
        <v>#DIV/0!</v>
      </c>
      <c r="U136" s="417" t="e">
        <f t="shared" si="59"/>
        <v>#DIV/0!</v>
      </c>
      <c r="V136" s="417" t="e">
        <f t="shared" si="59"/>
        <v>#DIV/0!</v>
      </c>
      <c r="W136" s="417" t="e">
        <f t="shared" si="59"/>
        <v>#DIV/0!</v>
      </c>
      <c r="X136" s="417" t="e">
        <f t="shared" si="59"/>
        <v>#DIV/0!</v>
      </c>
      <c r="Y136" s="417" t="e">
        <f t="shared" si="59"/>
        <v>#DIV/0!</v>
      </c>
      <c r="Z136" s="417" t="e">
        <f t="shared" si="59"/>
        <v>#DIV/0!</v>
      </c>
      <c r="AA136" s="417" t="e">
        <f t="shared" si="59"/>
        <v>#DIV/0!</v>
      </c>
      <c r="AB136" s="417" t="e">
        <f t="shared" si="59"/>
        <v>#DIV/0!</v>
      </c>
      <c r="AC136" s="417" t="e">
        <f t="shared" si="59"/>
        <v>#DIV/0!</v>
      </c>
      <c r="AD136" s="417" t="e">
        <f t="shared" si="59"/>
        <v>#DIV/0!</v>
      </c>
      <c r="AE136" s="417" t="e">
        <f t="shared" si="59"/>
        <v>#DIV/0!</v>
      </c>
      <c r="AF136" s="417" t="e">
        <f t="shared" si="59"/>
        <v>#DIV/0!</v>
      </c>
      <c r="AG136" s="417" t="e">
        <f t="shared" si="59"/>
        <v>#DIV/0!</v>
      </c>
      <c r="AH136" s="417" t="e">
        <f t="shared" si="59"/>
        <v>#DIV/0!</v>
      </c>
      <c r="AI136" s="417" t="e">
        <f t="shared" si="59"/>
        <v>#DIV/0!</v>
      </c>
      <c r="AJ136" s="417" t="e">
        <f t="shared" si="59"/>
        <v>#DIV/0!</v>
      </c>
      <c r="AK136" s="417" t="e">
        <f t="shared" ref="AK136:BP136" si="60">(AK129*$E21*365)/100</f>
        <v>#DIV/0!</v>
      </c>
      <c r="AL136" s="417" t="e">
        <f t="shared" si="60"/>
        <v>#DIV/0!</v>
      </c>
      <c r="AM136" s="417" t="e">
        <f t="shared" si="60"/>
        <v>#DIV/0!</v>
      </c>
      <c r="AN136" s="417" t="e">
        <f t="shared" si="60"/>
        <v>#DIV/0!</v>
      </c>
      <c r="AO136" s="417" t="e">
        <f t="shared" si="60"/>
        <v>#DIV/0!</v>
      </c>
      <c r="AP136" s="417" t="e">
        <f t="shared" si="60"/>
        <v>#DIV/0!</v>
      </c>
      <c r="AQ136" s="417" t="e">
        <f t="shared" si="60"/>
        <v>#DIV/0!</v>
      </c>
      <c r="AR136" s="417" t="e">
        <f t="shared" si="60"/>
        <v>#DIV/0!</v>
      </c>
      <c r="AS136" s="417" t="e">
        <f t="shared" si="60"/>
        <v>#DIV/0!</v>
      </c>
      <c r="AT136" s="417" t="e">
        <f t="shared" si="60"/>
        <v>#DIV/0!</v>
      </c>
      <c r="AU136" s="417" t="e">
        <f t="shared" si="60"/>
        <v>#DIV/0!</v>
      </c>
      <c r="AV136" s="417" t="e">
        <f t="shared" si="60"/>
        <v>#DIV/0!</v>
      </c>
      <c r="AW136" s="417" t="e">
        <f t="shared" si="60"/>
        <v>#DIV/0!</v>
      </c>
      <c r="AX136" s="417" t="e">
        <f t="shared" si="60"/>
        <v>#DIV/0!</v>
      </c>
      <c r="AY136" s="417" t="e">
        <f t="shared" si="60"/>
        <v>#DIV/0!</v>
      </c>
      <c r="AZ136" s="417" t="e">
        <f t="shared" si="60"/>
        <v>#DIV/0!</v>
      </c>
      <c r="BA136" s="417" t="e">
        <f t="shared" si="60"/>
        <v>#DIV/0!</v>
      </c>
      <c r="BB136" s="417" t="e">
        <f t="shared" si="60"/>
        <v>#DIV/0!</v>
      </c>
      <c r="BC136" s="417" t="e">
        <f t="shared" si="60"/>
        <v>#DIV/0!</v>
      </c>
      <c r="BD136" s="417" t="e">
        <f t="shared" si="60"/>
        <v>#DIV/0!</v>
      </c>
      <c r="BE136" s="417" t="e">
        <f t="shared" si="60"/>
        <v>#DIV/0!</v>
      </c>
      <c r="BF136" s="417" t="e">
        <f t="shared" si="60"/>
        <v>#DIV/0!</v>
      </c>
      <c r="BG136" s="417" t="e">
        <f t="shared" si="60"/>
        <v>#DIV/0!</v>
      </c>
      <c r="BH136" s="417" t="e">
        <f t="shared" si="60"/>
        <v>#DIV/0!</v>
      </c>
      <c r="BI136" s="417" t="e">
        <f t="shared" si="60"/>
        <v>#DIV/0!</v>
      </c>
      <c r="BJ136" s="417" t="e">
        <f t="shared" si="60"/>
        <v>#DIV/0!</v>
      </c>
      <c r="BK136" s="417" t="e">
        <f t="shared" si="60"/>
        <v>#DIV/0!</v>
      </c>
      <c r="BL136" s="417" t="e">
        <f t="shared" si="60"/>
        <v>#DIV/0!</v>
      </c>
      <c r="BM136" s="417" t="e">
        <f t="shared" si="60"/>
        <v>#DIV/0!</v>
      </c>
      <c r="BN136" s="417" t="e">
        <f t="shared" si="60"/>
        <v>#DIV/0!</v>
      </c>
      <c r="BO136" s="417" t="e">
        <f t="shared" si="60"/>
        <v>#DIV/0!</v>
      </c>
      <c r="BP136" s="417" t="e">
        <f t="shared" si="60"/>
        <v>#DIV/0!</v>
      </c>
      <c r="BQ136" s="417" t="e">
        <f t="shared" ref="BQ136:CF136" si="61">(BQ129*$E21*365)/100</f>
        <v>#DIV/0!</v>
      </c>
      <c r="BR136" s="417" t="e">
        <f t="shared" si="61"/>
        <v>#DIV/0!</v>
      </c>
      <c r="BS136" s="417" t="e">
        <f t="shared" si="61"/>
        <v>#DIV/0!</v>
      </c>
      <c r="BT136" s="417" t="e">
        <f t="shared" si="61"/>
        <v>#DIV/0!</v>
      </c>
      <c r="BU136" s="417" t="e">
        <f t="shared" si="61"/>
        <v>#DIV/0!</v>
      </c>
      <c r="BV136" s="417" t="e">
        <f t="shared" si="61"/>
        <v>#DIV/0!</v>
      </c>
      <c r="BW136" s="417" t="e">
        <f t="shared" si="61"/>
        <v>#DIV/0!</v>
      </c>
      <c r="BX136" s="417" t="e">
        <f t="shared" si="61"/>
        <v>#DIV/0!</v>
      </c>
      <c r="BY136" s="417" t="e">
        <f t="shared" si="61"/>
        <v>#DIV/0!</v>
      </c>
      <c r="BZ136" s="417" t="e">
        <f t="shared" si="61"/>
        <v>#DIV/0!</v>
      </c>
      <c r="CA136" s="417" t="e">
        <f t="shared" si="61"/>
        <v>#DIV/0!</v>
      </c>
      <c r="CB136" s="417" t="e">
        <f t="shared" si="61"/>
        <v>#DIV/0!</v>
      </c>
      <c r="CC136" s="417" t="e">
        <f t="shared" si="61"/>
        <v>#DIV/0!</v>
      </c>
      <c r="CD136" s="417" t="e">
        <f t="shared" si="61"/>
        <v>#DIV/0!</v>
      </c>
      <c r="CE136" s="417" t="e">
        <f t="shared" si="61"/>
        <v>#DIV/0!</v>
      </c>
      <c r="CF136" s="417" t="e">
        <f t="shared" si="61"/>
        <v>#DIV/0!</v>
      </c>
    </row>
    <row r="137" spans="1:84" x14ac:dyDescent="0.35">
      <c r="D137" s="417" t="s">
        <v>90</v>
      </c>
      <c r="E137" s="417" t="e">
        <f t="shared" ref="E137:AJ137" si="62">(E130*$E22*365)/100</f>
        <v>#DIV/0!</v>
      </c>
      <c r="F137" s="417" t="e">
        <f t="shared" si="62"/>
        <v>#DIV/0!</v>
      </c>
      <c r="G137" s="417" t="e">
        <f t="shared" si="62"/>
        <v>#DIV/0!</v>
      </c>
      <c r="H137" s="417" t="e">
        <f t="shared" si="62"/>
        <v>#DIV/0!</v>
      </c>
      <c r="I137" s="417" t="e">
        <f t="shared" si="62"/>
        <v>#DIV/0!</v>
      </c>
      <c r="J137" s="417" t="e">
        <f t="shared" si="62"/>
        <v>#DIV/0!</v>
      </c>
      <c r="K137" s="417" t="e">
        <f t="shared" si="62"/>
        <v>#DIV/0!</v>
      </c>
      <c r="L137" s="417" t="e">
        <f t="shared" si="62"/>
        <v>#DIV/0!</v>
      </c>
      <c r="M137" s="417" t="e">
        <f t="shared" si="62"/>
        <v>#DIV/0!</v>
      </c>
      <c r="N137" s="417" t="e">
        <f t="shared" si="62"/>
        <v>#DIV/0!</v>
      </c>
      <c r="O137" s="417" t="e">
        <f t="shared" si="62"/>
        <v>#DIV/0!</v>
      </c>
      <c r="P137" s="417" t="e">
        <f t="shared" si="62"/>
        <v>#DIV/0!</v>
      </c>
      <c r="Q137" s="417" t="e">
        <f t="shared" si="62"/>
        <v>#DIV/0!</v>
      </c>
      <c r="R137" s="417" t="e">
        <f t="shared" si="62"/>
        <v>#DIV/0!</v>
      </c>
      <c r="S137" s="417" t="e">
        <f t="shared" si="62"/>
        <v>#DIV/0!</v>
      </c>
      <c r="T137" s="417" t="e">
        <f t="shared" si="62"/>
        <v>#DIV/0!</v>
      </c>
      <c r="U137" s="417" t="e">
        <f t="shared" si="62"/>
        <v>#DIV/0!</v>
      </c>
      <c r="V137" s="417" t="e">
        <f t="shared" si="62"/>
        <v>#DIV/0!</v>
      </c>
      <c r="W137" s="417" t="e">
        <f t="shared" si="62"/>
        <v>#DIV/0!</v>
      </c>
      <c r="X137" s="417" t="e">
        <f t="shared" si="62"/>
        <v>#DIV/0!</v>
      </c>
      <c r="Y137" s="417" t="e">
        <f t="shared" si="62"/>
        <v>#DIV/0!</v>
      </c>
      <c r="Z137" s="417" t="e">
        <f t="shared" si="62"/>
        <v>#DIV/0!</v>
      </c>
      <c r="AA137" s="417" t="e">
        <f t="shared" si="62"/>
        <v>#DIV/0!</v>
      </c>
      <c r="AB137" s="417" t="e">
        <f t="shared" si="62"/>
        <v>#DIV/0!</v>
      </c>
      <c r="AC137" s="417" t="e">
        <f t="shared" si="62"/>
        <v>#DIV/0!</v>
      </c>
      <c r="AD137" s="417" t="e">
        <f t="shared" si="62"/>
        <v>#DIV/0!</v>
      </c>
      <c r="AE137" s="417" t="e">
        <f t="shared" si="62"/>
        <v>#DIV/0!</v>
      </c>
      <c r="AF137" s="417" t="e">
        <f t="shared" si="62"/>
        <v>#DIV/0!</v>
      </c>
      <c r="AG137" s="417" t="e">
        <f t="shared" si="62"/>
        <v>#DIV/0!</v>
      </c>
      <c r="AH137" s="417" t="e">
        <f t="shared" si="62"/>
        <v>#DIV/0!</v>
      </c>
      <c r="AI137" s="417" t="e">
        <f t="shared" si="62"/>
        <v>#DIV/0!</v>
      </c>
      <c r="AJ137" s="417" t="e">
        <f t="shared" si="62"/>
        <v>#DIV/0!</v>
      </c>
      <c r="AK137" s="417" t="e">
        <f t="shared" ref="AK137:BP137" si="63">(AK130*$E22*365)/100</f>
        <v>#DIV/0!</v>
      </c>
      <c r="AL137" s="417" t="e">
        <f t="shared" si="63"/>
        <v>#DIV/0!</v>
      </c>
      <c r="AM137" s="417" t="e">
        <f t="shared" si="63"/>
        <v>#DIV/0!</v>
      </c>
      <c r="AN137" s="417" t="e">
        <f t="shared" si="63"/>
        <v>#DIV/0!</v>
      </c>
      <c r="AO137" s="417" t="e">
        <f t="shared" si="63"/>
        <v>#DIV/0!</v>
      </c>
      <c r="AP137" s="417" t="e">
        <f t="shared" si="63"/>
        <v>#DIV/0!</v>
      </c>
      <c r="AQ137" s="417" t="e">
        <f t="shared" si="63"/>
        <v>#DIV/0!</v>
      </c>
      <c r="AR137" s="417" t="e">
        <f t="shared" si="63"/>
        <v>#DIV/0!</v>
      </c>
      <c r="AS137" s="417" t="e">
        <f t="shared" si="63"/>
        <v>#DIV/0!</v>
      </c>
      <c r="AT137" s="417" t="e">
        <f t="shared" si="63"/>
        <v>#DIV/0!</v>
      </c>
      <c r="AU137" s="417" t="e">
        <f t="shared" si="63"/>
        <v>#DIV/0!</v>
      </c>
      <c r="AV137" s="417" t="e">
        <f t="shared" si="63"/>
        <v>#DIV/0!</v>
      </c>
      <c r="AW137" s="417" t="e">
        <f t="shared" si="63"/>
        <v>#DIV/0!</v>
      </c>
      <c r="AX137" s="417" t="e">
        <f t="shared" si="63"/>
        <v>#DIV/0!</v>
      </c>
      <c r="AY137" s="417" t="e">
        <f t="shared" si="63"/>
        <v>#DIV/0!</v>
      </c>
      <c r="AZ137" s="417" t="e">
        <f t="shared" si="63"/>
        <v>#DIV/0!</v>
      </c>
      <c r="BA137" s="417" t="e">
        <f t="shared" si="63"/>
        <v>#DIV/0!</v>
      </c>
      <c r="BB137" s="417" t="e">
        <f t="shared" si="63"/>
        <v>#DIV/0!</v>
      </c>
      <c r="BC137" s="417" t="e">
        <f t="shared" si="63"/>
        <v>#DIV/0!</v>
      </c>
      <c r="BD137" s="417" t="e">
        <f t="shared" si="63"/>
        <v>#DIV/0!</v>
      </c>
      <c r="BE137" s="417" t="e">
        <f t="shared" si="63"/>
        <v>#DIV/0!</v>
      </c>
      <c r="BF137" s="417" t="e">
        <f t="shared" si="63"/>
        <v>#DIV/0!</v>
      </c>
      <c r="BG137" s="417" t="e">
        <f t="shared" si="63"/>
        <v>#DIV/0!</v>
      </c>
      <c r="BH137" s="417" t="e">
        <f t="shared" si="63"/>
        <v>#DIV/0!</v>
      </c>
      <c r="BI137" s="417" t="e">
        <f t="shared" si="63"/>
        <v>#DIV/0!</v>
      </c>
      <c r="BJ137" s="417" t="e">
        <f t="shared" si="63"/>
        <v>#DIV/0!</v>
      </c>
      <c r="BK137" s="417" t="e">
        <f t="shared" si="63"/>
        <v>#DIV/0!</v>
      </c>
      <c r="BL137" s="417" t="e">
        <f t="shared" si="63"/>
        <v>#DIV/0!</v>
      </c>
      <c r="BM137" s="417" t="e">
        <f t="shared" si="63"/>
        <v>#DIV/0!</v>
      </c>
      <c r="BN137" s="417" t="e">
        <f t="shared" si="63"/>
        <v>#DIV/0!</v>
      </c>
      <c r="BO137" s="417" t="e">
        <f t="shared" si="63"/>
        <v>#DIV/0!</v>
      </c>
      <c r="BP137" s="417" t="e">
        <f t="shared" si="63"/>
        <v>#DIV/0!</v>
      </c>
      <c r="BQ137" s="417" t="e">
        <f t="shared" ref="BQ137:CF137" si="64">(BQ130*$E22*365)/100</f>
        <v>#DIV/0!</v>
      </c>
      <c r="BR137" s="417" t="e">
        <f t="shared" si="64"/>
        <v>#DIV/0!</v>
      </c>
      <c r="BS137" s="417" t="e">
        <f t="shared" si="64"/>
        <v>#DIV/0!</v>
      </c>
      <c r="BT137" s="417" t="e">
        <f t="shared" si="64"/>
        <v>#DIV/0!</v>
      </c>
      <c r="BU137" s="417" t="e">
        <f t="shared" si="64"/>
        <v>#DIV/0!</v>
      </c>
      <c r="BV137" s="417" t="e">
        <f t="shared" si="64"/>
        <v>#DIV/0!</v>
      </c>
      <c r="BW137" s="417" t="e">
        <f t="shared" si="64"/>
        <v>#DIV/0!</v>
      </c>
      <c r="BX137" s="417" t="e">
        <f t="shared" si="64"/>
        <v>#DIV/0!</v>
      </c>
      <c r="BY137" s="417" t="e">
        <f t="shared" si="64"/>
        <v>#DIV/0!</v>
      </c>
      <c r="BZ137" s="417" t="e">
        <f t="shared" si="64"/>
        <v>#DIV/0!</v>
      </c>
      <c r="CA137" s="417" t="e">
        <f t="shared" si="64"/>
        <v>#DIV/0!</v>
      </c>
      <c r="CB137" s="417" t="e">
        <f t="shared" si="64"/>
        <v>#DIV/0!</v>
      </c>
      <c r="CC137" s="417" t="e">
        <f t="shared" si="64"/>
        <v>#DIV/0!</v>
      </c>
      <c r="CD137" s="417" t="e">
        <f t="shared" si="64"/>
        <v>#DIV/0!</v>
      </c>
      <c r="CE137" s="417" t="e">
        <f t="shared" si="64"/>
        <v>#DIV/0!</v>
      </c>
      <c r="CF137" s="417" t="e">
        <f t="shared" si="64"/>
        <v>#DIV/0!</v>
      </c>
    </row>
    <row r="138" spans="1:84" x14ac:dyDescent="0.35">
      <c r="D138" s="450"/>
      <c r="E138" s="450"/>
      <c r="F138" s="450"/>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row>
    <row r="139" spans="1:84" x14ac:dyDescent="0.35">
      <c r="B139" s="391" t="s">
        <v>303</v>
      </c>
      <c r="C139" s="415"/>
    </row>
    <row r="140" spans="1:84" x14ac:dyDescent="0.35">
      <c r="C140" s="391" t="s">
        <v>304</v>
      </c>
      <c r="D140" s="450"/>
      <c r="E140" s="782"/>
      <c r="F140" s="782"/>
      <c r="G140" s="782"/>
    </row>
    <row r="141" spans="1:84" x14ac:dyDescent="0.35">
      <c r="D141" s="398"/>
      <c r="E141" s="415" t="s">
        <v>98</v>
      </c>
      <c r="F141" s="415" t="s">
        <v>99</v>
      </c>
      <c r="G141" s="415" t="s">
        <v>100</v>
      </c>
    </row>
    <row r="142" spans="1:84" x14ac:dyDescent="0.35">
      <c r="D142" s="417" t="s">
        <v>84</v>
      </c>
      <c r="E142" s="793">
        <f t="shared" ref="E142:G145" si="65">$E$5*(1+E49)</f>
        <v>0</v>
      </c>
      <c r="F142" s="793">
        <f t="shared" si="65"/>
        <v>0</v>
      </c>
      <c r="G142" s="793">
        <f t="shared" si="65"/>
        <v>0</v>
      </c>
      <c r="H142" s="415" t="s">
        <v>305</v>
      </c>
    </row>
    <row r="143" spans="1:84" x14ac:dyDescent="0.35">
      <c r="D143" s="417" t="s">
        <v>86</v>
      </c>
      <c r="E143" s="793">
        <f t="shared" si="65"/>
        <v>0</v>
      </c>
      <c r="F143" s="793">
        <f t="shared" si="65"/>
        <v>0</v>
      </c>
      <c r="G143" s="793">
        <f t="shared" si="65"/>
        <v>0</v>
      </c>
    </row>
    <row r="144" spans="1:84" x14ac:dyDescent="0.35">
      <c r="D144" s="417" t="s">
        <v>88</v>
      </c>
      <c r="E144" s="793">
        <f>$E$5*(1+E51)</f>
        <v>0</v>
      </c>
      <c r="F144" s="793">
        <f t="shared" si="65"/>
        <v>0</v>
      </c>
      <c r="G144" s="793">
        <f t="shared" si="65"/>
        <v>0</v>
      </c>
    </row>
    <row r="145" spans="1:9" x14ac:dyDescent="0.35">
      <c r="D145" s="417" t="s">
        <v>90</v>
      </c>
      <c r="E145" s="793">
        <f t="shared" si="65"/>
        <v>0</v>
      </c>
      <c r="F145" s="793">
        <f t="shared" si="65"/>
        <v>0</v>
      </c>
      <c r="G145" s="793">
        <f t="shared" si="65"/>
        <v>0</v>
      </c>
    </row>
    <row r="146" spans="1:9" x14ac:dyDescent="0.35">
      <c r="D146" s="450"/>
      <c r="E146" s="782"/>
      <c r="F146" s="782"/>
      <c r="G146" s="782"/>
    </row>
    <row r="147" spans="1:9" x14ac:dyDescent="0.35">
      <c r="C147" s="391" t="s">
        <v>306</v>
      </c>
      <c r="D147" s="450"/>
      <c r="E147" s="782"/>
      <c r="F147" s="782"/>
      <c r="G147" s="782"/>
    </row>
    <row r="148" spans="1:9" x14ac:dyDescent="0.35">
      <c r="D148" s="398"/>
      <c r="E148" s="415" t="s">
        <v>98</v>
      </c>
      <c r="F148" s="415" t="s">
        <v>99</v>
      </c>
      <c r="G148" s="415" t="s">
        <v>100</v>
      </c>
    </row>
    <row r="149" spans="1:9" s="450" customFormat="1" x14ac:dyDescent="0.35">
      <c r="A149" s="404"/>
      <c r="B149" s="404"/>
      <c r="C149" s="391"/>
      <c r="D149" s="417" t="s">
        <v>84</v>
      </c>
      <c r="E149" s="793" t="e">
        <f>60*((1/E142)-(1/$E5))</f>
        <v>#DIV/0!</v>
      </c>
      <c r="F149" s="793" t="e">
        <f>60*((1/F142)-(1/$E5))</f>
        <v>#DIV/0!</v>
      </c>
      <c r="G149" s="793" t="e">
        <f>60*((1/G142)-(1/$E5))</f>
        <v>#DIV/0!</v>
      </c>
      <c r="H149" s="415" t="s">
        <v>307</v>
      </c>
      <c r="I149" s="415"/>
    </row>
    <row r="150" spans="1:9" x14ac:dyDescent="0.35">
      <c r="D150" s="417" t="s">
        <v>86</v>
      </c>
      <c r="E150" s="793" t="e">
        <f t="shared" ref="E150:G152" si="66">60*((1/E143)-(1/$E6))</f>
        <v>#DIV/0!</v>
      </c>
      <c r="F150" s="793" t="e">
        <f t="shared" si="66"/>
        <v>#DIV/0!</v>
      </c>
      <c r="G150" s="793" t="e">
        <f t="shared" si="66"/>
        <v>#DIV/0!</v>
      </c>
    </row>
    <row r="151" spans="1:9" x14ac:dyDescent="0.35">
      <c r="D151" s="417" t="s">
        <v>88</v>
      </c>
      <c r="E151" s="793" t="e">
        <f t="shared" si="66"/>
        <v>#DIV/0!</v>
      </c>
      <c r="F151" s="793" t="e">
        <f t="shared" si="66"/>
        <v>#DIV/0!</v>
      </c>
      <c r="G151" s="793" t="e">
        <f t="shared" si="66"/>
        <v>#DIV/0!</v>
      </c>
    </row>
    <row r="152" spans="1:9" x14ac:dyDescent="0.35">
      <c r="D152" s="417" t="s">
        <v>90</v>
      </c>
      <c r="E152" s="793" t="e">
        <f t="shared" si="66"/>
        <v>#DIV/0!</v>
      </c>
      <c r="F152" s="793" t="e">
        <f t="shared" si="66"/>
        <v>#DIV/0!</v>
      </c>
      <c r="G152" s="793" t="e">
        <f t="shared" si="66"/>
        <v>#DIV/0!</v>
      </c>
    </row>
    <row r="153" spans="1:9" x14ac:dyDescent="0.35">
      <c r="D153" s="450"/>
      <c r="E153" s="782"/>
      <c r="F153" s="782"/>
      <c r="G153" s="782"/>
    </row>
    <row r="154" spans="1:9" x14ac:dyDescent="0.35">
      <c r="C154" s="391" t="s">
        <v>308</v>
      </c>
      <c r="D154" s="450"/>
      <c r="E154" s="782"/>
      <c r="F154" s="782"/>
      <c r="G154" s="782"/>
    </row>
    <row r="155" spans="1:9" x14ac:dyDescent="0.35">
      <c r="C155" s="415"/>
      <c r="D155" s="398"/>
      <c r="E155" s="415" t="s">
        <v>98</v>
      </c>
      <c r="F155" s="415" t="s">
        <v>99</v>
      </c>
      <c r="G155" s="415" t="s">
        <v>100</v>
      </c>
    </row>
    <row r="156" spans="1:9" x14ac:dyDescent="0.35">
      <c r="D156" s="417" t="s">
        <v>84</v>
      </c>
      <c r="E156" s="793" t="e">
        <f>E149*$E$11</f>
        <v>#DIV/0!</v>
      </c>
      <c r="F156" s="793" t="e">
        <f>F149*$E$11</f>
        <v>#DIV/0!</v>
      </c>
      <c r="G156" s="793" t="e">
        <f>G149*$E$11</f>
        <v>#DIV/0!</v>
      </c>
      <c r="H156" s="415" t="s">
        <v>309</v>
      </c>
    </row>
    <row r="157" spans="1:9" x14ac:dyDescent="0.35">
      <c r="D157" s="417" t="s">
        <v>86</v>
      </c>
      <c r="E157" s="793" t="e">
        <f t="shared" ref="E157:G159" si="67">E150*$E$11</f>
        <v>#DIV/0!</v>
      </c>
      <c r="F157" s="793" t="e">
        <f t="shared" si="67"/>
        <v>#DIV/0!</v>
      </c>
      <c r="G157" s="793" t="e">
        <f t="shared" si="67"/>
        <v>#DIV/0!</v>
      </c>
    </row>
    <row r="158" spans="1:9" x14ac:dyDescent="0.35">
      <c r="D158" s="417" t="s">
        <v>88</v>
      </c>
      <c r="E158" s="793" t="e">
        <f t="shared" si="67"/>
        <v>#DIV/0!</v>
      </c>
      <c r="F158" s="793" t="e">
        <f t="shared" si="67"/>
        <v>#DIV/0!</v>
      </c>
      <c r="G158" s="793" t="e">
        <f t="shared" si="67"/>
        <v>#DIV/0!</v>
      </c>
    </row>
    <row r="159" spans="1:9" x14ac:dyDescent="0.35">
      <c r="D159" s="417" t="s">
        <v>90</v>
      </c>
      <c r="E159" s="793" t="e">
        <f t="shared" si="67"/>
        <v>#DIV/0!</v>
      </c>
      <c r="F159" s="793" t="e">
        <f t="shared" si="67"/>
        <v>#DIV/0!</v>
      </c>
      <c r="G159" s="793" t="e">
        <f t="shared" si="67"/>
        <v>#DIV/0!</v>
      </c>
    </row>
    <row r="160" spans="1:9" x14ac:dyDescent="0.35">
      <c r="C160" s="415"/>
    </row>
    <row r="161" spans="3:84" x14ac:dyDescent="0.35">
      <c r="C161" s="391" t="s">
        <v>310</v>
      </c>
    </row>
    <row r="162" spans="3:84" x14ac:dyDescent="0.35">
      <c r="D162" s="787"/>
      <c r="E162" s="787">
        <v>2010</v>
      </c>
      <c r="F162" s="787">
        <v>2011</v>
      </c>
      <c r="G162" s="787">
        <v>2012</v>
      </c>
      <c r="H162" s="787">
        <v>2013</v>
      </c>
      <c r="I162" s="787">
        <v>2014</v>
      </c>
      <c r="J162" s="787">
        <v>2015</v>
      </c>
      <c r="K162" s="787">
        <v>2016</v>
      </c>
      <c r="L162" s="787">
        <v>2017</v>
      </c>
      <c r="M162" s="787">
        <v>2018</v>
      </c>
      <c r="N162" s="787">
        <v>2019</v>
      </c>
      <c r="O162" s="787">
        <v>2020</v>
      </c>
      <c r="P162" s="787">
        <v>2021</v>
      </c>
      <c r="Q162" s="787">
        <v>2022</v>
      </c>
      <c r="R162" s="787">
        <v>2023</v>
      </c>
      <c r="S162" s="787">
        <v>2024</v>
      </c>
      <c r="T162" s="787">
        <v>2025</v>
      </c>
      <c r="U162" s="787">
        <v>2026</v>
      </c>
      <c r="V162" s="787">
        <v>2027</v>
      </c>
      <c r="W162" s="787">
        <v>2028</v>
      </c>
      <c r="X162" s="787">
        <v>2029</v>
      </c>
      <c r="Y162" s="787">
        <v>2030</v>
      </c>
      <c r="Z162" s="787">
        <v>2031</v>
      </c>
      <c r="AA162" s="787">
        <v>2032</v>
      </c>
      <c r="AB162" s="787">
        <v>2033</v>
      </c>
      <c r="AC162" s="787">
        <v>2034</v>
      </c>
      <c r="AD162" s="787">
        <v>2035</v>
      </c>
      <c r="AE162" s="787">
        <v>2036</v>
      </c>
      <c r="AF162" s="787">
        <v>2037</v>
      </c>
      <c r="AG162" s="787">
        <v>2038</v>
      </c>
      <c r="AH162" s="787">
        <v>2039</v>
      </c>
      <c r="AI162" s="787">
        <v>2040</v>
      </c>
      <c r="AJ162" s="787">
        <v>2041</v>
      </c>
      <c r="AK162" s="787">
        <v>2042</v>
      </c>
      <c r="AL162" s="787">
        <v>2043</v>
      </c>
      <c r="AM162" s="787">
        <v>2044</v>
      </c>
      <c r="AN162" s="787">
        <v>2045</v>
      </c>
      <c r="AO162" s="787">
        <v>2046</v>
      </c>
      <c r="AP162" s="787">
        <v>2047</v>
      </c>
      <c r="AQ162" s="787">
        <v>2048</v>
      </c>
      <c r="AR162" s="787">
        <v>2049</v>
      </c>
      <c r="AS162" s="787">
        <v>2050</v>
      </c>
      <c r="AT162" s="787">
        <v>2051</v>
      </c>
      <c r="AU162" s="787">
        <v>2052</v>
      </c>
      <c r="AV162" s="787">
        <v>2053</v>
      </c>
      <c r="AW162" s="787">
        <v>2054</v>
      </c>
      <c r="AX162" s="787">
        <v>2055</v>
      </c>
      <c r="AY162" s="787">
        <v>2056</v>
      </c>
      <c r="AZ162" s="787">
        <v>2057</v>
      </c>
      <c r="BA162" s="787">
        <v>2058</v>
      </c>
      <c r="BB162" s="787">
        <v>2059</v>
      </c>
      <c r="BC162" s="787">
        <v>2060</v>
      </c>
      <c r="BD162" s="787">
        <v>2061</v>
      </c>
      <c r="BE162" s="787">
        <v>2062</v>
      </c>
      <c r="BF162" s="787">
        <v>2063</v>
      </c>
      <c r="BG162" s="787">
        <v>2064</v>
      </c>
      <c r="BH162" s="787">
        <v>2065</v>
      </c>
      <c r="BI162" s="787">
        <v>2066</v>
      </c>
      <c r="BJ162" s="787">
        <v>2067</v>
      </c>
      <c r="BK162" s="787">
        <v>2068</v>
      </c>
      <c r="BL162" s="787">
        <v>2069</v>
      </c>
      <c r="BM162" s="787">
        <v>2070</v>
      </c>
      <c r="BN162" s="787">
        <v>2071</v>
      </c>
      <c r="BO162" s="787">
        <v>2072</v>
      </c>
      <c r="BP162" s="787">
        <v>2073</v>
      </c>
      <c r="BQ162" s="787">
        <v>2074</v>
      </c>
      <c r="BR162" s="787">
        <v>2075</v>
      </c>
      <c r="BS162" s="787">
        <v>2076</v>
      </c>
      <c r="BT162" s="787">
        <v>2077</v>
      </c>
      <c r="BU162" s="787">
        <v>2078</v>
      </c>
      <c r="BV162" s="787">
        <v>2079</v>
      </c>
      <c r="BW162" s="787">
        <v>2080</v>
      </c>
      <c r="BX162" s="787">
        <v>2081</v>
      </c>
      <c r="BY162" s="787">
        <v>2082</v>
      </c>
      <c r="BZ162" s="787">
        <v>2083</v>
      </c>
      <c r="CA162" s="787">
        <v>2084</v>
      </c>
      <c r="CB162" s="787">
        <v>2085</v>
      </c>
      <c r="CC162" s="787">
        <v>2086</v>
      </c>
      <c r="CD162" s="787">
        <v>2087</v>
      </c>
      <c r="CE162" s="787">
        <v>2088</v>
      </c>
      <c r="CF162" s="787">
        <v>2089</v>
      </c>
    </row>
    <row r="163" spans="3:84" x14ac:dyDescent="0.35">
      <c r="D163" s="417" t="s">
        <v>84</v>
      </c>
      <c r="E163" s="417">
        <f t="shared" ref="E163:AJ163" si="68">VLOOKUP(E$162,VOT,84,0)</f>
        <v>10.791932383216057</v>
      </c>
      <c r="F163" s="417">
        <f t="shared" si="68"/>
        <v>10.867139994866372</v>
      </c>
      <c r="G163" s="417">
        <f t="shared" si="68"/>
        <v>10.955174784364802</v>
      </c>
      <c r="H163" s="417">
        <f t="shared" si="68"/>
        <v>11.11962365698148</v>
      </c>
      <c r="I163" s="417">
        <f t="shared" si="68"/>
        <v>11.32282936559694</v>
      </c>
      <c r="J163" s="417">
        <f t="shared" si="68"/>
        <v>11.4981684389617</v>
      </c>
      <c r="K163" s="417">
        <f t="shared" si="68"/>
        <v>11.622677890516581</v>
      </c>
      <c r="L163" s="417">
        <f t="shared" si="68"/>
        <v>11.772275108662043</v>
      </c>
      <c r="M163" s="417">
        <f t="shared" si="68"/>
        <v>11.859104929014931</v>
      </c>
      <c r="N163" s="417">
        <f t="shared" si="68"/>
        <v>11.953896910826568</v>
      </c>
      <c r="O163" s="417">
        <f t="shared" si="68"/>
        <v>12.057012271854459</v>
      </c>
      <c r="P163" s="417">
        <f t="shared" si="68"/>
        <v>12.18386670157135</v>
      </c>
      <c r="Q163" s="417">
        <f t="shared" si="68"/>
        <v>12.316101584594257</v>
      </c>
      <c r="R163" s="417">
        <f t="shared" si="68"/>
        <v>12.452446645162079</v>
      </c>
      <c r="S163" s="417">
        <f t="shared" si="68"/>
        <v>12.611126665152312</v>
      </c>
      <c r="T163" s="417">
        <f t="shared" si="68"/>
        <v>12.790481981879823</v>
      </c>
      <c r="U163" s="417">
        <f t="shared" si="68"/>
        <v>12.988074059335888</v>
      </c>
      <c r="V163" s="417">
        <f t="shared" si="68"/>
        <v>13.203132965792609</v>
      </c>
      <c r="W163" s="417">
        <f t="shared" si="68"/>
        <v>13.435278614784744</v>
      </c>
      <c r="X163" s="417">
        <f t="shared" si="68"/>
        <v>13.677775489499208</v>
      </c>
      <c r="Y163" s="417">
        <f t="shared" si="68"/>
        <v>13.937573104508038</v>
      </c>
      <c r="Z163" s="417">
        <f t="shared" si="68"/>
        <v>14.201574818209965</v>
      </c>
      <c r="AA163" s="417">
        <f t="shared" si="68"/>
        <v>14.469323897633908</v>
      </c>
      <c r="AB163" s="417">
        <f t="shared" si="68"/>
        <v>14.739813851806511</v>
      </c>
      <c r="AC163" s="417">
        <f t="shared" si="68"/>
        <v>15.01689200851361</v>
      </c>
      <c r="AD163" s="417">
        <f t="shared" si="68"/>
        <v>15.303649349799114</v>
      </c>
      <c r="AE163" s="417">
        <f t="shared" si="68"/>
        <v>15.605119554135245</v>
      </c>
      <c r="AF163" s="417">
        <f t="shared" si="68"/>
        <v>15.914543219654627</v>
      </c>
      <c r="AG163" s="417">
        <f t="shared" si="68"/>
        <v>16.230454175019617</v>
      </c>
      <c r="AH163" s="417">
        <f t="shared" si="68"/>
        <v>16.550131796114428</v>
      </c>
      <c r="AI163" s="417">
        <f t="shared" si="68"/>
        <v>16.872207726393828</v>
      </c>
      <c r="AJ163" s="417">
        <f t="shared" si="68"/>
        <v>17.201378816581595</v>
      </c>
      <c r="AK163" s="417">
        <f t="shared" ref="AK163:BP163" si="69">VLOOKUP(AK$162,VOT,84,0)</f>
        <v>17.537055767959433</v>
      </c>
      <c r="AL163" s="417">
        <f t="shared" si="69"/>
        <v>17.876990928991621</v>
      </c>
      <c r="AM163" s="417">
        <f t="shared" si="69"/>
        <v>18.219629391887548</v>
      </c>
      <c r="AN163" s="417">
        <f t="shared" si="69"/>
        <v>18.566976483730347</v>
      </c>
      <c r="AO163" s="417">
        <f t="shared" si="69"/>
        <v>18.919821582407941</v>
      </c>
      <c r="AP163" s="417">
        <f t="shared" si="69"/>
        <v>19.275640555170334</v>
      </c>
      <c r="AQ163" s="417">
        <f t="shared" si="69"/>
        <v>19.636115777230035</v>
      </c>
      <c r="AR163" s="417">
        <f t="shared" si="69"/>
        <v>20.004009582290369</v>
      </c>
      <c r="AS163" s="417">
        <f t="shared" si="69"/>
        <v>20.382904050714789</v>
      </c>
      <c r="AT163" s="417">
        <f t="shared" si="69"/>
        <v>20.786065530749067</v>
      </c>
      <c r="AU163" s="417">
        <f t="shared" si="69"/>
        <v>21.199107066573013</v>
      </c>
      <c r="AV163" s="417">
        <f t="shared" si="69"/>
        <v>21.620944786783568</v>
      </c>
      <c r="AW163" s="417">
        <f t="shared" si="69"/>
        <v>22.048003883674273</v>
      </c>
      <c r="AX163" s="417">
        <f t="shared" si="69"/>
        <v>22.477618756698512</v>
      </c>
      <c r="AY163" s="417">
        <f t="shared" si="69"/>
        <v>22.918496337886424</v>
      </c>
      <c r="AZ163" s="417">
        <f t="shared" si="69"/>
        <v>23.368745534985159</v>
      </c>
      <c r="BA163" s="417">
        <f t="shared" si="69"/>
        <v>23.829702073470834</v>
      </c>
      <c r="BB163" s="417">
        <f t="shared" si="69"/>
        <v>24.299631336396416</v>
      </c>
      <c r="BC163" s="417">
        <f t="shared" si="69"/>
        <v>24.78193971939243</v>
      </c>
      <c r="BD163" s="417">
        <f t="shared" si="69"/>
        <v>25.279676331257438</v>
      </c>
      <c r="BE163" s="417">
        <f t="shared" si="69"/>
        <v>25.790906276837386</v>
      </c>
      <c r="BF163" s="417">
        <f t="shared" si="69"/>
        <v>26.316567115545919</v>
      </c>
      <c r="BG163" s="417">
        <f t="shared" si="69"/>
        <v>26.859818225761529</v>
      </c>
      <c r="BH163" s="417">
        <f t="shared" si="69"/>
        <v>27.432757222505852</v>
      </c>
      <c r="BI163" s="417">
        <f t="shared" si="69"/>
        <v>28.021232539424169</v>
      </c>
      <c r="BJ163" s="417">
        <f t="shared" si="69"/>
        <v>28.620095343449833</v>
      </c>
      <c r="BK163" s="417">
        <f t="shared" si="69"/>
        <v>29.228202258031843</v>
      </c>
      <c r="BL163" s="417">
        <f t="shared" si="69"/>
        <v>29.847835365488791</v>
      </c>
      <c r="BM163" s="417">
        <f t="shared" si="69"/>
        <v>30.479256200204951</v>
      </c>
      <c r="BN163" s="417">
        <f t="shared" si="69"/>
        <v>31.122790125579904</v>
      </c>
      <c r="BO163" s="417">
        <f t="shared" si="69"/>
        <v>31.778817557730566</v>
      </c>
      <c r="BP163" s="417">
        <f t="shared" si="69"/>
        <v>32.447771298053993</v>
      </c>
      <c r="BQ163" s="417">
        <f t="shared" ref="BQ163:CF163" si="70">VLOOKUP(BQ$162,VOT,84,0)</f>
        <v>33.13012652283215</v>
      </c>
      <c r="BR163" s="417">
        <f t="shared" si="70"/>
        <v>33.826388545927593</v>
      </c>
      <c r="BS163" s="417">
        <f t="shared" si="70"/>
        <v>34.53707465725045</v>
      </c>
      <c r="BT163" s="417">
        <f t="shared" si="70"/>
        <v>35.262701003454247</v>
      </c>
      <c r="BU163" s="417">
        <f t="shared" si="70"/>
        <v>36.003769831843087</v>
      </c>
      <c r="BV163" s="417">
        <f t="shared" si="70"/>
        <v>36.760766986752976</v>
      </c>
      <c r="BW163" s="417">
        <f t="shared" si="70"/>
        <v>37.534119536470037</v>
      </c>
      <c r="BX163" s="417">
        <f t="shared" si="70"/>
        <v>38.324246528751253</v>
      </c>
      <c r="BY163" s="417">
        <f t="shared" si="70"/>
        <v>39.131488249108791</v>
      </c>
      <c r="BZ163" s="417">
        <f t="shared" si="70"/>
        <v>39.956184988500439</v>
      </c>
      <c r="CA163" s="417">
        <f t="shared" si="70"/>
        <v>40.798622058005002</v>
      </c>
      <c r="CB163" s="417">
        <f t="shared" si="70"/>
        <v>41.659057326187515</v>
      </c>
      <c r="CC163" s="417">
        <f t="shared" si="70"/>
        <v>42.537733153670018</v>
      </c>
      <c r="CD163" s="417">
        <f t="shared" si="70"/>
        <v>43.434870453061414</v>
      </c>
      <c r="CE163" s="417">
        <f t="shared" si="70"/>
        <v>44.350709384051825</v>
      </c>
      <c r="CF163" s="417">
        <f t="shared" si="70"/>
        <v>45.285470342869445</v>
      </c>
    </row>
    <row r="164" spans="3:84" x14ac:dyDescent="0.35">
      <c r="D164" s="417" t="s">
        <v>86</v>
      </c>
      <c r="E164" s="417">
        <f t="shared" ref="E164:AJ164" si="71">VLOOKUP(E$162,VOT,87,0)</f>
        <v>14.385809888577949</v>
      </c>
      <c r="F164" s="417">
        <f t="shared" si="71"/>
        <v>14.486062777954652</v>
      </c>
      <c r="G164" s="417">
        <f t="shared" si="71"/>
        <v>14.60341449035743</v>
      </c>
      <c r="H164" s="417">
        <f t="shared" si="71"/>
        <v>14.822627336940288</v>
      </c>
      <c r="I164" s="417">
        <f t="shared" si="71"/>
        <v>15.093503634957328</v>
      </c>
      <c r="J164" s="417">
        <f t="shared" si="71"/>
        <v>15.327233284652666</v>
      </c>
      <c r="K164" s="417">
        <f t="shared" si="71"/>
        <v>15.493206275938762</v>
      </c>
      <c r="L164" s="417">
        <f t="shared" si="71"/>
        <v>15.692621641387836</v>
      </c>
      <c r="M164" s="417">
        <f t="shared" si="71"/>
        <v>15.808367111605817</v>
      </c>
      <c r="N164" s="417">
        <f t="shared" si="71"/>
        <v>15.934726264061641</v>
      </c>
      <c r="O164" s="417">
        <f t="shared" si="71"/>
        <v>16.072180607516046</v>
      </c>
      <c r="P164" s="417">
        <f t="shared" si="71"/>
        <v>16.241279490332374</v>
      </c>
      <c r="Q164" s="417">
        <f t="shared" si="71"/>
        <v>16.417550599180721</v>
      </c>
      <c r="R164" s="417">
        <f t="shared" si="71"/>
        <v>16.599300637165189</v>
      </c>
      <c r="S164" s="417">
        <f t="shared" si="71"/>
        <v>16.810823515518788</v>
      </c>
      <c r="T164" s="417">
        <f t="shared" si="71"/>
        <v>17.049906878657751</v>
      </c>
      <c r="U164" s="417">
        <f t="shared" si="71"/>
        <v>17.313300121020248</v>
      </c>
      <c r="V164" s="417">
        <f t="shared" si="71"/>
        <v>17.599976911911146</v>
      </c>
      <c r="W164" s="417">
        <f t="shared" si="71"/>
        <v>17.909430590295496</v>
      </c>
      <c r="X164" s="417">
        <f t="shared" si="71"/>
        <v>18.232682609891363</v>
      </c>
      <c r="Y164" s="417">
        <f t="shared" si="71"/>
        <v>18.578996779245823</v>
      </c>
      <c r="Z164" s="417">
        <f t="shared" si="71"/>
        <v>18.930915076054397</v>
      </c>
      <c r="AA164" s="417">
        <f t="shared" si="71"/>
        <v>19.287828668324952</v>
      </c>
      <c r="AB164" s="417">
        <f t="shared" si="71"/>
        <v>19.648395888292807</v>
      </c>
      <c r="AC164" s="417">
        <f t="shared" si="71"/>
        <v>20.017745282370278</v>
      </c>
      <c r="AD164" s="417">
        <f t="shared" si="71"/>
        <v>20.399997176600365</v>
      </c>
      <c r="AE164" s="417">
        <f t="shared" si="71"/>
        <v>20.801861540891153</v>
      </c>
      <c r="AF164" s="417">
        <f t="shared" si="71"/>
        <v>21.214327989820323</v>
      </c>
      <c r="AG164" s="417">
        <f t="shared" si="71"/>
        <v>21.635442094711088</v>
      </c>
      <c r="AH164" s="417">
        <f t="shared" si="71"/>
        <v>22.061577222267587</v>
      </c>
      <c r="AI164" s="417">
        <f t="shared" si="71"/>
        <v>22.49090933241796</v>
      </c>
      <c r="AJ164" s="417">
        <f t="shared" si="71"/>
        <v>22.929699398562352</v>
      </c>
      <c r="AK164" s="417">
        <f t="shared" ref="AK164:BP164" si="72">VLOOKUP(AK$162,VOT,87,0)</f>
        <v>23.377161876552783</v>
      </c>
      <c r="AL164" s="417">
        <f t="shared" si="72"/>
        <v>23.830300612731079</v>
      </c>
      <c r="AM164" s="417">
        <f t="shared" si="72"/>
        <v>24.287042891380015</v>
      </c>
      <c r="AN164" s="417">
        <f t="shared" si="72"/>
        <v>24.750061843979481</v>
      </c>
      <c r="AO164" s="417">
        <f t="shared" si="72"/>
        <v>25.220409723251468</v>
      </c>
      <c r="AP164" s="417">
        <f t="shared" si="72"/>
        <v>25.694721821877081</v>
      </c>
      <c r="AQ164" s="417">
        <f t="shared" si="72"/>
        <v>26.175240771584249</v>
      </c>
      <c r="AR164" s="417">
        <f t="shared" si="72"/>
        <v>26.66564880518299</v>
      </c>
      <c r="AS164" s="417">
        <f t="shared" si="72"/>
        <v>27.170720890240204</v>
      </c>
      <c r="AT164" s="417">
        <f t="shared" si="72"/>
        <v>27.708141270596819</v>
      </c>
      <c r="AU164" s="417">
        <f t="shared" si="72"/>
        <v>28.258731915483622</v>
      </c>
      <c r="AV164" s="417">
        <f t="shared" si="72"/>
        <v>28.821048007847015</v>
      </c>
      <c r="AW164" s="417">
        <f t="shared" si="72"/>
        <v>29.390324274682435</v>
      </c>
      <c r="AX164" s="417">
        <f t="shared" si="72"/>
        <v>29.96300742994795</v>
      </c>
      <c r="AY164" s="417">
        <f t="shared" si="72"/>
        <v>30.550703946372504</v>
      </c>
      <c r="AZ164" s="417">
        <f t="shared" si="72"/>
        <v>31.15089296924118</v>
      </c>
      <c r="BA164" s="417">
        <f t="shared" si="72"/>
        <v>31.765355040914741</v>
      </c>
      <c r="BB164" s="417">
        <f t="shared" si="72"/>
        <v>32.391777890639112</v>
      </c>
      <c r="BC164" s="417">
        <f t="shared" si="72"/>
        <v>33.034702295562077</v>
      </c>
      <c r="BD164" s="417">
        <f t="shared" si="72"/>
        <v>33.698192764054163</v>
      </c>
      <c r="BE164" s="417">
        <f t="shared" si="72"/>
        <v>34.3796700514674</v>
      </c>
      <c r="BF164" s="417">
        <f t="shared" si="72"/>
        <v>35.08038393874974</v>
      </c>
      <c r="BG164" s="417">
        <f t="shared" si="72"/>
        <v>35.804545925297674</v>
      </c>
      <c r="BH164" s="417">
        <f t="shared" si="72"/>
        <v>36.56828231580127</v>
      </c>
      <c r="BI164" s="417">
        <f t="shared" si="72"/>
        <v>37.352728857226396</v>
      </c>
      <c r="BJ164" s="417">
        <f t="shared" si="72"/>
        <v>38.15102207684037</v>
      </c>
      <c r="BK164" s="417">
        <f t="shared" si="72"/>
        <v>38.961637836323064</v>
      </c>
      <c r="BL164" s="417">
        <f t="shared" si="72"/>
        <v>39.787618186089496</v>
      </c>
      <c r="BM164" s="417">
        <f t="shared" si="72"/>
        <v>40.629311755448832</v>
      </c>
      <c r="BN164" s="417">
        <f t="shared" si="72"/>
        <v>41.487152258757817</v>
      </c>
      <c r="BO164" s="417">
        <f t="shared" si="72"/>
        <v>42.36164679648202</v>
      </c>
      <c r="BP164" s="417">
        <f t="shared" si="72"/>
        <v>43.253372299461688</v>
      </c>
      <c r="BQ164" s="417">
        <f t="shared" ref="BQ164:CF164" si="73">VLOOKUP(BQ$162,VOT,87,0)</f>
        <v>44.162962184902682</v>
      </c>
      <c r="BR164" s="417">
        <f t="shared" si="73"/>
        <v>45.091090043863822</v>
      </c>
      <c r="BS164" s="417">
        <f t="shared" si="73"/>
        <v>46.038445431657365</v>
      </c>
      <c r="BT164" s="417">
        <f t="shared" si="73"/>
        <v>47.005716379617141</v>
      </c>
      <c r="BU164" s="417">
        <f t="shared" si="73"/>
        <v>47.993572391032956</v>
      </c>
      <c r="BV164" s="417">
        <f t="shared" si="73"/>
        <v>49.00266110378886</v>
      </c>
      <c r="BW164" s="417">
        <f t="shared" si="73"/>
        <v>50.033551806401029</v>
      </c>
      <c r="BX164" s="417">
        <f t="shared" si="73"/>
        <v>51.086803095898468</v>
      </c>
      <c r="BY164" s="417">
        <f t="shared" si="73"/>
        <v>52.162868578040737</v>
      </c>
      <c r="BZ164" s="417">
        <f t="shared" si="73"/>
        <v>53.262201865846485</v>
      </c>
      <c r="CA164" s="417">
        <f t="shared" si="73"/>
        <v>54.38518328332011</v>
      </c>
      <c r="CB164" s="417">
        <f t="shared" si="73"/>
        <v>55.532156573177978</v>
      </c>
      <c r="CC164" s="417">
        <f t="shared" si="73"/>
        <v>56.703444805812858</v>
      </c>
      <c r="CD164" s="417">
        <f t="shared" si="73"/>
        <v>57.899342461089958</v>
      </c>
      <c r="CE164" s="417">
        <f t="shared" si="73"/>
        <v>59.120169675526242</v>
      </c>
      <c r="CF164" s="417">
        <f t="shared" si="73"/>
        <v>60.366220240643635</v>
      </c>
    </row>
    <row r="165" spans="3:84" x14ac:dyDescent="0.35">
      <c r="D165" s="417" t="s">
        <v>88</v>
      </c>
      <c r="E165" s="417">
        <f t="shared" ref="E165:AJ165" si="74">VLOOKUP(E$162,VOT,89,0)</f>
        <v>14.434699999999999</v>
      </c>
      <c r="F165" s="417">
        <f t="shared" si="74"/>
        <v>14.535293598378837</v>
      </c>
      <c r="G165" s="417">
        <f t="shared" si="74"/>
        <v>14.653044130058342</v>
      </c>
      <c r="H165" s="417">
        <f t="shared" si="74"/>
        <v>14.873001970532931</v>
      </c>
      <c r="I165" s="417">
        <f t="shared" si="74"/>
        <v>15.144798840453412</v>
      </c>
      <c r="J165" s="417">
        <f t="shared" si="74"/>
        <v>15.379322819331792</v>
      </c>
      <c r="K165" s="417">
        <f t="shared" si="74"/>
        <v>15.54585986909634</v>
      </c>
      <c r="L165" s="417">
        <f t="shared" si="74"/>
        <v>15.745952946784875</v>
      </c>
      <c r="M165" s="417">
        <f t="shared" si="74"/>
        <v>15.86209177747261</v>
      </c>
      <c r="N165" s="417">
        <f t="shared" si="74"/>
        <v>15.988880360950439</v>
      </c>
      <c r="O165" s="417">
        <f t="shared" si="74"/>
        <v>16.126801842384488</v>
      </c>
      <c r="P165" s="417">
        <f t="shared" si="74"/>
        <v>16.296475407007836</v>
      </c>
      <c r="Q165" s="417">
        <f t="shared" si="74"/>
        <v>16.473345572441723</v>
      </c>
      <c r="R165" s="417">
        <f t="shared" si="74"/>
        <v>16.655713287128222</v>
      </c>
      <c r="S165" s="417">
        <f t="shared" si="74"/>
        <v>16.867955025050456</v>
      </c>
      <c r="T165" s="417">
        <f t="shared" si="74"/>
        <v>17.107850911943984</v>
      </c>
      <c r="U165" s="417">
        <f t="shared" si="74"/>
        <v>17.372139295078302</v>
      </c>
      <c r="V165" s="417">
        <f t="shared" si="74"/>
        <v>17.65979035577794</v>
      </c>
      <c r="W165" s="417">
        <f t="shared" si="74"/>
        <v>17.970295711122667</v>
      </c>
      <c r="X165" s="417">
        <f t="shared" si="74"/>
        <v>18.294646301280622</v>
      </c>
      <c r="Y165" s="417">
        <f t="shared" si="74"/>
        <v>18.642137417811355</v>
      </c>
      <c r="Z165" s="417">
        <f t="shared" si="74"/>
        <v>18.99525170739863</v>
      </c>
      <c r="AA165" s="417">
        <f t="shared" si="74"/>
        <v>19.353378268937465</v>
      </c>
      <c r="AB165" s="417">
        <f t="shared" si="74"/>
        <v>19.715170875011204</v>
      </c>
      <c r="AC165" s="417">
        <f t="shared" si="74"/>
        <v>20.085775501374513</v>
      </c>
      <c r="AD165" s="417">
        <f t="shared" si="74"/>
        <v>20.469326476980271</v>
      </c>
      <c r="AE165" s="417">
        <f t="shared" si="74"/>
        <v>20.87255657553969</v>
      </c>
      <c r="AF165" s="417">
        <f t="shared" si="74"/>
        <v>21.286424789875333</v>
      </c>
      <c r="AG165" s="417">
        <f t="shared" si="74"/>
        <v>21.708970049193205</v>
      </c>
      <c r="AH165" s="417">
        <f t="shared" si="74"/>
        <v>22.136553395100176</v>
      </c>
      <c r="AI165" s="417">
        <f t="shared" si="74"/>
        <v>22.567344588532261</v>
      </c>
      <c r="AJ165" s="417">
        <f t="shared" si="74"/>
        <v>23.007625880780076</v>
      </c>
      <c r="AK165" s="417">
        <f t="shared" ref="AK165:BP165" si="75">VLOOKUP(AK$162,VOT,89,0)</f>
        <v>23.456609058027311</v>
      </c>
      <c r="AL165" s="417">
        <f t="shared" si="75"/>
        <v>23.911287784200816</v>
      </c>
      <c r="AM165" s="417">
        <f t="shared" si="75"/>
        <v>24.369582299468142</v>
      </c>
      <c r="AN165" s="417">
        <f t="shared" si="75"/>
        <v>24.834174819934734</v>
      </c>
      <c r="AO165" s="417">
        <f t="shared" si="75"/>
        <v>25.30612117439879</v>
      </c>
      <c r="AP165" s="417">
        <f t="shared" si="75"/>
        <v>25.782045220598452</v>
      </c>
      <c r="AQ165" s="417">
        <f t="shared" si="75"/>
        <v>26.264197211835679</v>
      </c>
      <c r="AR165" s="417">
        <f t="shared" si="75"/>
        <v>26.756271894972443</v>
      </c>
      <c r="AS165" s="417">
        <f t="shared" si="75"/>
        <v>27.263060465281857</v>
      </c>
      <c r="AT165" s="417">
        <f t="shared" si="75"/>
        <v>27.802307266429487</v>
      </c>
      <c r="AU165" s="417">
        <f t="shared" si="75"/>
        <v>28.354769091193187</v>
      </c>
      <c r="AV165" s="417">
        <f t="shared" si="75"/>
        <v>28.918996212314998</v>
      </c>
      <c r="AW165" s="417">
        <f t="shared" si="75"/>
        <v>29.490207162031048</v>
      </c>
      <c r="AX165" s="417">
        <f t="shared" si="75"/>
        <v>30.064836578472494</v>
      </c>
      <c r="AY165" s="417">
        <f t="shared" si="75"/>
        <v>30.654530378914625</v>
      </c>
      <c r="AZ165" s="417">
        <f t="shared" si="75"/>
        <v>31.256759141528896</v>
      </c>
      <c r="BA165" s="417">
        <f t="shared" si="75"/>
        <v>31.87330945984143</v>
      </c>
      <c r="BB165" s="417">
        <f t="shared" si="75"/>
        <v>32.501861204856198</v>
      </c>
      <c r="BC165" s="417">
        <f t="shared" si="75"/>
        <v>33.146970585532088</v>
      </c>
      <c r="BD165" s="417">
        <f t="shared" si="75"/>
        <v>33.812715923453375</v>
      </c>
      <c r="BE165" s="417">
        <f t="shared" si="75"/>
        <v>34.496509208420541</v>
      </c>
      <c r="BF165" s="417">
        <f t="shared" si="75"/>
        <v>35.199604468756561</v>
      </c>
      <c r="BG165" s="417">
        <f t="shared" si="75"/>
        <v>35.926227516620067</v>
      </c>
      <c r="BH165" s="417">
        <f t="shared" si="75"/>
        <v>36.692559461876449</v>
      </c>
      <c r="BI165" s="417">
        <f t="shared" si="75"/>
        <v>37.479671941410857</v>
      </c>
      <c r="BJ165" s="417">
        <f t="shared" si="75"/>
        <v>38.280678157008843</v>
      </c>
      <c r="BK165" s="417">
        <f t="shared" si="75"/>
        <v>39.094048790572899</v>
      </c>
      <c r="BL165" s="417">
        <f t="shared" si="75"/>
        <v>39.922836230912978</v>
      </c>
      <c r="BM165" s="417">
        <f t="shared" si="75"/>
        <v>40.767390292153415</v>
      </c>
      <c r="BN165" s="417">
        <f t="shared" si="75"/>
        <v>41.628146162627246</v>
      </c>
      <c r="BO165" s="417">
        <f t="shared" si="75"/>
        <v>42.505612666178777</v>
      </c>
      <c r="BP165" s="417">
        <f t="shared" si="75"/>
        <v>43.400368694345168</v>
      </c>
      <c r="BQ165" s="417">
        <f t="shared" ref="BQ165:CF165" si="76">VLOOKUP(BQ$162,VOT,89,0)</f>
        <v>44.31304981699784</v>
      </c>
      <c r="BR165" s="417">
        <f t="shared" si="76"/>
        <v>45.244331914391836</v>
      </c>
      <c r="BS165" s="417">
        <f t="shared" si="76"/>
        <v>46.194906885290138</v>
      </c>
      <c r="BT165" s="417">
        <f t="shared" si="76"/>
        <v>47.165465099298011</v>
      </c>
      <c r="BU165" s="417">
        <f t="shared" si="76"/>
        <v>48.156678335009239</v>
      </c>
      <c r="BV165" s="417">
        <f t="shared" si="76"/>
        <v>49.169196431302346</v>
      </c>
      <c r="BW165" s="417">
        <f t="shared" si="76"/>
        <v>50.203590611418051</v>
      </c>
      <c r="BX165" s="417">
        <f t="shared" si="76"/>
        <v>51.260421370774864</v>
      </c>
      <c r="BY165" s="417">
        <f t="shared" si="76"/>
        <v>52.340143856709531</v>
      </c>
      <c r="BZ165" s="417">
        <f t="shared" si="76"/>
        <v>53.443213223842555</v>
      </c>
      <c r="CA165" s="417">
        <f t="shared" si="76"/>
        <v>54.570011088707773</v>
      </c>
      <c r="CB165" s="417">
        <f t="shared" si="76"/>
        <v>55.720882362229666</v>
      </c>
      <c r="CC165" s="417">
        <f t="shared" si="76"/>
        <v>56.89615121275429</v>
      </c>
      <c r="CD165" s="417">
        <f t="shared" si="76"/>
        <v>58.096113120935364</v>
      </c>
      <c r="CE165" s="417">
        <f t="shared" si="76"/>
        <v>59.321089311272424</v>
      </c>
      <c r="CF165" s="417">
        <f t="shared" si="76"/>
        <v>60.571374573736577</v>
      </c>
    </row>
    <row r="166" spans="3:84" x14ac:dyDescent="0.35">
      <c r="D166" s="417" t="s">
        <v>90</v>
      </c>
      <c r="E166" s="417">
        <f t="shared" ref="E166:AJ166" si="77">VLOOKUP(E$162,VOT,93,0)</f>
        <v>79.549460952651998</v>
      </c>
      <c r="F166" s="417">
        <f t="shared" si="77"/>
        <v>80.103831083401104</v>
      </c>
      <c r="G166" s="417">
        <f t="shared" si="77"/>
        <v>80.752752870621663</v>
      </c>
      <c r="H166" s="417">
        <f t="shared" si="77"/>
        <v>81.964937927606783</v>
      </c>
      <c r="I166" s="417">
        <f t="shared" si="77"/>
        <v>83.4628072626669</v>
      </c>
      <c r="J166" s="417">
        <f t="shared" si="77"/>
        <v>84.755266136093169</v>
      </c>
      <c r="K166" s="417">
        <f t="shared" si="77"/>
        <v>85.673049847387119</v>
      </c>
      <c r="L166" s="417">
        <f t="shared" si="77"/>
        <v>86.775760431637579</v>
      </c>
      <c r="M166" s="417">
        <f t="shared" si="77"/>
        <v>87.41580015375726</v>
      </c>
      <c r="N166" s="417">
        <f t="shared" si="77"/>
        <v>88.114530537527699</v>
      </c>
      <c r="O166" s="417">
        <f t="shared" si="77"/>
        <v>88.874614190244415</v>
      </c>
      <c r="P166" s="417">
        <f t="shared" si="77"/>
        <v>89.809683197823546</v>
      </c>
      <c r="Q166" s="417">
        <f t="shared" si="77"/>
        <v>90.784412587341308</v>
      </c>
      <c r="R166" s="417">
        <f t="shared" si="77"/>
        <v>91.789438905759994</v>
      </c>
      <c r="S166" s="417">
        <f t="shared" si="77"/>
        <v>92.959100612852467</v>
      </c>
      <c r="T166" s="417">
        <f t="shared" si="77"/>
        <v>94.281164007806183</v>
      </c>
      <c r="U166" s="417">
        <f t="shared" si="77"/>
        <v>95.737654161005281</v>
      </c>
      <c r="V166" s="417">
        <f t="shared" si="77"/>
        <v>97.322895753910885</v>
      </c>
      <c r="W166" s="417">
        <f t="shared" si="77"/>
        <v>99.034087094263299</v>
      </c>
      <c r="X166" s="417">
        <f t="shared" si="77"/>
        <v>100.82157935989679</v>
      </c>
      <c r="Y166" s="417">
        <f t="shared" si="77"/>
        <v>102.73659879264252</v>
      </c>
      <c r="Z166" s="417">
        <f t="shared" si="77"/>
        <v>104.68260746558664</v>
      </c>
      <c r="AA166" s="417">
        <f t="shared" si="77"/>
        <v>106.65623870996589</v>
      </c>
      <c r="AB166" s="417">
        <f t="shared" si="77"/>
        <v>108.6500734824115</v>
      </c>
      <c r="AC166" s="417">
        <f t="shared" si="77"/>
        <v>110.69247119443605</v>
      </c>
      <c r="AD166" s="417">
        <f t="shared" si="77"/>
        <v>112.80621608399397</v>
      </c>
      <c r="AE166" s="417">
        <f t="shared" si="77"/>
        <v>115.02841238736615</v>
      </c>
      <c r="AF166" s="417">
        <f t="shared" si="77"/>
        <v>117.30923522094335</v>
      </c>
      <c r="AG166" s="417">
        <f t="shared" si="77"/>
        <v>119.63787714677733</v>
      </c>
      <c r="AH166" s="417">
        <f t="shared" si="77"/>
        <v>121.9942839082085</v>
      </c>
      <c r="AI166" s="417">
        <f t="shared" si="77"/>
        <v>124.36836907940514</v>
      </c>
      <c r="AJ166" s="417">
        <f t="shared" si="77"/>
        <v>126.79475407291736</v>
      </c>
      <c r="AK166" s="417">
        <f t="shared" ref="AK166:BP166" si="78">VLOOKUP(AK$162,VOT,93,0)</f>
        <v>129.26909505172722</v>
      </c>
      <c r="AL166" s="417">
        <f t="shared" si="78"/>
        <v>131.77482413329739</v>
      </c>
      <c r="AM166" s="417">
        <f t="shared" si="78"/>
        <v>134.30047978579262</v>
      </c>
      <c r="AN166" s="417">
        <f t="shared" si="78"/>
        <v>136.86084367044214</v>
      </c>
      <c r="AO166" s="417">
        <f t="shared" si="78"/>
        <v>139.46173444726364</v>
      </c>
      <c r="AP166" s="417">
        <f t="shared" si="78"/>
        <v>142.08454623618812</v>
      </c>
      <c r="AQ166" s="417">
        <f t="shared" si="78"/>
        <v>144.74168015654456</v>
      </c>
      <c r="AR166" s="417">
        <f t="shared" si="78"/>
        <v>147.45349791458435</v>
      </c>
      <c r="AS166" s="417">
        <f t="shared" si="78"/>
        <v>150.24640373078273</v>
      </c>
      <c r="AT166" s="417">
        <f t="shared" si="78"/>
        <v>153.21818647318375</v>
      </c>
      <c r="AU166" s="417">
        <f t="shared" si="78"/>
        <v>156.26279705441306</v>
      </c>
      <c r="AV166" s="417">
        <f t="shared" si="78"/>
        <v>159.3722460447008</v>
      </c>
      <c r="AW166" s="417">
        <f t="shared" si="78"/>
        <v>162.52018283176011</v>
      </c>
      <c r="AX166" s="417">
        <f t="shared" si="78"/>
        <v>165.68695874850613</v>
      </c>
      <c r="AY166" s="417">
        <f t="shared" si="78"/>
        <v>168.93675430728405</v>
      </c>
      <c r="AZ166" s="417">
        <f t="shared" si="78"/>
        <v>172.25562989431725</v>
      </c>
      <c r="BA166" s="417">
        <f t="shared" si="78"/>
        <v>175.6534314053946</v>
      </c>
      <c r="BB166" s="417">
        <f t="shared" si="78"/>
        <v>179.11737263706368</v>
      </c>
      <c r="BC166" s="417">
        <f t="shared" si="78"/>
        <v>182.67256280300174</v>
      </c>
      <c r="BD166" s="417">
        <f t="shared" si="78"/>
        <v>186.34147748521747</v>
      </c>
      <c r="BE166" s="417">
        <f t="shared" si="78"/>
        <v>190.10985419011479</v>
      </c>
      <c r="BF166" s="417">
        <f t="shared" si="78"/>
        <v>193.98460385294777</v>
      </c>
      <c r="BG166" s="417">
        <f t="shared" si="78"/>
        <v>197.98901487453566</v>
      </c>
      <c r="BH166" s="417">
        <f t="shared" si="78"/>
        <v>202.21226115994114</v>
      </c>
      <c r="BI166" s="417">
        <f t="shared" si="78"/>
        <v>206.55002872394084</v>
      </c>
      <c r="BJ166" s="417">
        <f t="shared" si="78"/>
        <v>210.96436450303872</v>
      </c>
      <c r="BK166" s="417">
        <f t="shared" si="78"/>
        <v>215.44684044328949</v>
      </c>
      <c r="BL166" s="417">
        <f t="shared" si="78"/>
        <v>220.01427822331829</v>
      </c>
      <c r="BM166" s="417">
        <f t="shared" si="78"/>
        <v>224.6686056646264</v>
      </c>
      <c r="BN166" s="417">
        <f t="shared" si="78"/>
        <v>229.4122210849693</v>
      </c>
      <c r="BO166" s="417">
        <f t="shared" si="78"/>
        <v>234.24792860653417</v>
      </c>
      <c r="BP166" s="417">
        <f t="shared" si="78"/>
        <v>239.17891849373461</v>
      </c>
      <c r="BQ166" s="417">
        <f t="shared" ref="BQ166:CF166" si="79">VLOOKUP(BQ$162,VOT,93,0)</f>
        <v>244.20869336461385</v>
      </c>
      <c r="BR166" s="417">
        <f t="shared" si="79"/>
        <v>249.34097798726262</v>
      </c>
      <c r="BS166" s="417">
        <f t="shared" si="79"/>
        <v>254.57958540757915</v>
      </c>
      <c r="BT166" s="417">
        <f t="shared" si="79"/>
        <v>259.92832024429174</v>
      </c>
      <c r="BU166" s="417">
        <f t="shared" si="79"/>
        <v>265.39088466128425</v>
      </c>
      <c r="BV166" s="417">
        <f t="shared" si="79"/>
        <v>270.97085991292937</v>
      </c>
      <c r="BW166" s="417">
        <f t="shared" si="79"/>
        <v>276.67139400374975</v>
      </c>
      <c r="BX166" s="417">
        <f t="shared" si="79"/>
        <v>282.49557581736667</v>
      </c>
      <c r="BY166" s="417">
        <f t="shared" si="79"/>
        <v>288.44591366536906</v>
      </c>
      <c r="BZ166" s="417">
        <f t="shared" si="79"/>
        <v>294.52491589948659</v>
      </c>
      <c r="CA166" s="417">
        <f t="shared" si="79"/>
        <v>300.73468560392286</v>
      </c>
      <c r="CB166" s="417">
        <f t="shared" si="79"/>
        <v>307.07712357870304</v>
      </c>
      <c r="CC166" s="417">
        <f t="shared" si="79"/>
        <v>313.55401631174743</v>
      </c>
      <c r="CD166" s="417">
        <f t="shared" si="79"/>
        <v>320.16699219344366</v>
      </c>
      <c r="CE166" s="417">
        <f t="shared" si="79"/>
        <v>326.9178214882088</v>
      </c>
      <c r="CF166" s="417">
        <f t="shared" si="79"/>
        <v>333.80812878008658</v>
      </c>
    </row>
    <row r="168" spans="3:84" x14ac:dyDescent="0.35">
      <c r="C168" s="391" t="s">
        <v>311</v>
      </c>
    </row>
    <row r="169" spans="3:84" x14ac:dyDescent="0.35">
      <c r="D169" s="787"/>
      <c r="E169" s="787">
        <v>2010</v>
      </c>
      <c r="F169" s="787">
        <v>2011</v>
      </c>
      <c r="G169" s="787">
        <v>2012</v>
      </c>
      <c r="H169" s="787">
        <v>2013</v>
      </c>
      <c r="I169" s="787">
        <v>2014</v>
      </c>
      <c r="J169" s="787">
        <v>2015</v>
      </c>
      <c r="K169" s="787">
        <v>2016</v>
      </c>
      <c r="L169" s="787">
        <v>2017</v>
      </c>
      <c r="M169" s="787">
        <v>2018</v>
      </c>
      <c r="N169" s="787">
        <v>2019</v>
      </c>
      <c r="O169" s="787">
        <v>2020</v>
      </c>
      <c r="P169" s="787">
        <v>2021</v>
      </c>
      <c r="Q169" s="787">
        <v>2022</v>
      </c>
      <c r="R169" s="787">
        <v>2023</v>
      </c>
      <c r="S169" s="787">
        <v>2024</v>
      </c>
      <c r="T169" s="787">
        <v>2025</v>
      </c>
      <c r="U169" s="787">
        <v>2026</v>
      </c>
      <c r="V169" s="787">
        <v>2027</v>
      </c>
      <c r="W169" s="787">
        <v>2028</v>
      </c>
      <c r="X169" s="787">
        <v>2029</v>
      </c>
      <c r="Y169" s="787">
        <v>2030</v>
      </c>
      <c r="Z169" s="787">
        <v>2031</v>
      </c>
      <c r="AA169" s="787">
        <v>2032</v>
      </c>
      <c r="AB169" s="787">
        <v>2033</v>
      </c>
      <c r="AC169" s="787">
        <v>2034</v>
      </c>
      <c r="AD169" s="787">
        <v>2035</v>
      </c>
      <c r="AE169" s="787">
        <v>2036</v>
      </c>
      <c r="AF169" s="787">
        <v>2037</v>
      </c>
      <c r="AG169" s="787">
        <v>2038</v>
      </c>
      <c r="AH169" s="787">
        <v>2039</v>
      </c>
      <c r="AI169" s="787">
        <v>2040</v>
      </c>
      <c r="AJ169" s="787">
        <v>2041</v>
      </c>
      <c r="AK169" s="787">
        <v>2042</v>
      </c>
      <c r="AL169" s="787">
        <v>2043</v>
      </c>
      <c r="AM169" s="787">
        <v>2044</v>
      </c>
      <c r="AN169" s="787">
        <v>2045</v>
      </c>
      <c r="AO169" s="787">
        <v>2046</v>
      </c>
      <c r="AP169" s="787">
        <v>2047</v>
      </c>
      <c r="AQ169" s="787">
        <v>2048</v>
      </c>
      <c r="AR169" s="787">
        <v>2049</v>
      </c>
      <c r="AS169" s="787">
        <v>2050</v>
      </c>
      <c r="AT169" s="787">
        <v>2051</v>
      </c>
      <c r="AU169" s="787">
        <v>2052</v>
      </c>
      <c r="AV169" s="787">
        <v>2053</v>
      </c>
      <c r="AW169" s="787">
        <v>2054</v>
      </c>
      <c r="AX169" s="787">
        <v>2055</v>
      </c>
      <c r="AY169" s="787">
        <v>2056</v>
      </c>
      <c r="AZ169" s="787">
        <v>2057</v>
      </c>
      <c r="BA169" s="787">
        <v>2058</v>
      </c>
      <c r="BB169" s="787">
        <v>2059</v>
      </c>
      <c r="BC169" s="787">
        <v>2060</v>
      </c>
      <c r="BD169" s="787">
        <v>2061</v>
      </c>
      <c r="BE169" s="787">
        <v>2062</v>
      </c>
      <c r="BF169" s="787">
        <v>2063</v>
      </c>
      <c r="BG169" s="787">
        <v>2064</v>
      </c>
      <c r="BH169" s="787">
        <v>2065</v>
      </c>
      <c r="BI169" s="787">
        <v>2066</v>
      </c>
      <c r="BJ169" s="787">
        <v>2067</v>
      </c>
      <c r="BK169" s="787">
        <v>2068</v>
      </c>
      <c r="BL169" s="787">
        <v>2069</v>
      </c>
      <c r="BM169" s="787">
        <v>2070</v>
      </c>
      <c r="BN169" s="787">
        <v>2071</v>
      </c>
      <c r="BO169" s="787">
        <v>2072</v>
      </c>
      <c r="BP169" s="787">
        <v>2073</v>
      </c>
      <c r="BQ169" s="787">
        <v>2074</v>
      </c>
      <c r="BR169" s="787">
        <v>2075</v>
      </c>
      <c r="BS169" s="787">
        <v>2076</v>
      </c>
      <c r="BT169" s="787">
        <v>2077</v>
      </c>
      <c r="BU169" s="787">
        <v>2078</v>
      </c>
      <c r="BV169" s="787">
        <v>2079</v>
      </c>
      <c r="BW169" s="787">
        <v>2080</v>
      </c>
      <c r="BX169" s="787">
        <v>2081</v>
      </c>
      <c r="BY169" s="787">
        <v>2082</v>
      </c>
      <c r="BZ169" s="787">
        <v>2083</v>
      </c>
      <c r="CA169" s="787">
        <v>2084</v>
      </c>
      <c r="CB169" s="787">
        <v>2085</v>
      </c>
      <c r="CC169" s="787">
        <v>2086</v>
      </c>
      <c r="CD169" s="787">
        <v>2087</v>
      </c>
      <c r="CE169" s="787">
        <v>2088</v>
      </c>
      <c r="CF169" s="787">
        <v>2089</v>
      </c>
    </row>
    <row r="170" spans="3:84" x14ac:dyDescent="0.35">
      <c r="D170" s="417" t="s">
        <v>252</v>
      </c>
      <c r="E170" s="417" t="e">
        <f>((($E$14*$E156)+($E$15*$F156)+($E$16*$G156))/60)*E163</f>
        <v>#DIV/0!</v>
      </c>
      <c r="F170" s="417" t="e">
        <f t="shared" ref="F170:BQ171" si="80">((($E$14*$E156)+($E$15*$F156)+($E$16*$G156))/60)*F163</f>
        <v>#DIV/0!</v>
      </c>
      <c r="G170" s="417" t="e">
        <f>((($E$14*$E156)+($E$15*$F156)+($E$16*$G156))/60)*G163</f>
        <v>#DIV/0!</v>
      </c>
      <c r="H170" s="417" t="e">
        <f t="shared" si="80"/>
        <v>#DIV/0!</v>
      </c>
      <c r="I170" s="417" t="e">
        <f t="shared" si="80"/>
        <v>#DIV/0!</v>
      </c>
      <c r="J170" s="417" t="e">
        <f t="shared" si="80"/>
        <v>#DIV/0!</v>
      </c>
      <c r="K170" s="417" t="e">
        <f t="shared" si="80"/>
        <v>#DIV/0!</v>
      </c>
      <c r="L170" s="417" t="e">
        <f t="shared" si="80"/>
        <v>#DIV/0!</v>
      </c>
      <c r="M170" s="417" t="e">
        <f t="shared" si="80"/>
        <v>#DIV/0!</v>
      </c>
      <c r="N170" s="417" t="e">
        <f>((($E$14*$E156)+($E$15*$F156)+($E$16*$G156))/60)*N163</f>
        <v>#DIV/0!</v>
      </c>
      <c r="O170" s="417" t="e">
        <f t="shared" si="80"/>
        <v>#DIV/0!</v>
      </c>
      <c r="P170" s="417" t="e">
        <f t="shared" si="80"/>
        <v>#DIV/0!</v>
      </c>
      <c r="Q170" s="417" t="e">
        <f t="shared" si="80"/>
        <v>#DIV/0!</v>
      </c>
      <c r="R170" s="417" t="e">
        <f t="shared" si="80"/>
        <v>#DIV/0!</v>
      </c>
      <c r="S170" s="417" t="e">
        <f t="shared" si="80"/>
        <v>#DIV/0!</v>
      </c>
      <c r="T170" s="417" t="e">
        <f t="shared" si="80"/>
        <v>#DIV/0!</v>
      </c>
      <c r="U170" s="417" t="e">
        <f t="shared" si="80"/>
        <v>#DIV/0!</v>
      </c>
      <c r="V170" s="417" t="e">
        <f t="shared" si="80"/>
        <v>#DIV/0!</v>
      </c>
      <c r="W170" s="417" t="e">
        <f t="shared" si="80"/>
        <v>#DIV/0!</v>
      </c>
      <c r="X170" s="417" t="e">
        <f t="shared" si="80"/>
        <v>#DIV/0!</v>
      </c>
      <c r="Y170" s="417" t="e">
        <f t="shared" si="80"/>
        <v>#DIV/0!</v>
      </c>
      <c r="Z170" s="417" t="e">
        <f t="shared" si="80"/>
        <v>#DIV/0!</v>
      </c>
      <c r="AA170" s="417" t="e">
        <f t="shared" si="80"/>
        <v>#DIV/0!</v>
      </c>
      <c r="AB170" s="417" t="e">
        <f t="shared" si="80"/>
        <v>#DIV/0!</v>
      </c>
      <c r="AC170" s="417" t="e">
        <f t="shared" si="80"/>
        <v>#DIV/0!</v>
      </c>
      <c r="AD170" s="417" t="e">
        <f t="shared" si="80"/>
        <v>#DIV/0!</v>
      </c>
      <c r="AE170" s="417" t="e">
        <f t="shared" si="80"/>
        <v>#DIV/0!</v>
      </c>
      <c r="AF170" s="417" t="e">
        <f t="shared" si="80"/>
        <v>#DIV/0!</v>
      </c>
      <c r="AG170" s="417" t="e">
        <f t="shared" si="80"/>
        <v>#DIV/0!</v>
      </c>
      <c r="AH170" s="417" t="e">
        <f t="shared" si="80"/>
        <v>#DIV/0!</v>
      </c>
      <c r="AI170" s="417" t="e">
        <f t="shared" si="80"/>
        <v>#DIV/0!</v>
      </c>
      <c r="AJ170" s="417" t="e">
        <f t="shared" si="80"/>
        <v>#DIV/0!</v>
      </c>
      <c r="AK170" s="417" t="e">
        <f t="shared" si="80"/>
        <v>#DIV/0!</v>
      </c>
      <c r="AL170" s="417" t="e">
        <f t="shared" si="80"/>
        <v>#DIV/0!</v>
      </c>
      <c r="AM170" s="417" t="e">
        <f t="shared" si="80"/>
        <v>#DIV/0!</v>
      </c>
      <c r="AN170" s="417" t="e">
        <f t="shared" si="80"/>
        <v>#DIV/0!</v>
      </c>
      <c r="AO170" s="417" t="e">
        <f t="shared" si="80"/>
        <v>#DIV/0!</v>
      </c>
      <c r="AP170" s="417" t="e">
        <f t="shared" si="80"/>
        <v>#DIV/0!</v>
      </c>
      <c r="AQ170" s="417" t="e">
        <f t="shared" si="80"/>
        <v>#DIV/0!</v>
      </c>
      <c r="AR170" s="417" t="e">
        <f t="shared" si="80"/>
        <v>#DIV/0!</v>
      </c>
      <c r="AS170" s="417" t="e">
        <f t="shared" si="80"/>
        <v>#DIV/0!</v>
      </c>
      <c r="AT170" s="417" t="e">
        <f t="shared" si="80"/>
        <v>#DIV/0!</v>
      </c>
      <c r="AU170" s="417" t="e">
        <f t="shared" si="80"/>
        <v>#DIV/0!</v>
      </c>
      <c r="AV170" s="417" t="e">
        <f t="shared" si="80"/>
        <v>#DIV/0!</v>
      </c>
      <c r="AW170" s="417" t="e">
        <f t="shared" si="80"/>
        <v>#DIV/0!</v>
      </c>
      <c r="AX170" s="417" t="e">
        <f t="shared" si="80"/>
        <v>#DIV/0!</v>
      </c>
      <c r="AY170" s="417" t="e">
        <f t="shared" si="80"/>
        <v>#DIV/0!</v>
      </c>
      <c r="AZ170" s="417" t="e">
        <f t="shared" si="80"/>
        <v>#DIV/0!</v>
      </c>
      <c r="BA170" s="417" t="e">
        <f t="shared" si="80"/>
        <v>#DIV/0!</v>
      </c>
      <c r="BB170" s="417" t="e">
        <f t="shared" si="80"/>
        <v>#DIV/0!</v>
      </c>
      <c r="BC170" s="417" t="e">
        <f t="shared" si="80"/>
        <v>#DIV/0!</v>
      </c>
      <c r="BD170" s="417" t="e">
        <f t="shared" si="80"/>
        <v>#DIV/0!</v>
      </c>
      <c r="BE170" s="417" t="e">
        <f t="shared" si="80"/>
        <v>#DIV/0!</v>
      </c>
      <c r="BF170" s="417" t="e">
        <f t="shared" si="80"/>
        <v>#DIV/0!</v>
      </c>
      <c r="BG170" s="417" t="e">
        <f t="shared" si="80"/>
        <v>#DIV/0!</v>
      </c>
      <c r="BH170" s="417" t="e">
        <f t="shared" si="80"/>
        <v>#DIV/0!</v>
      </c>
      <c r="BI170" s="417" t="e">
        <f t="shared" si="80"/>
        <v>#DIV/0!</v>
      </c>
      <c r="BJ170" s="417" t="e">
        <f t="shared" si="80"/>
        <v>#DIV/0!</v>
      </c>
      <c r="BK170" s="417" t="e">
        <f t="shared" si="80"/>
        <v>#DIV/0!</v>
      </c>
      <c r="BL170" s="417" t="e">
        <f t="shared" si="80"/>
        <v>#DIV/0!</v>
      </c>
      <c r="BM170" s="417" t="e">
        <f t="shared" si="80"/>
        <v>#DIV/0!</v>
      </c>
      <c r="BN170" s="417" t="e">
        <f t="shared" si="80"/>
        <v>#DIV/0!</v>
      </c>
      <c r="BO170" s="417" t="e">
        <f t="shared" si="80"/>
        <v>#DIV/0!</v>
      </c>
      <c r="BP170" s="417" t="e">
        <f t="shared" si="80"/>
        <v>#DIV/0!</v>
      </c>
      <c r="BQ170" s="417" t="e">
        <f t="shared" si="80"/>
        <v>#DIV/0!</v>
      </c>
      <c r="BR170" s="417" t="e">
        <f t="shared" ref="BR170:CF173" si="81">((($E$14*$E156)+($E$15*$F156)+($E$16*$G156))/60)*BR163</f>
        <v>#DIV/0!</v>
      </c>
      <c r="BS170" s="417" t="e">
        <f t="shared" si="81"/>
        <v>#DIV/0!</v>
      </c>
      <c r="BT170" s="417" t="e">
        <f t="shared" si="81"/>
        <v>#DIV/0!</v>
      </c>
      <c r="BU170" s="417" t="e">
        <f t="shared" si="81"/>
        <v>#DIV/0!</v>
      </c>
      <c r="BV170" s="417" t="e">
        <f t="shared" si="81"/>
        <v>#DIV/0!</v>
      </c>
      <c r="BW170" s="417" t="e">
        <f t="shared" si="81"/>
        <v>#DIV/0!</v>
      </c>
      <c r="BX170" s="417" t="e">
        <f t="shared" si="81"/>
        <v>#DIV/0!</v>
      </c>
      <c r="BY170" s="417" t="e">
        <f t="shared" si="81"/>
        <v>#DIV/0!</v>
      </c>
      <c r="BZ170" s="417" t="e">
        <f t="shared" si="81"/>
        <v>#DIV/0!</v>
      </c>
      <c r="CA170" s="417" t="e">
        <f t="shared" si="81"/>
        <v>#DIV/0!</v>
      </c>
      <c r="CB170" s="417" t="e">
        <f t="shared" si="81"/>
        <v>#DIV/0!</v>
      </c>
      <c r="CC170" s="417" t="e">
        <f t="shared" si="81"/>
        <v>#DIV/0!</v>
      </c>
      <c r="CD170" s="417" t="e">
        <f t="shared" si="81"/>
        <v>#DIV/0!</v>
      </c>
      <c r="CE170" s="417" t="e">
        <f t="shared" si="81"/>
        <v>#DIV/0!</v>
      </c>
      <c r="CF170" s="417" t="e">
        <f t="shared" si="81"/>
        <v>#DIV/0!</v>
      </c>
    </row>
    <row r="171" spans="3:84" x14ac:dyDescent="0.35">
      <c r="D171" s="417" t="s">
        <v>86</v>
      </c>
      <c r="E171" s="417" t="e">
        <f t="shared" ref="E171:T171" si="82">((($E$14*$E157)+($E$15*$F157)+($E$16*$G157))/60)*E164</f>
        <v>#DIV/0!</v>
      </c>
      <c r="F171" s="417" t="e">
        <f>((($E$14*$E157)+($E$15*$F157)+($E$16*$G157))/60)*F164</f>
        <v>#DIV/0!</v>
      </c>
      <c r="G171" s="417" t="e">
        <f t="shared" si="82"/>
        <v>#DIV/0!</v>
      </c>
      <c r="H171" s="417" t="e">
        <f t="shared" si="82"/>
        <v>#DIV/0!</v>
      </c>
      <c r="I171" s="417" t="e">
        <f t="shared" si="82"/>
        <v>#DIV/0!</v>
      </c>
      <c r="J171" s="417" t="e">
        <f t="shared" si="82"/>
        <v>#DIV/0!</v>
      </c>
      <c r="K171" s="417" t="e">
        <f t="shared" si="82"/>
        <v>#DIV/0!</v>
      </c>
      <c r="L171" s="417" t="e">
        <f t="shared" si="82"/>
        <v>#DIV/0!</v>
      </c>
      <c r="M171" s="417" t="e">
        <f t="shared" si="82"/>
        <v>#DIV/0!</v>
      </c>
      <c r="N171" s="417" t="e">
        <f t="shared" si="82"/>
        <v>#DIV/0!</v>
      </c>
      <c r="O171" s="417" t="e">
        <f t="shared" si="82"/>
        <v>#DIV/0!</v>
      </c>
      <c r="P171" s="417" t="e">
        <f t="shared" si="82"/>
        <v>#DIV/0!</v>
      </c>
      <c r="Q171" s="417" t="e">
        <f t="shared" si="82"/>
        <v>#DIV/0!</v>
      </c>
      <c r="R171" s="417" t="e">
        <f t="shared" si="82"/>
        <v>#DIV/0!</v>
      </c>
      <c r="S171" s="417" t="e">
        <f t="shared" si="82"/>
        <v>#DIV/0!</v>
      </c>
      <c r="T171" s="417" t="e">
        <f t="shared" si="82"/>
        <v>#DIV/0!</v>
      </c>
      <c r="U171" s="417" t="e">
        <f t="shared" si="80"/>
        <v>#DIV/0!</v>
      </c>
      <c r="V171" s="417" t="e">
        <f t="shared" si="80"/>
        <v>#DIV/0!</v>
      </c>
      <c r="W171" s="417" t="e">
        <f t="shared" si="80"/>
        <v>#DIV/0!</v>
      </c>
      <c r="X171" s="417" t="e">
        <f t="shared" si="80"/>
        <v>#DIV/0!</v>
      </c>
      <c r="Y171" s="417" t="e">
        <f t="shared" si="80"/>
        <v>#DIV/0!</v>
      </c>
      <c r="Z171" s="417" t="e">
        <f t="shared" si="80"/>
        <v>#DIV/0!</v>
      </c>
      <c r="AA171" s="417" t="e">
        <f t="shared" si="80"/>
        <v>#DIV/0!</v>
      </c>
      <c r="AB171" s="417" t="e">
        <f t="shared" si="80"/>
        <v>#DIV/0!</v>
      </c>
      <c r="AC171" s="417" t="e">
        <f t="shared" si="80"/>
        <v>#DIV/0!</v>
      </c>
      <c r="AD171" s="417" t="e">
        <f t="shared" si="80"/>
        <v>#DIV/0!</v>
      </c>
      <c r="AE171" s="417" t="e">
        <f t="shared" si="80"/>
        <v>#DIV/0!</v>
      </c>
      <c r="AF171" s="417" t="e">
        <f t="shared" si="80"/>
        <v>#DIV/0!</v>
      </c>
      <c r="AG171" s="417" t="e">
        <f t="shared" si="80"/>
        <v>#DIV/0!</v>
      </c>
      <c r="AH171" s="417" t="e">
        <f t="shared" si="80"/>
        <v>#DIV/0!</v>
      </c>
      <c r="AI171" s="417" t="e">
        <f t="shared" si="80"/>
        <v>#DIV/0!</v>
      </c>
      <c r="AJ171" s="417" t="e">
        <f t="shared" si="80"/>
        <v>#DIV/0!</v>
      </c>
      <c r="AK171" s="417" t="e">
        <f t="shared" si="80"/>
        <v>#DIV/0!</v>
      </c>
      <c r="AL171" s="417" t="e">
        <f t="shared" si="80"/>
        <v>#DIV/0!</v>
      </c>
      <c r="AM171" s="417" t="e">
        <f t="shared" si="80"/>
        <v>#DIV/0!</v>
      </c>
      <c r="AN171" s="417" t="e">
        <f t="shared" si="80"/>
        <v>#DIV/0!</v>
      </c>
      <c r="AO171" s="417" t="e">
        <f t="shared" si="80"/>
        <v>#DIV/0!</v>
      </c>
      <c r="AP171" s="417" t="e">
        <f t="shared" si="80"/>
        <v>#DIV/0!</v>
      </c>
      <c r="AQ171" s="417" t="e">
        <f t="shared" si="80"/>
        <v>#DIV/0!</v>
      </c>
      <c r="AR171" s="417" t="e">
        <f t="shared" si="80"/>
        <v>#DIV/0!</v>
      </c>
      <c r="AS171" s="417" t="e">
        <f t="shared" si="80"/>
        <v>#DIV/0!</v>
      </c>
      <c r="AT171" s="417" t="e">
        <f t="shared" si="80"/>
        <v>#DIV/0!</v>
      </c>
      <c r="AU171" s="417" t="e">
        <f t="shared" si="80"/>
        <v>#DIV/0!</v>
      </c>
      <c r="AV171" s="417" t="e">
        <f t="shared" si="80"/>
        <v>#DIV/0!</v>
      </c>
      <c r="AW171" s="417" t="e">
        <f t="shared" si="80"/>
        <v>#DIV/0!</v>
      </c>
      <c r="AX171" s="417" t="e">
        <f t="shared" si="80"/>
        <v>#DIV/0!</v>
      </c>
      <c r="AY171" s="417" t="e">
        <f t="shared" si="80"/>
        <v>#DIV/0!</v>
      </c>
      <c r="AZ171" s="417" t="e">
        <f t="shared" si="80"/>
        <v>#DIV/0!</v>
      </c>
      <c r="BA171" s="417" t="e">
        <f t="shared" si="80"/>
        <v>#DIV/0!</v>
      </c>
      <c r="BB171" s="417" t="e">
        <f t="shared" si="80"/>
        <v>#DIV/0!</v>
      </c>
      <c r="BC171" s="417" t="e">
        <f t="shared" si="80"/>
        <v>#DIV/0!</v>
      </c>
      <c r="BD171" s="417" t="e">
        <f t="shared" si="80"/>
        <v>#DIV/0!</v>
      </c>
      <c r="BE171" s="417" t="e">
        <f t="shared" si="80"/>
        <v>#DIV/0!</v>
      </c>
      <c r="BF171" s="417" t="e">
        <f t="shared" si="80"/>
        <v>#DIV/0!</v>
      </c>
      <c r="BG171" s="417" t="e">
        <f t="shared" si="80"/>
        <v>#DIV/0!</v>
      </c>
      <c r="BH171" s="417" t="e">
        <f t="shared" si="80"/>
        <v>#DIV/0!</v>
      </c>
      <c r="BI171" s="417" t="e">
        <f t="shared" si="80"/>
        <v>#DIV/0!</v>
      </c>
      <c r="BJ171" s="417" t="e">
        <f t="shared" si="80"/>
        <v>#DIV/0!</v>
      </c>
      <c r="BK171" s="417" t="e">
        <f t="shared" si="80"/>
        <v>#DIV/0!</v>
      </c>
      <c r="BL171" s="417" t="e">
        <f t="shared" si="80"/>
        <v>#DIV/0!</v>
      </c>
      <c r="BM171" s="417" t="e">
        <f t="shared" si="80"/>
        <v>#DIV/0!</v>
      </c>
      <c r="BN171" s="417" t="e">
        <f t="shared" si="80"/>
        <v>#DIV/0!</v>
      </c>
      <c r="BO171" s="417" t="e">
        <f t="shared" si="80"/>
        <v>#DIV/0!</v>
      </c>
      <c r="BP171" s="417" t="e">
        <f t="shared" si="80"/>
        <v>#DIV/0!</v>
      </c>
      <c r="BQ171" s="417" t="e">
        <f t="shared" si="80"/>
        <v>#DIV/0!</v>
      </c>
      <c r="BR171" s="417" t="e">
        <f t="shared" si="81"/>
        <v>#DIV/0!</v>
      </c>
      <c r="BS171" s="417" t="e">
        <f t="shared" si="81"/>
        <v>#DIV/0!</v>
      </c>
      <c r="BT171" s="417" t="e">
        <f t="shared" si="81"/>
        <v>#DIV/0!</v>
      </c>
      <c r="BU171" s="417" t="e">
        <f t="shared" si="81"/>
        <v>#DIV/0!</v>
      </c>
      <c r="BV171" s="417" t="e">
        <f t="shared" si="81"/>
        <v>#DIV/0!</v>
      </c>
      <c r="BW171" s="417" t="e">
        <f t="shared" si="81"/>
        <v>#DIV/0!</v>
      </c>
      <c r="BX171" s="417" t="e">
        <f t="shared" si="81"/>
        <v>#DIV/0!</v>
      </c>
      <c r="BY171" s="417" t="e">
        <f t="shared" si="81"/>
        <v>#DIV/0!</v>
      </c>
      <c r="BZ171" s="417" t="e">
        <f t="shared" si="81"/>
        <v>#DIV/0!</v>
      </c>
      <c r="CA171" s="417" t="e">
        <f t="shared" si="81"/>
        <v>#DIV/0!</v>
      </c>
      <c r="CB171" s="417" t="e">
        <f t="shared" si="81"/>
        <v>#DIV/0!</v>
      </c>
      <c r="CC171" s="417" t="e">
        <f t="shared" si="81"/>
        <v>#DIV/0!</v>
      </c>
      <c r="CD171" s="417" t="e">
        <f t="shared" si="81"/>
        <v>#DIV/0!</v>
      </c>
      <c r="CE171" s="417" t="e">
        <f t="shared" si="81"/>
        <v>#DIV/0!</v>
      </c>
      <c r="CF171" s="417" t="e">
        <f t="shared" si="81"/>
        <v>#DIV/0!</v>
      </c>
    </row>
    <row r="172" spans="3:84" x14ac:dyDescent="0.35">
      <c r="D172" s="417" t="s">
        <v>88</v>
      </c>
      <c r="E172" s="417" t="e">
        <f>((($E$14*$E158)+($E$15*$F158)+($E$16*$G158))/60)*E165</f>
        <v>#DIV/0!</v>
      </c>
      <c r="F172" s="417" t="e">
        <f t="shared" ref="F172:BQ173" si="83">((($E$14*$E158)+($E$15*$F158)+($E$16*$G158))/60)*F165</f>
        <v>#DIV/0!</v>
      </c>
      <c r="G172" s="417" t="e">
        <f t="shared" si="83"/>
        <v>#DIV/0!</v>
      </c>
      <c r="H172" s="417" t="e">
        <f t="shared" si="83"/>
        <v>#DIV/0!</v>
      </c>
      <c r="I172" s="417" t="e">
        <f t="shared" si="83"/>
        <v>#DIV/0!</v>
      </c>
      <c r="J172" s="417" t="e">
        <f t="shared" si="83"/>
        <v>#DIV/0!</v>
      </c>
      <c r="K172" s="417" t="e">
        <f t="shared" si="83"/>
        <v>#DIV/0!</v>
      </c>
      <c r="L172" s="417" t="e">
        <f t="shared" si="83"/>
        <v>#DIV/0!</v>
      </c>
      <c r="M172" s="417" t="e">
        <f t="shared" si="83"/>
        <v>#DIV/0!</v>
      </c>
      <c r="N172" s="417" t="e">
        <f t="shared" si="83"/>
        <v>#DIV/0!</v>
      </c>
      <c r="O172" s="417" t="e">
        <f t="shared" si="83"/>
        <v>#DIV/0!</v>
      </c>
      <c r="P172" s="417" t="e">
        <f t="shared" si="83"/>
        <v>#DIV/0!</v>
      </c>
      <c r="Q172" s="417" t="e">
        <f t="shared" si="83"/>
        <v>#DIV/0!</v>
      </c>
      <c r="R172" s="417" t="e">
        <f t="shared" si="83"/>
        <v>#DIV/0!</v>
      </c>
      <c r="S172" s="417" t="e">
        <f t="shared" si="83"/>
        <v>#DIV/0!</v>
      </c>
      <c r="T172" s="417" t="e">
        <f t="shared" si="83"/>
        <v>#DIV/0!</v>
      </c>
      <c r="U172" s="417" t="e">
        <f t="shared" si="83"/>
        <v>#DIV/0!</v>
      </c>
      <c r="V172" s="417" t="e">
        <f t="shared" si="83"/>
        <v>#DIV/0!</v>
      </c>
      <c r="W172" s="417" t="e">
        <f t="shared" si="83"/>
        <v>#DIV/0!</v>
      </c>
      <c r="X172" s="417" t="e">
        <f t="shared" si="83"/>
        <v>#DIV/0!</v>
      </c>
      <c r="Y172" s="417" t="e">
        <f t="shared" si="83"/>
        <v>#DIV/0!</v>
      </c>
      <c r="Z172" s="417" t="e">
        <f t="shared" si="83"/>
        <v>#DIV/0!</v>
      </c>
      <c r="AA172" s="417" t="e">
        <f t="shared" si="83"/>
        <v>#DIV/0!</v>
      </c>
      <c r="AB172" s="417" t="e">
        <f t="shared" si="83"/>
        <v>#DIV/0!</v>
      </c>
      <c r="AC172" s="417" t="e">
        <f t="shared" si="83"/>
        <v>#DIV/0!</v>
      </c>
      <c r="AD172" s="417" t="e">
        <f t="shared" si="83"/>
        <v>#DIV/0!</v>
      </c>
      <c r="AE172" s="417" t="e">
        <f t="shared" si="83"/>
        <v>#DIV/0!</v>
      </c>
      <c r="AF172" s="417" t="e">
        <f t="shared" si="83"/>
        <v>#DIV/0!</v>
      </c>
      <c r="AG172" s="417" t="e">
        <f t="shared" si="83"/>
        <v>#DIV/0!</v>
      </c>
      <c r="AH172" s="417" t="e">
        <f t="shared" si="83"/>
        <v>#DIV/0!</v>
      </c>
      <c r="AI172" s="417" t="e">
        <f t="shared" si="83"/>
        <v>#DIV/0!</v>
      </c>
      <c r="AJ172" s="417" t="e">
        <f t="shared" si="83"/>
        <v>#DIV/0!</v>
      </c>
      <c r="AK172" s="417" t="e">
        <f t="shared" si="83"/>
        <v>#DIV/0!</v>
      </c>
      <c r="AL172" s="417" t="e">
        <f t="shared" si="83"/>
        <v>#DIV/0!</v>
      </c>
      <c r="AM172" s="417" t="e">
        <f t="shared" si="83"/>
        <v>#DIV/0!</v>
      </c>
      <c r="AN172" s="417" t="e">
        <f t="shared" si="83"/>
        <v>#DIV/0!</v>
      </c>
      <c r="AO172" s="417" t="e">
        <f t="shared" si="83"/>
        <v>#DIV/0!</v>
      </c>
      <c r="AP172" s="417" t="e">
        <f t="shared" si="83"/>
        <v>#DIV/0!</v>
      </c>
      <c r="AQ172" s="417" t="e">
        <f t="shared" si="83"/>
        <v>#DIV/0!</v>
      </c>
      <c r="AR172" s="417" t="e">
        <f t="shared" si="83"/>
        <v>#DIV/0!</v>
      </c>
      <c r="AS172" s="417" t="e">
        <f t="shared" si="83"/>
        <v>#DIV/0!</v>
      </c>
      <c r="AT172" s="417" t="e">
        <f t="shared" si="83"/>
        <v>#DIV/0!</v>
      </c>
      <c r="AU172" s="417" t="e">
        <f t="shared" si="83"/>
        <v>#DIV/0!</v>
      </c>
      <c r="AV172" s="417" t="e">
        <f t="shared" si="83"/>
        <v>#DIV/0!</v>
      </c>
      <c r="AW172" s="417" t="e">
        <f t="shared" si="83"/>
        <v>#DIV/0!</v>
      </c>
      <c r="AX172" s="417" t="e">
        <f t="shared" si="83"/>
        <v>#DIV/0!</v>
      </c>
      <c r="AY172" s="417" t="e">
        <f t="shared" si="83"/>
        <v>#DIV/0!</v>
      </c>
      <c r="AZ172" s="417" t="e">
        <f t="shared" si="83"/>
        <v>#DIV/0!</v>
      </c>
      <c r="BA172" s="417" t="e">
        <f t="shared" si="83"/>
        <v>#DIV/0!</v>
      </c>
      <c r="BB172" s="417" t="e">
        <f t="shared" si="83"/>
        <v>#DIV/0!</v>
      </c>
      <c r="BC172" s="417" t="e">
        <f t="shared" si="83"/>
        <v>#DIV/0!</v>
      </c>
      <c r="BD172" s="417" t="e">
        <f t="shared" si="83"/>
        <v>#DIV/0!</v>
      </c>
      <c r="BE172" s="417" t="e">
        <f t="shared" si="83"/>
        <v>#DIV/0!</v>
      </c>
      <c r="BF172" s="417" t="e">
        <f t="shared" si="83"/>
        <v>#DIV/0!</v>
      </c>
      <c r="BG172" s="417" t="e">
        <f t="shared" si="83"/>
        <v>#DIV/0!</v>
      </c>
      <c r="BH172" s="417" t="e">
        <f t="shared" si="83"/>
        <v>#DIV/0!</v>
      </c>
      <c r="BI172" s="417" t="e">
        <f t="shared" si="83"/>
        <v>#DIV/0!</v>
      </c>
      <c r="BJ172" s="417" t="e">
        <f t="shared" si="83"/>
        <v>#DIV/0!</v>
      </c>
      <c r="BK172" s="417" t="e">
        <f t="shared" si="83"/>
        <v>#DIV/0!</v>
      </c>
      <c r="BL172" s="417" t="e">
        <f t="shared" si="83"/>
        <v>#DIV/0!</v>
      </c>
      <c r="BM172" s="417" t="e">
        <f t="shared" si="83"/>
        <v>#DIV/0!</v>
      </c>
      <c r="BN172" s="417" t="e">
        <f t="shared" si="83"/>
        <v>#DIV/0!</v>
      </c>
      <c r="BO172" s="417" t="e">
        <f t="shared" si="83"/>
        <v>#DIV/0!</v>
      </c>
      <c r="BP172" s="417" t="e">
        <f t="shared" si="83"/>
        <v>#DIV/0!</v>
      </c>
      <c r="BQ172" s="417" t="e">
        <f t="shared" si="83"/>
        <v>#DIV/0!</v>
      </c>
      <c r="BR172" s="417" t="e">
        <f t="shared" si="81"/>
        <v>#DIV/0!</v>
      </c>
      <c r="BS172" s="417" t="e">
        <f t="shared" si="81"/>
        <v>#DIV/0!</v>
      </c>
      <c r="BT172" s="417" t="e">
        <f t="shared" si="81"/>
        <v>#DIV/0!</v>
      </c>
      <c r="BU172" s="417" t="e">
        <f t="shared" si="81"/>
        <v>#DIV/0!</v>
      </c>
      <c r="BV172" s="417" t="e">
        <f t="shared" si="81"/>
        <v>#DIV/0!</v>
      </c>
      <c r="BW172" s="417" t="e">
        <f t="shared" si="81"/>
        <v>#DIV/0!</v>
      </c>
      <c r="BX172" s="417" t="e">
        <f t="shared" si="81"/>
        <v>#DIV/0!</v>
      </c>
      <c r="BY172" s="417" t="e">
        <f t="shared" si="81"/>
        <v>#DIV/0!</v>
      </c>
      <c r="BZ172" s="417" t="e">
        <f t="shared" si="81"/>
        <v>#DIV/0!</v>
      </c>
      <c r="CA172" s="417" t="e">
        <f t="shared" si="81"/>
        <v>#DIV/0!</v>
      </c>
      <c r="CB172" s="417" t="e">
        <f t="shared" si="81"/>
        <v>#DIV/0!</v>
      </c>
      <c r="CC172" s="417" t="e">
        <f t="shared" si="81"/>
        <v>#DIV/0!</v>
      </c>
      <c r="CD172" s="417" t="e">
        <f t="shared" si="81"/>
        <v>#DIV/0!</v>
      </c>
      <c r="CE172" s="417" t="e">
        <f t="shared" si="81"/>
        <v>#DIV/0!</v>
      </c>
      <c r="CF172" s="417" t="e">
        <f t="shared" si="81"/>
        <v>#DIV/0!</v>
      </c>
    </row>
    <row r="173" spans="3:84" x14ac:dyDescent="0.35">
      <c r="D173" s="417" t="s">
        <v>90</v>
      </c>
      <c r="E173" s="417" t="e">
        <f>((($E$14*$E159)+($E$15*$F159)+($E$16*$G159))/60)*E166</f>
        <v>#DIV/0!</v>
      </c>
      <c r="F173" s="417" t="e">
        <f t="shared" si="83"/>
        <v>#DIV/0!</v>
      </c>
      <c r="G173" s="417" t="e">
        <f t="shared" si="83"/>
        <v>#DIV/0!</v>
      </c>
      <c r="H173" s="417" t="e">
        <f t="shared" si="83"/>
        <v>#DIV/0!</v>
      </c>
      <c r="I173" s="417" t="e">
        <f t="shared" si="83"/>
        <v>#DIV/0!</v>
      </c>
      <c r="J173" s="417" t="e">
        <f t="shared" si="83"/>
        <v>#DIV/0!</v>
      </c>
      <c r="K173" s="417" t="e">
        <f t="shared" si="83"/>
        <v>#DIV/0!</v>
      </c>
      <c r="L173" s="417" t="e">
        <f t="shared" si="83"/>
        <v>#DIV/0!</v>
      </c>
      <c r="M173" s="417" t="e">
        <f t="shared" si="83"/>
        <v>#DIV/0!</v>
      </c>
      <c r="N173" s="417" t="e">
        <f t="shared" si="83"/>
        <v>#DIV/0!</v>
      </c>
      <c r="O173" s="417" t="e">
        <f t="shared" si="83"/>
        <v>#DIV/0!</v>
      </c>
      <c r="P173" s="417" t="e">
        <f t="shared" si="83"/>
        <v>#DIV/0!</v>
      </c>
      <c r="Q173" s="417" t="e">
        <f t="shared" si="83"/>
        <v>#DIV/0!</v>
      </c>
      <c r="R173" s="417" t="e">
        <f t="shared" si="83"/>
        <v>#DIV/0!</v>
      </c>
      <c r="S173" s="417" t="e">
        <f t="shared" si="83"/>
        <v>#DIV/0!</v>
      </c>
      <c r="T173" s="417" t="e">
        <f t="shared" si="83"/>
        <v>#DIV/0!</v>
      </c>
      <c r="U173" s="417" t="e">
        <f t="shared" si="83"/>
        <v>#DIV/0!</v>
      </c>
      <c r="V173" s="417" t="e">
        <f t="shared" si="83"/>
        <v>#DIV/0!</v>
      </c>
      <c r="W173" s="417" t="e">
        <f t="shared" si="83"/>
        <v>#DIV/0!</v>
      </c>
      <c r="X173" s="417" t="e">
        <f t="shared" si="83"/>
        <v>#DIV/0!</v>
      </c>
      <c r="Y173" s="417" t="e">
        <f t="shared" si="83"/>
        <v>#DIV/0!</v>
      </c>
      <c r="Z173" s="417" t="e">
        <f t="shared" si="83"/>
        <v>#DIV/0!</v>
      </c>
      <c r="AA173" s="417" t="e">
        <f t="shared" si="83"/>
        <v>#DIV/0!</v>
      </c>
      <c r="AB173" s="417" t="e">
        <f t="shared" si="83"/>
        <v>#DIV/0!</v>
      </c>
      <c r="AC173" s="417" t="e">
        <f t="shared" si="83"/>
        <v>#DIV/0!</v>
      </c>
      <c r="AD173" s="417" t="e">
        <f t="shared" si="83"/>
        <v>#DIV/0!</v>
      </c>
      <c r="AE173" s="417" t="e">
        <f t="shared" si="83"/>
        <v>#DIV/0!</v>
      </c>
      <c r="AF173" s="417" t="e">
        <f t="shared" si="83"/>
        <v>#DIV/0!</v>
      </c>
      <c r="AG173" s="417" t="e">
        <f t="shared" si="83"/>
        <v>#DIV/0!</v>
      </c>
      <c r="AH173" s="417" t="e">
        <f t="shared" si="83"/>
        <v>#DIV/0!</v>
      </c>
      <c r="AI173" s="417" t="e">
        <f t="shared" si="83"/>
        <v>#DIV/0!</v>
      </c>
      <c r="AJ173" s="417" t="e">
        <f t="shared" si="83"/>
        <v>#DIV/0!</v>
      </c>
      <c r="AK173" s="417" t="e">
        <f t="shared" si="83"/>
        <v>#DIV/0!</v>
      </c>
      <c r="AL173" s="417" t="e">
        <f t="shared" si="83"/>
        <v>#DIV/0!</v>
      </c>
      <c r="AM173" s="417" t="e">
        <f t="shared" si="83"/>
        <v>#DIV/0!</v>
      </c>
      <c r="AN173" s="417" t="e">
        <f t="shared" si="83"/>
        <v>#DIV/0!</v>
      </c>
      <c r="AO173" s="417" t="e">
        <f t="shared" si="83"/>
        <v>#DIV/0!</v>
      </c>
      <c r="AP173" s="417" t="e">
        <f t="shared" si="83"/>
        <v>#DIV/0!</v>
      </c>
      <c r="AQ173" s="417" t="e">
        <f t="shared" si="83"/>
        <v>#DIV/0!</v>
      </c>
      <c r="AR173" s="417" t="e">
        <f t="shared" si="83"/>
        <v>#DIV/0!</v>
      </c>
      <c r="AS173" s="417" t="e">
        <f t="shared" si="83"/>
        <v>#DIV/0!</v>
      </c>
      <c r="AT173" s="417" t="e">
        <f t="shared" si="83"/>
        <v>#DIV/0!</v>
      </c>
      <c r="AU173" s="417" t="e">
        <f t="shared" si="83"/>
        <v>#DIV/0!</v>
      </c>
      <c r="AV173" s="417" t="e">
        <f t="shared" si="83"/>
        <v>#DIV/0!</v>
      </c>
      <c r="AW173" s="417" t="e">
        <f t="shared" si="83"/>
        <v>#DIV/0!</v>
      </c>
      <c r="AX173" s="417" t="e">
        <f t="shared" si="83"/>
        <v>#DIV/0!</v>
      </c>
      <c r="AY173" s="417" t="e">
        <f t="shared" si="83"/>
        <v>#DIV/0!</v>
      </c>
      <c r="AZ173" s="417" t="e">
        <f t="shared" si="83"/>
        <v>#DIV/0!</v>
      </c>
      <c r="BA173" s="417" t="e">
        <f t="shared" si="83"/>
        <v>#DIV/0!</v>
      </c>
      <c r="BB173" s="417" t="e">
        <f t="shared" si="83"/>
        <v>#DIV/0!</v>
      </c>
      <c r="BC173" s="417" t="e">
        <f t="shared" si="83"/>
        <v>#DIV/0!</v>
      </c>
      <c r="BD173" s="417" t="e">
        <f t="shared" si="83"/>
        <v>#DIV/0!</v>
      </c>
      <c r="BE173" s="417" t="e">
        <f t="shared" si="83"/>
        <v>#DIV/0!</v>
      </c>
      <c r="BF173" s="417" t="e">
        <f t="shared" si="83"/>
        <v>#DIV/0!</v>
      </c>
      <c r="BG173" s="417" t="e">
        <f t="shared" si="83"/>
        <v>#DIV/0!</v>
      </c>
      <c r="BH173" s="417" t="e">
        <f t="shared" si="83"/>
        <v>#DIV/0!</v>
      </c>
      <c r="BI173" s="417" t="e">
        <f t="shared" si="83"/>
        <v>#DIV/0!</v>
      </c>
      <c r="BJ173" s="417" t="e">
        <f t="shared" si="83"/>
        <v>#DIV/0!</v>
      </c>
      <c r="BK173" s="417" t="e">
        <f t="shared" si="83"/>
        <v>#DIV/0!</v>
      </c>
      <c r="BL173" s="417" t="e">
        <f t="shared" si="83"/>
        <v>#DIV/0!</v>
      </c>
      <c r="BM173" s="417" t="e">
        <f t="shared" si="83"/>
        <v>#DIV/0!</v>
      </c>
      <c r="BN173" s="417" t="e">
        <f t="shared" si="83"/>
        <v>#DIV/0!</v>
      </c>
      <c r="BO173" s="417" t="e">
        <f t="shared" si="83"/>
        <v>#DIV/0!</v>
      </c>
      <c r="BP173" s="417" t="e">
        <f t="shared" si="83"/>
        <v>#DIV/0!</v>
      </c>
      <c r="BQ173" s="417" t="e">
        <f t="shared" si="83"/>
        <v>#DIV/0!</v>
      </c>
      <c r="BR173" s="417" t="e">
        <f t="shared" si="81"/>
        <v>#DIV/0!</v>
      </c>
      <c r="BS173" s="417" t="e">
        <f t="shared" si="81"/>
        <v>#DIV/0!</v>
      </c>
      <c r="BT173" s="417" t="e">
        <f t="shared" si="81"/>
        <v>#DIV/0!</v>
      </c>
      <c r="BU173" s="417" t="e">
        <f t="shared" si="81"/>
        <v>#DIV/0!</v>
      </c>
      <c r="BV173" s="417" t="e">
        <f t="shared" si="81"/>
        <v>#DIV/0!</v>
      </c>
      <c r="BW173" s="417" t="e">
        <f t="shared" si="81"/>
        <v>#DIV/0!</v>
      </c>
      <c r="BX173" s="417" t="e">
        <f t="shared" si="81"/>
        <v>#DIV/0!</v>
      </c>
      <c r="BY173" s="417" t="e">
        <f t="shared" si="81"/>
        <v>#DIV/0!</v>
      </c>
      <c r="BZ173" s="417" t="e">
        <f t="shared" si="81"/>
        <v>#DIV/0!</v>
      </c>
      <c r="CA173" s="417" t="e">
        <f t="shared" si="81"/>
        <v>#DIV/0!</v>
      </c>
      <c r="CB173" s="417" t="e">
        <f t="shared" si="81"/>
        <v>#DIV/0!</v>
      </c>
      <c r="CC173" s="417" t="e">
        <f t="shared" si="81"/>
        <v>#DIV/0!</v>
      </c>
      <c r="CD173" s="417" t="e">
        <f t="shared" si="81"/>
        <v>#DIV/0!</v>
      </c>
      <c r="CE173" s="417" t="e">
        <f t="shared" si="81"/>
        <v>#DIV/0!</v>
      </c>
      <c r="CF173" s="417" t="e">
        <f t="shared" si="81"/>
        <v>#DIV/0!</v>
      </c>
    </row>
    <row r="174" spans="3:84" x14ac:dyDescent="0.35">
      <c r="D174" s="450"/>
      <c r="E174" s="450"/>
      <c r="F174" s="450"/>
      <c r="G174" s="450"/>
      <c r="H174" s="450"/>
      <c r="I174" s="450"/>
      <c r="J174" s="450"/>
      <c r="K174" s="450"/>
      <c r="L174" s="450"/>
      <c r="M174" s="450"/>
      <c r="N174" s="450"/>
      <c r="O174" s="450"/>
      <c r="P174" s="450"/>
      <c r="Q174" s="450"/>
      <c r="R174" s="450"/>
      <c r="S174" s="450"/>
      <c r="T174" s="450"/>
      <c r="U174" s="450"/>
      <c r="V174" s="450"/>
      <c r="W174" s="450"/>
      <c r="X174" s="450"/>
      <c r="Y174" s="450"/>
      <c r="Z174" s="450"/>
      <c r="AA174" s="450"/>
      <c r="AB174" s="450"/>
      <c r="AC174" s="450"/>
      <c r="AD174" s="450"/>
      <c r="AE174" s="450"/>
      <c r="AF174" s="450"/>
      <c r="AG174" s="450"/>
      <c r="AH174" s="450"/>
      <c r="AI174" s="450"/>
      <c r="AJ174" s="450"/>
      <c r="AK174" s="450"/>
      <c r="AL174" s="450"/>
      <c r="AM174" s="450"/>
      <c r="AN174" s="450"/>
      <c r="AO174" s="450"/>
      <c r="AP174" s="450"/>
      <c r="AQ174" s="450"/>
      <c r="AR174" s="450"/>
      <c r="AS174" s="450"/>
      <c r="AT174" s="450"/>
      <c r="AU174" s="450"/>
      <c r="AV174" s="450"/>
      <c r="AW174" s="450"/>
      <c r="AX174" s="450"/>
      <c r="AY174" s="450"/>
      <c r="AZ174" s="450"/>
      <c r="BA174" s="450"/>
      <c r="BB174" s="450"/>
      <c r="BC174" s="450"/>
      <c r="BD174" s="450"/>
      <c r="BE174" s="450"/>
      <c r="BF174" s="450"/>
      <c r="BG174" s="450"/>
      <c r="BH174" s="450"/>
      <c r="BI174" s="450"/>
      <c r="BJ174" s="450"/>
      <c r="BK174" s="450"/>
      <c r="BL174" s="450"/>
      <c r="BM174" s="450"/>
      <c r="BN174" s="450"/>
      <c r="BO174" s="450"/>
      <c r="BP174" s="450"/>
      <c r="BQ174" s="450"/>
      <c r="BR174" s="450"/>
      <c r="BS174" s="450"/>
      <c r="BT174" s="450"/>
      <c r="BU174" s="450"/>
      <c r="BV174" s="450"/>
      <c r="BW174" s="450"/>
      <c r="BX174" s="450"/>
      <c r="BY174" s="450"/>
      <c r="BZ174" s="450"/>
      <c r="CA174" s="450"/>
      <c r="CB174" s="450"/>
      <c r="CC174" s="450"/>
      <c r="CD174" s="450"/>
      <c r="CE174" s="450"/>
      <c r="CF174" s="450"/>
    </row>
    <row r="175" spans="3:84" x14ac:dyDescent="0.35">
      <c r="C175" s="391" t="s">
        <v>312</v>
      </c>
    </row>
    <row r="176" spans="3:84" x14ac:dyDescent="0.35">
      <c r="D176" s="787"/>
      <c r="E176" s="787">
        <v>2010</v>
      </c>
      <c r="F176" s="787">
        <v>2011</v>
      </c>
      <c r="G176" s="787">
        <v>2012</v>
      </c>
      <c r="H176" s="787">
        <v>2013</v>
      </c>
      <c r="I176" s="787">
        <v>2014</v>
      </c>
      <c r="J176" s="787">
        <v>2015</v>
      </c>
      <c r="K176" s="787">
        <v>2016</v>
      </c>
      <c r="L176" s="787">
        <v>2017</v>
      </c>
      <c r="M176" s="787">
        <v>2018</v>
      </c>
      <c r="N176" s="787">
        <v>2019</v>
      </c>
      <c r="O176" s="787">
        <v>2020</v>
      </c>
      <c r="P176" s="787">
        <v>2021</v>
      </c>
      <c r="Q176" s="787">
        <v>2022</v>
      </c>
      <c r="R176" s="787">
        <v>2023</v>
      </c>
      <c r="S176" s="787">
        <v>2024</v>
      </c>
      <c r="T176" s="787">
        <v>2025</v>
      </c>
      <c r="U176" s="787">
        <v>2026</v>
      </c>
      <c r="V176" s="787">
        <v>2027</v>
      </c>
      <c r="W176" s="787">
        <v>2028</v>
      </c>
      <c r="X176" s="787">
        <v>2029</v>
      </c>
      <c r="Y176" s="787">
        <v>2030</v>
      </c>
      <c r="Z176" s="787">
        <v>2031</v>
      </c>
      <c r="AA176" s="787">
        <v>2032</v>
      </c>
      <c r="AB176" s="787">
        <v>2033</v>
      </c>
      <c r="AC176" s="787">
        <v>2034</v>
      </c>
      <c r="AD176" s="787">
        <v>2035</v>
      </c>
      <c r="AE176" s="787">
        <v>2036</v>
      </c>
      <c r="AF176" s="787">
        <v>2037</v>
      </c>
      <c r="AG176" s="787">
        <v>2038</v>
      </c>
      <c r="AH176" s="787">
        <v>2039</v>
      </c>
      <c r="AI176" s="787">
        <v>2040</v>
      </c>
      <c r="AJ176" s="787">
        <v>2041</v>
      </c>
      <c r="AK176" s="787">
        <v>2042</v>
      </c>
      <c r="AL176" s="787">
        <v>2043</v>
      </c>
      <c r="AM176" s="787">
        <v>2044</v>
      </c>
      <c r="AN176" s="787">
        <v>2045</v>
      </c>
      <c r="AO176" s="787">
        <v>2046</v>
      </c>
      <c r="AP176" s="787">
        <v>2047</v>
      </c>
      <c r="AQ176" s="787">
        <v>2048</v>
      </c>
      <c r="AR176" s="787">
        <v>2049</v>
      </c>
      <c r="AS176" s="787">
        <v>2050</v>
      </c>
      <c r="AT176" s="787">
        <v>2051</v>
      </c>
      <c r="AU176" s="787">
        <v>2052</v>
      </c>
      <c r="AV176" s="787">
        <v>2053</v>
      </c>
      <c r="AW176" s="787">
        <v>2054</v>
      </c>
      <c r="AX176" s="787">
        <v>2055</v>
      </c>
      <c r="AY176" s="787">
        <v>2056</v>
      </c>
      <c r="AZ176" s="787">
        <v>2057</v>
      </c>
      <c r="BA176" s="787">
        <v>2058</v>
      </c>
      <c r="BB176" s="787">
        <v>2059</v>
      </c>
      <c r="BC176" s="787">
        <v>2060</v>
      </c>
      <c r="BD176" s="787">
        <v>2061</v>
      </c>
      <c r="BE176" s="787">
        <v>2062</v>
      </c>
      <c r="BF176" s="787">
        <v>2063</v>
      </c>
      <c r="BG176" s="787">
        <v>2064</v>
      </c>
      <c r="BH176" s="787">
        <v>2065</v>
      </c>
      <c r="BI176" s="787">
        <v>2066</v>
      </c>
      <c r="BJ176" s="787">
        <v>2067</v>
      </c>
      <c r="BK176" s="787">
        <v>2068</v>
      </c>
      <c r="BL176" s="787">
        <v>2069</v>
      </c>
      <c r="BM176" s="787">
        <v>2070</v>
      </c>
      <c r="BN176" s="787">
        <v>2071</v>
      </c>
      <c r="BO176" s="787">
        <v>2072</v>
      </c>
      <c r="BP176" s="787">
        <v>2073</v>
      </c>
      <c r="BQ176" s="787">
        <v>2074</v>
      </c>
      <c r="BR176" s="787">
        <v>2075</v>
      </c>
      <c r="BS176" s="787">
        <v>2076</v>
      </c>
      <c r="BT176" s="787">
        <v>2077</v>
      </c>
      <c r="BU176" s="787">
        <v>2078</v>
      </c>
      <c r="BV176" s="787">
        <v>2079</v>
      </c>
      <c r="BW176" s="787">
        <v>2080</v>
      </c>
      <c r="BX176" s="787">
        <v>2081</v>
      </c>
      <c r="BY176" s="787">
        <v>2082</v>
      </c>
      <c r="BZ176" s="787">
        <v>2083</v>
      </c>
      <c r="CA176" s="787">
        <v>2084</v>
      </c>
      <c r="CB176" s="787">
        <v>2085</v>
      </c>
      <c r="CC176" s="787">
        <v>2086</v>
      </c>
      <c r="CD176" s="787">
        <v>2087</v>
      </c>
      <c r="CE176" s="787">
        <v>2088</v>
      </c>
      <c r="CF176" s="787">
        <v>2089</v>
      </c>
    </row>
    <row r="177" spans="2:84" x14ac:dyDescent="0.35">
      <c r="D177" s="417" t="s">
        <v>252</v>
      </c>
      <c r="E177" s="417" t="e">
        <f>(E170*$E19*365)</f>
        <v>#DIV/0!</v>
      </c>
      <c r="F177" s="417" t="e">
        <f t="shared" ref="F177:AJ177" si="84">(F170*$E19*365)</f>
        <v>#DIV/0!</v>
      </c>
      <c r="G177" s="417" t="e">
        <f t="shared" si="84"/>
        <v>#DIV/0!</v>
      </c>
      <c r="H177" s="417" t="e">
        <f t="shared" si="84"/>
        <v>#DIV/0!</v>
      </c>
      <c r="I177" s="417" t="e">
        <f t="shared" si="84"/>
        <v>#DIV/0!</v>
      </c>
      <c r="J177" s="417" t="e">
        <f t="shared" si="84"/>
        <v>#DIV/0!</v>
      </c>
      <c r="K177" s="417" t="e">
        <f t="shared" si="84"/>
        <v>#DIV/0!</v>
      </c>
      <c r="L177" s="417" t="e">
        <f t="shared" si="84"/>
        <v>#DIV/0!</v>
      </c>
      <c r="M177" s="417" t="e">
        <f t="shared" si="84"/>
        <v>#DIV/0!</v>
      </c>
      <c r="N177" s="417" t="e">
        <f>(N170*$E19*365)</f>
        <v>#DIV/0!</v>
      </c>
      <c r="O177" s="417" t="e">
        <f t="shared" si="84"/>
        <v>#DIV/0!</v>
      </c>
      <c r="P177" s="417" t="e">
        <f t="shared" si="84"/>
        <v>#DIV/0!</v>
      </c>
      <c r="Q177" s="417" t="e">
        <f t="shared" si="84"/>
        <v>#DIV/0!</v>
      </c>
      <c r="R177" s="417" t="e">
        <f t="shared" si="84"/>
        <v>#DIV/0!</v>
      </c>
      <c r="S177" s="417" t="e">
        <f t="shared" si="84"/>
        <v>#DIV/0!</v>
      </c>
      <c r="T177" s="417" t="e">
        <f t="shared" si="84"/>
        <v>#DIV/0!</v>
      </c>
      <c r="U177" s="417" t="e">
        <f t="shared" si="84"/>
        <v>#DIV/0!</v>
      </c>
      <c r="V177" s="417" t="e">
        <f t="shared" si="84"/>
        <v>#DIV/0!</v>
      </c>
      <c r="W177" s="417" t="e">
        <f t="shared" si="84"/>
        <v>#DIV/0!</v>
      </c>
      <c r="X177" s="417" t="e">
        <f t="shared" si="84"/>
        <v>#DIV/0!</v>
      </c>
      <c r="Y177" s="417" t="e">
        <f t="shared" si="84"/>
        <v>#DIV/0!</v>
      </c>
      <c r="Z177" s="417" t="e">
        <f t="shared" si="84"/>
        <v>#DIV/0!</v>
      </c>
      <c r="AA177" s="417" t="e">
        <f t="shared" si="84"/>
        <v>#DIV/0!</v>
      </c>
      <c r="AB177" s="417" t="e">
        <f t="shared" si="84"/>
        <v>#DIV/0!</v>
      </c>
      <c r="AC177" s="417" t="e">
        <f t="shared" si="84"/>
        <v>#DIV/0!</v>
      </c>
      <c r="AD177" s="417" t="e">
        <f t="shared" si="84"/>
        <v>#DIV/0!</v>
      </c>
      <c r="AE177" s="417" t="e">
        <f t="shared" si="84"/>
        <v>#DIV/0!</v>
      </c>
      <c r="AF177" s="417" t="e">
        <f t="shared" si="84"/>
        <v>#DIV/0!</v>
      </c>
      <c r="AG177" s="417" t="e">
        <f t="shared" si="84"/>
        <v>#DIV/0!</v>
      </c>
      <c r="AH177" s="417" t="e">
        <f t="shared" si="84"/>
        <v>#DIV/0!</v>
      </c>
      <c r="AI177" s="417" t="e">
        <f t="shared" si="84"/>
        <v>#DIV/0!</v>
      </c>
      <c r="AJ177" s="417" t="e">
        <f t="shared" si="84"/>
        <v>#DIV/0!</v>
      </c>
      <c r="AK177" s="417" t="e">
        <f t="shared" ref="AK177:BP177" si="85">(AK170*$E19*365)</f>
        <v>#DIV/0!</v>
      </c>
      <c r="AL177" s="417" t="e">
        <f t="shared" si="85"/>
        <v>#DIV/0!</v>
      </c>
      <c r="AM177" s="417" t="e">
        <f t="shared" si="85"/>
        <v>#DIV/0!</v>
      </c>
      <c r="AN177" s="417" t="e">
        <f t="shared" si="85"/>
        <v>#DIV/0!</v>
      </c>
      <c r="AO177" s="417" t="e">
        <f t="shared" si="85"/>
        <v>#DIV/0!</v>
      </c>
      <c r="AP177" s="417" t="e">
        <f t="shared" si="85"/>
        <v>#DIV/0!</v>
      </c>
      <c r="AQ177" s="417" t="e">
        <f t="shared" si="85"/>
        <v>#DIV/0!</v>
      </c>
      <c r="AR177" s="417" t="e">
        <f t="shared" si="85"/>
        <v>#DIV/0!</v>
      </c>
      <c r="AS177" s="417" t="e">
        <f t="shared" si="85"/>
        <v>#DIV/0!</v>
      </c>
      <c r="AT177" s="417" t="e">
        <f t="shared" si="85"/>
        <v>#DIV/0!</v>
      </c>
      <c r="AU177" s="417" t="e">
        <f t="shared" si="85"/>
        <v>#DIV/0!</v>
      </c>
      <c r="AV177" s="417" t="e">
        <f t="shared" si="85"/>
        <v>#DIV/0!</v>
      </c>
      <c r="AW177" s="417" t="e">
        <f t="shared" si="85"/>
        <v>#DIV/0!</v>
      </c>
      <c r="AX177" s="417" t="e">
        <f t="shared" si="85"/>
        <v>#DIV/0!</v>
      </c>
      <c r="AY177" s="417" t="e">
        <f t="shared" si="85"/>
        <v>#DIV/0!</v>
      </c>
      <c r="AZ177" s="417" t="e">
        <f t="shared" si="85"/>
        <v>#DIV/0!</v>
      </c>
      <c r="BA177" s="417" t="e">
        <f t="shared" si="85"/>
        <v>#DIV/0!</v>
      </c>
      <c r="BB177" s="417" t="e">
        <f t="shared" si="85"/>
        <v>#DIV/0!</v>
      </c>
      <c r="BC177" s="417" t="e">
        <f t="shared" si="85"/>
        <v>#DIV/0!</v>
      </c>
      <c r="BD177" s="417" t="e">
        <f t="shared" si="85"/>
        <v>#DIV/0!</v>
      </c>
      <c r="BE177" s="417" t="e">
        <f t="shared" si="85"/>
        <v>#DIV/0!</v>
      </c>
      <c r="BF177" s="417" t="e">
        <f t="shared" si="85"/>
        <v>#DIV/0!</v>
      </c>
      <c r="BG177" s="417" t="e">
        <f t="shared" si="85"/>
        <v>#DIV/0!</v>
      </c>
      <c r="BH177" s="417" t="e">
        <f t="shared" si="85"/>
        <v>#DIV/0!</v>
      </c>
      <c r="BI177" s="417" t="e">
        <f t="shared" si="85"/>
        <v>#DIV/0!</v>
      </c>
      <c r="BJ177" s="417" t="e">
        <f t="shared" si="85"/>
        <v>#DIV/0!</v>
      </c>
      <c r="BK177" s="417" t="e">
        <f t="shared" si="85"/>
        <v>#DIV/0!</v>
      </c>
      <c r="BL177" s="417" t="e">
        <f t="shared" si="85"/>
        <v>#DIV/0!</v>
      </c>
      <c r="BM177" s="417" t="e">
        <f t="shared" si="85"/>
        <v>#DIV/0!</v>
      </c>
      <c r="BN177" s="417" t="e">
        <f t="shared" si="85"/>
        <v>#DIV/0!</v>
      </c>
      <c r="BO177" s="417" t="e">
        <f t="shared" si="85"/>
        <v>#DIV/0!</v>
      </c>
      <c r="BP177" s="417" t="e">
        <f t="shared" si="85"/>
        <v>#DIV/0!</v>
      </c>
      <c r="BQ177" s="417" t="e">
        <f t="shared" ref="BQ177:CF177" si="86">(BQ170*$E19*365)</f>
        <v>#DIV/0!</v>
      </c>
      <c r="BR177" s="417" t="e">
        <f t="shared" si="86"/>
        <v>#DIV/0!</v>
      </c>
      <c r="BS177" s="417" t="e">
        <f t="shared" si="86"/>
        <v>#DIV/0!</v>
      </c>
      <c r="BT177" s="417" t="e">
        <f t="shared" si="86"/>
        <v>#DIV/0!</v>
      </c>
      <c r="BU177" s="417" t="e">
        <f t="shared" si="86"/>
        <v>#DIV/0!</v>
      </c>
      <c r="BV177" s="417" t="e">
        <f t="shared" si="86"/>
        <v>#DIV/0!</v>
      </c>
      <c r="BW177" s="417" t="e">
        <f t="shared" si="86"/>
        <v>#DIV/0!</v>
      </c>
      <c r="BX177" s="417" t="e">
        <f t="shared" si="86"/>
        <v>#DIV/0!</v>
      </c>
      <c r="BY177" s="417" t="e">
        <f t="shared" si="86"/>
        <v>#DIV/0!</v>
      </c>
      <c r="BZ177" s="417" t="e">
        <f t="shared" si="86"/>
        <v>#DIV/0!</v>
      </c>
      <c r="CA177" s="417" t="e">
        <f t="shared" si="86"/>
        <v>#DIV/0!</v>
      </c>
      <c r="CB177" s="417" t="e">
        <f t="shared" si="86"/>
        <v>#DIV/0!</v>
      </c>
      <c r="CC177" s="417" t="e">
        <f t="shared" si="86"/>
        <v>#DIV/0!</v>
      </c>
      <c r="CD177" s="417" t="e">
        <f t="shared" si="86"/>
        <v>#DIV/0!</v>
      </c>
      <c r="CE177" s="417" t="e">
        <f t="shared" si="86"/>
        <v>#DIV/0!</v>
      </c>
      <c r="CF177" s="417" t="e">
        <f t="shared" si="86"/>
        <v>#DIV/0!</v>
      </c>
    </row>
    <row r="178" spans="2:84" x14ac:dyDescent="0.35">
      <c r="D178" s="417" t="s">
        <v>86</v>
      </c>
      <c r="E178" s="417" t="e">
        <f t="shared" ref="E178:AJ178" si="87">(E171*$E20*365)</f>
        <v>#DIV/0!</v>
      </c>
      <c r="F178" s="417" t="e">
        <f t="shared" si="87"/>
        <v>#DIV/0!</v>
      </c>
      <c r="G178" s="417" t="e">
        <f t="shared" si="87"/>
        <v>#DIV/0!</v>
      </c>
      <c r="H178" s="417" t="e">
        <f t="shared" si="87"/>
        <v>#DIV/0!</v>
      </c>
      <c r="I178" s="417" t="e">
        <f t="shared" si="87"/>
        <v>#DIV/0!</v>
      </c>
      <c r="J178" s="417" t="e">
        <f t="shared" si="87"/>
        <v>#DIV/0!</v>
      </c>
      <c r="K178" s="417" t="e">
        <f t="shared" si="87"/>
        <v>#DIV/0!</v>
      </c>
      <c r="L178" s="417" t="e">
        <f t="shared" si="87"/>
        <v>#DIV/0!</v>
      </c>
      <c r="M178" s="417" t="e">
        <f t="shared" si="87"/>
        <v>#DIV/0!</v>
      </c>
      <c r="N178" s="417" t="e">
        <f t="shared" si="87"/>
        <v>#DIV/0!</v>
      </c>
      <c r="O178" s="417" t="e">
        <f t="shared" si="87"/>
        <v>#DIV/0!</v>
      </c>
      <c r="P178" s="417" t="e">
        <f t="shared" si="87"/>
        <v>#DIV/0!</v>
      </c>
      <c r="Q178" s="417" t="e">
        <f t="shared" si="87"/>
        <v>#DIV/0!</v>
      </c>
      <c r="R178" s="417" t="e">
        <f t="shared" si="87"/>
        <v>#DIV/0!</v>
      </c>
      <c r="S178" s="417" t="e">
        <f t="shared" si="87"/>
        <v>#DIV/0!</v>
      </c>
      <c r="T178" s="417" t="e">
        <f t="shared" si="87"/>
        <v>#DIV/0!</v>
      </c>
      <c r="U178" s="417" t="e">
        <f t="shared" si="87"/>
        <v>#DIV/0!</v>
      </c>
      <c r="V178" s="417" t="e">
        <f t="shared" si="87"/>
        <v>#DIV/0!</v>
      </c>
      <c r="W178" s="417" t="e">
        <f t="shared" si="87"/>
        <v>#DIV/0!</v>
      </c>
      <c r="X178" s="417" t="e">
        <f t="shared" si="87"/>
        <v>#DIV/0!</v>
      </c>
      <c r="Y178" s="417" t="e">
        <f t="shared" si="87"/>
        <v>#DIV/0!</v>
      </c>
      <c r="Z178" s="417" t="e">
        <f t="shared" si="87"/>
        <v>#DIV/0!</v>
      </c>
      <c r="AA178" s="417" t="e">
        <f t="shared" si="87"/>
        <v>#DIV/0!</v>
      </c>
      <c r="AB178" s="417" t="e">
        <f t="shared" si="87"/>
        <v>#DIV/0!</v>
      </c>
      <c r="AC178" s="417" t="e">
        <f t="shared" si="87"/>
        <v>#DIV/0!</v>
      </c>
      <c r="AD178" s="417" t="e">
        <f t="shared" si="87"/>
        <v>#DIV/0!</v>
      </c>
      <c r="AE178" s="417" t="e">
        <f t="shared" si="87"/>
        <v>#DIV/0!</v>
      </c>
      <c r="AF178" s="417" t="e">
        <f t="shared" si="87"/>
        <v>#DIV/0!</v>
      </c>
      <c r="AG178" s="417" t="e">
        <f t="shared" si="87"/>
        <v>#DIV/0!</v>
      </c>
      <c r="AH178" s="417" t="e">
        <f t="shared" si="87"/>
        <v>#DIV/0!</v>
      </c>
      <c r="AI178" s="417" t="e">
        <f t="shared" si="87"/>
        <v>#DIV/0!</v>
      </c>
      <c r="AJ178" s="417" t="e">
        <f t="shared" si="87"/>
        <v>#DIV/0!</v>
      </c>
      <c r="AK178" s="417" t="e">
        <f t="shared" ref="AK178:BP178" si="88">(AK171*$E20*365)</f>
        <v>#DIV/0!</v>
      </c>
      <c r="AL178" s="417" t="e">
        <f t="shared" si="88"/>
        <v>#DIV/0!</v>
      </c>
      <c r="AM178" s="417" t="e">
        <f t="shared" si="88"/>
        <v>#DIV/0!</v>
      </c>
      <c r="AN178" s="417" t="e">
        <f t="shared" si="88"/>
        <v>#DIV/0!</v>
      </c>
      <c r="AO178" s="417" t="e">
        <f t="shared" si="88"/>
        <v>#DIV/0!</v>
      </c>
      <c r="AP178" s="417" t="e">
        <f t="shared" si="88"/>
        <v>#DIV/0!</v>
      </c>
      <c r="AQ178" s="417" t="e">
        <f t="shared" si="88"/>
        <v>#DIV/0!</v>
      </c>
      <c r="AR178" s="417" t="e">
        <f t="shared" si="88"/>
        <v>#DIV/0!</v>
      </c>
      <c r="AS178" s="417" t="e">
        <f t="shared" si="88"/>
        <v>#DIV/0!</v>
      </c>
      <c r="AT178" s="417" t="e">
        <f t="shared" si="88"/>
        <v>#DIV/0!</v>
      </c>
      <c r="AU178" s="417" t="e">
        <f t="shared" si="88"/>
        <v>#DIV/0!</v>
      </c>
      <c r="AV178" s="417" t="e">
        <f t="shared" si="88"/>
        <v>#DIV/0!</v>
      </c>
      <c r="AW178" s="417" t="e">
        <f t="shared" si="88"/>
        <v>#DIV/0!</v>
      </c>
      <c r="AX178" s="417" t="e">
        <f t="shared" si="88"/>
        <v>#DIV/0!</v>
      </c>
      <c r="AY178" s="417" t="e">
        <f t="shared" si="88"/>
        <v>#DIV/0!</v>
      </c>
      <c r="AZ178" s="417" t="e">
        <f t="shared" si="88"/>
        <v>#DIV/0!</v>
      </c>
      <c r="BA178" s="417" t="e">
        <f t="shared" si="88"/>
        <v>#DIV/0!</v>
      </c>
      <c r="BB178" s="417" t="e">
        <f t="shared" si="88"/>
        <v>#DIV/0!</v>
      </c>
      <c r="BC178" s="417" t="e">
        <f t="shared" si="88"/>
        <v>#DIV/0!</v>
      </c>
      <c r="BD178" s="417" t="e">
        <f t="shared" si="88"/>
        <v>#DIV/0!</v>
      </c>
      <c r="BE178" s="417" t="e">
        <f t="shared" si="88"/>
        <v>#DIV/0!</v>
      </c>
      <c r="BF178" s="417" t="e">
        <f t="shared" si="88"/>
        <v>#DIV/0!</v>
      </c>
      <c r="BG178" s="417" t="e">
        <f t="shared" si="88"/>
        <v>#DIV/0!</v>
      </c>
      <c r="BH178" s="417" t="e">
        <f t="shared" si="88"/>
        <v>#DIV/0!</v>
      </c>
      <c r="BI178" s="417" t="e">
        <f t="shared" si="88"/>
        <v>#DIV/0!</v>
      </c>
      <c r="BJ178" s="417" t="e">
        <f t="shared" si="88"/>
        <v>#DIV/0!</v>
      </c>
      <c r="BK178" s="417" t="e">
        <f t="shared" si="88"/>
        <v>#DIV/0!</v>
      </c>
      <c r="BL178" s="417" t="e">
        <f t="shared" si="88"/>
        <v>#DIV/0!</v>
      </c>
      <c r="BM178" s="417" t="e">
        <f t="shared" si="88"/>
        <v>#DIV/0!</v>
      </c>
      <c r="BN178" s="417" t="e">
        <f t="shared" si="88"/>
        <v>#DIV/0!</v>
      </c>
      <c r="BO178" s="417" t="e">
        <f t="shared" si="88"/>
        <v>#DIV/0!</v>
      </c>
      <c r="BP178" s="417" t="e">
        <f t="shared" si="88"/>
        <v>#DIV/0!</v>
      </c>
      <c r="BQ178" s="417" t="e">
        <f t="shared" ref="BQ178:CF178" si="89">(BQ171*$E20*365)</f>
        <v>#DIV/0!</v>
      </c>
      <c r="BR178" s="417" t="e">
        <f t="shared" si="89"/>
        <v>#DIV/0!</v>
      </c>
      <c r="BS178" s="417" t="e">
        <f t="shared" si="89"/>
        <v>#DIV/0!</v>
      </c>
      <c r="BT178" s="417" t="e">
        <f t="shared" si="89"/>
        <v>#DIV/0!</v>
      </c>
      <c r="BU178" s="417" t="e">
        <f t="shared" si="89"/>
        <v>#DIV/0!</v>
      </c>
      <c r="BV178" s="417" t="e">
        <f t="shared" si="89"/>
        <v>#DIV/0!</v>
      </c>
      <c r="BW178" s="417" t="e">
        <f t="shared" si="89"/>
        <v>#DIV/0!</v>
      </c>
      <c r="BX178" s="417" t="e">
        <f t="shared" si="89"/>
        <v>#DIV/0!</v>
      </c>
      <c r="BY178" s="417" t="e">
        <f t="shared" si="89"/>
        <v>#DIV/0!</v>
      </c>
      <c r="BZ178" s="417" t="e">
        <f t="shared" si="89"/>
        <v>#DIV/0!</v>
      </c>
      <c r="CA178" s="417" t="e">
        <f t="shared" si="89"/>
        <v>#DIV/0!</v>
      </c>
      <c r="CB178" s="417" t="e">
        <f t="shared" si="89"/>
        <v>#DIV/0!</v>
      </c>
      <c r="CC178" s="417" t="e">
        <f t="shared" si="89"/>
        <v>#DIV/0!</v>
      </c>
      <c r="CD178" s="417" t="e">
        <f t="shared" si="89"/>
        <v>#DIV/0!</v>
      </c>
      <c r="CE178" s="417" t="e">
        <f t="shared" si="89"/>
        <v>#DIV/0!</v>
      </c>
      <c r="CF178" s="417" t="e">
        <f t="shared" si="89"/>
        <v>#DIV/0!</v>
      </c>
    </row>
    <row r="179" spans="2:84" x14ac:dyDescent="0.35">
      <c r="D179" s="417" t="s">
        <v>88</v>
      </c>
      <c r="E179" s="417" t="e">
        <f t="shared" ref="E179:AJ179" si="90">(E172*$E21*365)</f>
        <v>#DIV/0!</v>
      </c>
      <c r="F179" s="417" t="e">
        <f t="shared" si="90"/>
        <v>#DIV/0!</v>
      </c>
      <c r="G179" s="417" t="e">
        <f t="shared" si="90"/>
        <v>#DIV/0!</v>
      </c>
      <c r="H179" s="417" t="e">
        <f t="shared" si="90"/>
        <v>#DIV/0!</v>
      </c>
      <c r="I179" s="417" t="e">
        <f t="shared" si="90"/>
        <v>#DIV/0!</v>
      </c>
      <c r="J179" s="417" t="e">
        <f t="shared" si="90"/>
        <v>#DIV/0!</v>
      </c>
      <c r="K179" s="417" t="e">
        <f t="shared" si="90"/>
        <v>#DIV/0!</v>
      </c>
      <c r="L179" s="417" t="e">
        <f t="shared" si="90"/>
        <v>#DIV/0!</v>
      </c>
      <c r="M179" s="417" t="e">
        <f t="shared" si="90"/>
        <v>#DIV/0!</v>
      </c>
      <c r="N179" s="417" t="e">
        <f t="shared" si="90"/>
        <v>#DIV/0!</v>
      </c>
      <c r="O179" s="417" t="e">
        <f t="shared" si="90"/>
        <v>#DIV/0!</v>
      </c>
      <c r="P179" s="417" t="e">
        <f t="shared" si="90"/>
        <v>#DIV/0!</v>
      </c>
      <c r="Q179" s="417" t="e">
        <f t="shared" si="90"/>
        <v>#DIV/0!</v>
      </c>
      <c r="R179" s="417" t="e">
        <f t="shared" si="90"/>
        <v>#DIV/0!</v>
      </c>
      <c r="S179" s="417" t="e">
        <f t="shared" si="90"/>
        <v>#DIV/0!</v>
      </c>
      <c r="T179" s="417" t="e">
        <f t="shared" si="90"/>
        <v>#DIV/0!</v>
      </c>
      <c r="U179" s="417" t="e">
        <f t="shared" si="90"/>
        <v>#DIV/0!</v>
      </c>
      <c r="V179" s="417" t="e">
        <f t="shared" si="90"/>
        <v>#DIV/0!</v>
      </c>
      <c r="W179" s="417" t="e">
        <f t="shared" si="90"/>
        <v>#DIV/0!</v>
      </c>
      <c r="X179" s="417" t="e">
        <f t="shared" si="90"/>
        <v>#DIV/0!</v>
      </c>
      <c r="Y179" s="417" t="e">
        <f t="shared" si="90"/>
        <v>#DIV/0!</v>
      </c>
      <c r="Z179" s="417" t="e">
        <f t="shared" si="90"/>
        <v>#DIV/0!</v>
      </c>
      <c r="AA179" s="417" t="e">
        <f t="shared" si="90"/>
        <v>#DIV/0!</v>
      </c>
      <c r="AB179" s="417" t="e">
        <f t="shared" si="90"/>
        <v>#DIV/0!</v>
      </c>
      <c r="AC179" s="417" t="e">
        <f t="shared" si="90"/>
        <v>#DIV/0!</v>
      </c>
      <c r="AD179" s="417" t="e">
        <f t="shared" si="90"/>
        <v>#DIV/0!</v>
      </c>
      <c r="AE179" s="417" t="e">
        <f t="shared" si="90"/>
        <v>#DIV/0!</v>
      </c>
      <c r="AF179" s="417" t="e">
        <f t="shared" si="90"/>
        <v>#DIV/0!</v>
      </c>
      <c r="AG179" s="417" t="e">
        <f t="shared" si="90"/>
        <v>#DIV/0!</v>
      </c>
      <c r="AH179" s="417" t="e">
        <f t="shared" si="90"/>
        <v>#DIV/0!</v>
      </c>
      <c r="AI179" s="417" t="e">
        <f t="shared" si="90"/>
        <v>#DIV/0!</v>
      </c>
      <c r="AJ179" s="417" t="e">
        <f t="shared" si="90"/>
        <v>#DIV/0!</v>
      </c>
      <c r="AK179" s="417" t="e">
        <f t="shared" ref="AK179:BP179" si="91">(AK172*$E21*365)</f>
        <v>#DIV/0!</v>
      </c>
      <c r="AL179" s="417" t="e">
        <f t="shared" si="91"/>
        <v>#DIV/0!</v>
      </c>
      <c r="AM179" s="417" t="e">
        <f t="shared" si="91"/>
        <v>#DIV/0!</v>
      </c>
      <c r="AN179" s="417" t="e">
        <f t="shared" si="91"/>
        <v>#DIV/0!</v>
      </c>
      <c r="AO179" s="417" t="e">
        <f t="shared" si="91"/>
        <v>#DIV/0!</v>
      </c>
      <c r="AP179" s="417" t="e">
        <f t="shared" si="91"/>
        <v>#DIV/0!</v>
      </c>
      <c r="AQ179" s="417" t="e">
        <f t="shared" si="91"/>
        <v>#DIV/0!</v>
      </c>
      <c r="AR179" s="417" t="e">
        <f t="shared" si="91"/>
        <v>#DIV/0!</v>
      </c>
      <c r="AS179" s="417" t="e">
        <f t="shared" si="91"/>
        <v>#DIV/0!</v>
      </c>
      <c r="AT179" s="417" t="e">
        <f t="shared" si="91"/>
        <v>#DIV/0!</v>
      </c>
      <c r="AU179" s="417" t="e">
        <f t="shared" si="91"/>
        <v>#DIV/0!</v>
      </c>
      <c r="AV179" s="417" t="e">
        <f t="shared" si="91"/>
        <v>#DIV/0!</v>
      </c>
      <c r="AW179" s="417" t="e">
        <f t="shared" si="91"/>
        <v>#DIV/0!</v>
      </c>
      <c r="AX179" s="417" t="e">
        <f t="shared" si="91"/>
        <v>#DIV/0!</v>
      </c>
      <c r="AY179" s="417" t="e">
        <f t="shared" si="91"/>
        <v>#DIV/0!</v>
      </c>
      <c r="AZ179" s="417" t="e">
        <f t="shared" si="91"/>
        <v>#DIV/0!</v>
      </c>
      <c r="BA179" s="417" t="e">
        <f t="shared" si="91"/>
        <v>#DIV/0!</v>
      </c>
      <c r="BB179" s="417" t="e">
        <f t="shared" si="91"/>
        <v>#DIV/0!</v>
      </c>
      <c r="BC179" s="417" t="e">
        <f t="shared" si="91"/>
        <v>#DIV/0!</v>
      </c>
      <c r="BD179" s="417" t="e">
        <f t="shared" si="91"/>
        <v>#DIV/0!</v>
      </c>
      <c r="BE179" s="417" t="e">
        <f t="shared" si="91"/>
        <v>#DIV/0!</v>
      </c>
      <c r="BF179" s="417" t="e">
        <f t="shared" si="91"/>
        <v>#DIV/0!</v>
      </c>
      <c r="BG179" s="417" t="e">
        <f t="shared" si="91"/>
        <v>#DIV/0!</v>
      </c>
      <c r="BH179" s="417" t="e">
        <f t="shared" si="91"/>
        <v>#DIV/0!</v>
      </c>
      <c r="BI179" s="417" t="e">
        <f t="shared" si="91"/>
        <v>#DIV/0!</v>
      </c>
      <c r="BJ179" s="417" t="e">
        <f t="shared" si="91"/>
        <v>#DIV/0!</v>
      </c>
      <c r="BK179" s="417" t="e">
        <f t="shared" si="91"/>
        <v>#DIV/0!</v>
      </c>
      <c r="BL179" s="417" t="e">
        <f t="shared" si="91"/>
        <v>#DIV/0!</v>
      </c>
      <c r="BM179" s="417" t="e">
        <f t="shared" si="91"/>
        <v>#DIV/0!</v>
      </c>
      <c r="BN179" s="417" t="e">
        <f t="shared" si="91"/>
        <v>#DIV/0!</v>
      </c>
      <c r="BO179" s="417" t="e">
        <f t="shared" si="91"/>
        <v>#DIV/0!</v>
      </c>
      <c r="BP179" s="417" t="e">
        <f t="shared" si="91"/>
        <v>#DIV/0!</v>
      </c>
      <c r="BQ179" s="417" t="e">
        <f t="shared" ref="BQ179:CF179" si="92">(BQ172*$E21*365)</f>
        <v>#DIV/0!</v>
      </c>
      <c r="BR179" s="417" t="e">
        <f t="shared" si="92"/>
        <v>#DIV/0!</v>
      </c>
      <c r="BS179" s="417" t="e">
        <f t="shared" si="92"/>
        <v>#DIV/0!</v>
      </c>
      <c r="BT179" s="417" t="e">
        <f t="shared" si="92"/>
        <v>#DIV/0!</v>
      </c>
      <c r="BU179" s="417" t="e">
        <f t="shared" si="92"/>
        <v>#DIV/0!</v>
      </c>
      <c r="BV179" s="417" t="e">
        <f t="shared" si="92"/>
        <v>#DIV/0!</v>
      </c>
      <c r="BW179" s="417" t="e">
        <f t="shared" si="92"/>
        <v>#DIV/0!</v>
      </c>
      <c r="BX179" s="417" t="e">
        <f t="shared" si="92"/>
        <v>#DIV/0!</v>
      </c>
      <c r="BY179" s="417" t="e">
        <f t="shared" si="92"/>
        <v>#DIV/0!</v>
      </c>
      <c r="BZ179" s="417" t="e">
        <f t="shared" si="92"/>
        <v>#DIV/0!</v>
      </c>
      <c r="CA179" s="417" t="e">
        <f t="shared" si="92"/>
        <v>#DIV/0!</v>
      </c>
      <c r="CB179" s="417" t="e">
        <f t="shared" si="92"/>
        <v>#DIV/0!</v>
      </c>
      <c r="CC179" s="417" t="e">
        <f t="shared" si="92"/>
        <v>#DIV/0!</v>
      </c>
      <c r="CD179" s="417" t="e">
        <f t="shared" si="92"/>
        <v>#DIV/0!</v>
      </c>
      <c r="CE179" s="417" t="e">
        <f t="shared" si="92"/>
        <v>#DIV/0!</v>
      </c>
      <c r="CF179" s="417" t="e">
        <f t="shared" si="92"/>
        <v>#DIV/0!</v>
      </c>
    </row>
    <row r="180" spans="2:84" x14ac:dyDescent="0.35">
      <c r="D180" s="417" t="s">
        <v>90</v>
      </c>
      <c r="E180" s="417" t="e">
        <f t="shared" ref="E180:AJ180" si="93">(E173*$E22*365)</f>
        <v>#DIV/0!</v>
      </c>
      <c r="F180" s="417" t="e">
        <f t="shared" si="93"/>
        <v>#DIV/0!</v>
      </c>
      <c r="G180" s="417" t="e">
        <f t="shared" si="93"/>
        <v>#DIV/0!</v>
      </c>
      <c r="H180" s="417" t="e">
        <f t="shared" si="93"/>
        <v>#DIV/0!</v>
      </c>
      <c r="I180" s="417" t="e">
        <f t="shared" si="93"/>
        <v>#DIV/0!</v>
      </c>
      <c r="J180" s="417" t="e">
        <f t="shared" si="93"/>
        <v>#DIV/0!</v>
      </c>
      <c r="K180" s="417" t="e">
        <f t="shared" si="93"/>
        <v>#DIV/0!</v>
      </c>
      <c r="L180" s="417" t="e">
        <f t="shared" si="93"/>
        <v>#DIV/0!</v>
      </c>
      <c r="M180" s="417" t="e">
        <f t="shared" si="93"/>
        <v>#DIV/0!</v>
      </c>
      <c r="N180" s="417" t="e">
        <f t="shared" si="93"/>
        <v>#DIV/0!</v>
      </c>
      <c r="O180" s="417" t="e">
        <f t="shared" si="93"/>
        <v>#DIV/0!</v>
      </c>
      <c r="P180" s="417" t="e">
        <f t="shared" si="93"/>
        <v>#DIV/0!</v>
      </c>
      <c r="Q180" s="417" t="e">
        <f t="shared" si="93"/>
        <v>#DIV/0!</v>
      </c>
      <c r="R180" s="417" t="e">
        <f t="shared" si="93"/>
        <v>#DIV/0!</v>
      </c>
      <c r="S180" s="417" t="e">
        <f t="shared" si="93"/>
        <v>#DIV/0!</v>
      </c>
      <c r="T180" s="417" t="e">
        <f t="shared" si="93"/>
        <v>#DIV/0!</v>
      </c>
      <c r="U180" s="417" t="e">
        <f t="shared" si="93"/>
        <v>#DIV/0!</v>
      </c>
      <c r="V180" s="417" t="e">
        <f t="shared" si="93"/>
        <v>#DIV/0!</v>
      </c>
      <c r="W180" s="417" t="e">
        <f t="shared" si="93"/>
        <v>#DIV/0!</v>
      </c>
      <c r="X180" s="417" t="e">
        <f t="shared" si="93"/>
        <v>#DIV/0!</v>
      </c>
      <c r="Y180" s="417" t="e">
        <f t="shared" si="93"/>
        <v>#DIV/0!</v>
      </c>
      <c r="Z180" s="417" t="e">
        <f t="shared" si="93"/>
        <v>#DIV/0!</v>
      </c>
      <c r="AA180" s="417" t="e">
        <f t="shared" si="93"/>
        <v>#DIV/0!</v>
      </c>
      <c r="AB180" s="417" t="e">
        <f t="shared" si="93"/>
        <v>#DIV/0!</v>
      </c>
      <c r="AC180" s="417" t="e">
        <f t="shared" si="93"/>
        <v>#DIV/0!</v>
      </c>
      <c r="AD180" s="417" t="e">
        <f t="shared" si="93"/>
        <v>#DIV/0!</v>
      </c>
      <c r="AE180" s="417" t="e">
        <f t="shared" si="93"/>
        <v>#DIV/0!</v>
      </c>
      <c r="AF180" s="417" t="e">
        <f t="shared" si="93"/>
        <v>#DIV/0!</v>
      </c>
      <c r="AG180" s="417" t="e">
        <f t="shared" si="93"/>
        <v>#DIV/0!</v>
      </c>
      <c r="AH180" s="417" t="e">
        <f t="shared" si="93"/>
        <v>#DIV/0!</v>
      </c>
      <c r="AI180" s="417" t="e">
        <f t="shared" si="93"/>
        <v>#DIV/0!</v>
      </c>
      <c r="AJ180" s="417" t="e">
        <f t="shared" si="93"/>
        <v>#DIV/0!</v>
      </c>
      <c r="AK180" s="417" t="e">
        <f t="shared" ref="AK180:BP180" si="94">(AK173*$E22*365)</f>
        <v>#DIV/0!</v>
      </c>
      <c r="AL180" s="417" t="e">
        <f t="shared" si="94"/>
        <v>#DIV/0!</v>
      </c>
      <c r="AM180" s="417" t="e">
        <f t="shared" si="94"/>
        <v>#DIV/0!</v>
      </c>
      <c r="AN180" s="417" t="e">
        <f t="shared" si="94"/>
        <v>#DIV/0!</v>
      </c>
      <c r="AO180" s="417" t="e">
        <f t="shared" si="94"/>
        <v>#DIV/0!</v>
      </c>
      <c r="AP180" s="417" t="e">
        <f t="shared" si="94"/>
        <v>#DIV/0!</v>
      </c>
      <c r="AQ180" s="417" t="e">
        <f t="shared" si="94"/>
        <v>#DIV/0!</v>
      </c>
      <c r="AR180" s="417" t="e">
        <f t="shared" si="94"/>
        <v>#DIV/0!</v>
      </c>
      <c r="AS180" s="417" t="e">
        <f t="shared" si="94"/>
        <v>#DIV/0!</v>
      </c>
      <c r="AT180" s="417" t="e">
        <f t="shared" si="94"/>
        <v>#DIV/0!</v>
      </c>
      <c r="AU180" s="417" t="e">
        <f t="shared" si="94"/>
        <v>#DIV/0!</v>
      </c>
      <c r="AV180" s="417" t="e">
        <f t="shared" si="94"/>
        <v>#DIV/0!</v>
      </c>
      <c r="AW180" s="417" t="e">
        <f t="shared" si="94"/>
        <v>#DIV/0!</v>
      </c>
      <c r="AX180" s="417" t="e">
        <f t="shared" si="94"/>
        <v>#DIV/0!</v>
      </c>
      <c r="AY180" s="417" t="e">
        <f t="shared" si="94"/>
        <v>#DIV/0!</v>
      </c>
      <c r="AZ180" s="417" t="e">
        <f t="shared" si="94"/>
        <v>#DIV/0!</v>
      </c>
      <c r="BA180" s="417" t="e">
        <f t="shared" si="94"/>
        <v>#DIV/0!</v>
      </c>
      <c r="BB180" s="417" t="e">
        <f t="shared" si="94"/>
        <v>#DIV/0!</v>
      </c>
      <c r="BC180" s="417" t="e">
        <f t="shared" si="94"/>
        <v>#DIV/0!</v>
      </c>
      <c r="BD180" s="417" t="e">
        <f t="shared" si="94"/>
        <v>#DIV/0!</v>
      </c>
      <c r="BE180" s="417" t="e">
        <f t="shared" si="94"/>
        <v>#DIV/0!</v>
      </c>
      <c r="BF180" s="417" t="e">
        <f t="shared" si="94"/>
        <v>#DIV/0!</v>
      </c>
      <c r="BG180" s="417" t="e">
        <f t="shared" si="94"/>
        <v>#DIV/0!</v>
      </c>
      <c r="BH180" s="417" t="e">
        <f t="shared" si="94"/>
        <v>#DIV/0!</v>
      </c>
      <c r="BI180" s="417" t="e">
        <f t="shared" si="94"/>
        <v>#DIV/0!</v>
      </c>
      <c r="BJ180" s="417" t="e">
        <f t="shared" si="94"/>
        <v>#DIV/0!</v>
      </c>
      <c r="BK180" s="417" t="e">
        <f t="shared" si="94"/>
        <v>#DIV/0!</v>
      </c>
      <c r="BL180" s="417" t="e">
        <f t="shared" si="94"/>
        <v>#DIV/0!</v>
      </c>
      <c r="BM180" s="417" t="e">
        <f t="shared" si="94"/>
        <v>#DIV/0!</v>
      </c>
      <c r="BN180" s="417" t="e">
        <f t="shared" si="94"/>
        <v>#DIV/0!</v>
      </c>
      <c r="BO180" s="417" t="e">
        <f t="shared" si="94"/>
        <v>#DIV/0!</v>
      </c>
      <c r="BP180" s="417" t="e">
        <f t="shared" si="94"/>
        <v>#DIV/0!</v>
      </c>
      <c r="BQ180" s="417" t="e">
        <f t="shared" ref="BQ180:CF180" si="95">(BQ173*$E22*365)</f>
        <v>#DIV/0!</v>
      </c>
      <c r="BR180" s="417" t="e">
        <f t="shared" si="95"/>
        <v>#DIV/0!</v>
      </c>
      <c r="BS180" s="417" t="e">
        <f t="shared" si="95"/>
        <v>#DIV/0!</v>
      </c>
      <c r="BT180" s="417" t="e">
        <f t="shared" si="95"/>
        <v>#DIV/0!</v>
      </c>
      <c r="BU180" s="417" t="e">
        <f t="shared" si="95"/>
        <v>#DIV/0!</v>
      </c>
      <c r="BV180" s="417" t="e">
        <f t="shared" si="95"/>
        <v>#DIV/0!</v>
      </c>
      <c r="BW180" s="417" t="e">
        <f t="shared" si="95"/>
        <v>#DIV/0!</v>
      </c>
      <c r="BX180" s="417" t="e">
        <f t="shared" si="95"/>
        <v>#DIV/0!</v>
      </c>
      <c r="BY180" s="417" t="e">
        <f t="shared" si="95"/>
        <v>#DIV/0!</v>
      </c>
      <c r="BZ180" s="417" t="e">
        <f t="shared" si="95"/>
        <v>#DIV/0!</v>
      </c>
      <c r="CA180" s="417" t="e">
        <f t="shared" si="95"/>
        <v>#DIV/0!</v>
      </c>
      <c r="CB180" s="417" t="e">
        <f t="shared" si="95"/>
        <v>#DIV/0!</v>
      </c>
      <c r="CC180" s="417" t="e">
        <f t="shared" si="95"/>
        <v>#DIV/0!</v>
      </c>
      <c r="CD180" s="417" t="e">
        <f t="shared" si="95"/>
        <v>#DIV/0!</v>
      </c>
      <c r="CE180" s="417" t="e">
        <f t="shared" si="95"/>
        <v>#DIV/0!</v>
      </c>
      <c r="CF180" s="417" t="e">
        <f t="shared" si="95"/>
        <v>#DIV/0!</v>
      </c>
    </row>
    <row r="183" spans="2:84" x14ac:dyDescent="0.35">
      <c r="B183" s="391" t="s">
        <v>313</v>
      </c>
    </row>
    <row r="184" spans="2:84" x14ac:dyDescent="0.35">
      <c r="B184" s="415"/>
      <c r="C184" s="391" t="s">
        <v>314</v>
      </c>
    </row>
    <row r="185" spans="2:84" x14ac:dyDescent="0.35">
      <c r="D185" s="787"/>
      <c r="E185" s="787">
        <v>2010</v>
      </c>
      <c r="F185" s="787">
        <v>2011</v>
      </c>
      <c r="G185" s="787">
        <v>2012</v>
      </c>
      <c r="H185" s="787">
        <v>2013</v>
      </c>
      <c r="I185" s="787">
        <v>2014</v>
      </c>
      <c r="J185" s="787">
        <v>2015</v>
      </c>
      <c r="K185" s="787">
        <v>2016</v>
      </c>
      <c r="L185" s="787">
        <v>2017</v>
      </c>
      <c r="M185" s="787">
        <v>2018</v>
      </c>
      <c r="N185" s="787">
        <v>2019</v>
      </c>
      <c r="O185" s="787">
        <v>2020</v>
      </c>
      <c r="P185" s="787">
        <v>2021</v>
      </c>
      <c r="Q185" s="787">
        <v>2022</v>
      </c>
      <c r="R185" s="787">
        <v>2023</v>
      </c>
      <c r="S185" s="787">
        <v>2024</v>
      </c>
      <c r="T185" s="787">
        <v>2025</v>
      </c>
      <c r="U185" s="787">
        <v>2026</v>
      </c>
      <c r="V185" s="787">
        <v>2027</v>
      </c>
      <c r="W185" s="787">
        <v>2028</v>
      </c>
      <c r="X185" s="787">
        <v>2029</v>
      </c>
      <c r="Y185" s="787">
        <v>2030</v>
      </c>
      <c r="Z185" s="787">
        <v>2031</v>
      </c>
      <c r="AA185" s="787">
        <v>2032</v>
      </c>
      <c r="AB185" s="787">
        <v>2033</v>
      </c>
      <c r="AC185" s="787">
        <v>2034</v>
      </c>
      <c r="AD185" s="787">
        <v>2035</v>
      </c>
      <c r="AE185" s="787">
        <v>2036</v>
      </c>
      <c r="AF185" s="787">
        <v>2037</v>
      </c>
      <c r="AG185" s="787">
        <v>2038</v>
      </c>
      <c r="AH185" s="787">
        <v>2039</v>
      </c>
      <c r="AI185" s="787">
        <v>2040</v>
      </c>
      <c r="AJ185" s="787">
        <v>2041</v>
      </c>
      <c r="AK185" s="787">
        <v>2042</v>
      </c>
      <c r="AL185" s="787">
        <v>2043</v>
      </c>
      <c r="AM185" s="787">
        <v>2044</v>
      </c>
      <c r="AN185" s="787">
        <v>2045</v>
      </c>
      <c r="AO185" s="787">
        <v>2046</v>
      </c>
      <c r="AP185" s="787">
        <v>2047</v>
      </c>
      <c r="AQ185" s="787">
        <v>2048</v>
      </c>
      <c r="AR185" s="787">
        <v>2049</v>
      </c>
      <c r="AS185" s="787">
        <v>2050</v>
      </c>
      <c r="AT185" s="787">
        <v>2051</v>
      </c>
      <c r="AU185" s="787">
        <v>2052</v>
      </c>
      <c r="AV185" s="787">
        <v>2053</v>
      </c>
      <c r="AW185" s="787">
        <v>2054</v>
      </c>
      <c r="AX185" s="787">
        <v>2055</v>
      </c>
      <c r="AY185" s="787">
        <v>2056</v>
      </c>
      <c r="AZ185" s="787">
        <v>2057</v>
      </c>
      <c r="BA185" s="787">
        <v>2058</v>
      </c>
      <c r="BB185" s="787">
        <v>2059</v>
      </c>
      <c r="BC185" s="787">
        <v>2060</v>
      </c>
      <c r="BD185" s="787">
        <v>2061</v>
      </c>
      <c r="BE185" s="787">
        <v>2062</v>
      </c>
      <c r="BF185" s="787">
        <v>2063</v>
      </c>
      <c r="BG185" s="787">
        <v>2064</v>
      </c>
      <c r="BH185" s="787">
        <v>2065</v>
      </c>
      <c r="BI185" s="787">
        <v>2066</v>
      </c>
      <c r="BJ185" s="787">
        <v>2067</v>
      </c>
      <c r="BK185" s="787">
        <v>2068</v>
      </c>
      <c r="BL185" s="787">
        <v>2069</v>
      </c>
      <c r="BM185" s="787">
        <v>2070</v>
      </c>
      <c r="BN185" s="787">
        <v>2071</v>
      </c>
      <c r="BO185" s="787">
        <v>2072</v>
      </c>
      <c r="BP185" s="787">
        <v>2073</v>
      </c>
      <c r="BQ185" s="787">
        <v>2074</v>
      </c>
      <c r="BR185" s="787">
        <v>2075</v>
      </c>
      <c r="BS185" s="787">
        <v>2076</v>
      </c>
      <c r="BT185" s="787">
        <v>2077</v>
      </c>
      <c r="BU185" s="787">
        <v>2078</v>
      </c>
      <c r="BV185" s="787">
        <v>2079</v>
      </c>
      <c r="BW185" s="787">
        <v>2080</v>
      </c>
      <c r="BX185" s="787">
        <v>2081</v>
      </c>
      <c r="BY185" s="787">
        <v>2082</v>
      </c>
      <c r="BZ185" s="787">
        <v>2083</v>
      </c>
      <c r="CA185" s="787">
        <v>2084</v>
      </c>
      <c r="CB185" s="787">
        <v>2085</v>
      </c>
      <c r="CC185" s="787">
        <v>2086</v>
      </c>
      <c r="CD185" s="787">
        <v>2087</v>
      </c>
      <c r="CE185" s="787">
        <v>2088</v>
      </c>
      <c r="CF185" s="787">
        <v>2089</v>
      </c>
    </row>
    <row r="186" spans="2:84" x14ac:dyDescent="0.35">
      <c r="D186" s="397" t="s">
        <v>84</v>
      </c>
      <c r="E186" s="417" t="e">
        <f t="shared" ref="E186:AJ186" si="96">(((VLOOKUP(E185, GG_fuel,7,FALSE)) + (VLOOKUP(E185, GG_fuel,8,0))*$E$5 + (VLOOKUP(E185, GG_fuel,9,0))*$E$5^2 + (VLOOKUP(E185, GG_fuel,10,0))*$E$5^3)/$E$5)</f>
        <v>#DIV/0!</v>
      </c>
      <c r="F186" s="417" t="e">
        <f t="shared" si="96"/>
        <v>#DIV/0!</v>
      </c>
      <c r="G186" s="417" t="e">
        <f t="shared" si="96"/>
        <v>#DIV/0!</v>
      </c>
      <c r="H186" s="417" t="e">
        <f t="shared" si="96"/>
        <v>#DIV/0!</v>
      </c>
      <c r="I186" s="417" t="e">
        <f t="shared" si="96"/>
        <v>#DIV/0!</v>
      </c>
      <c r="J186" s="417" t="e">
        <f t="shared" si="96"/>
        <v>#DIV/0!</v>
      </c>
      <c r="K186" s="417" t="e">
        <f t="shared" si="96"/>
        <v>#DIV/0!</v>
      </c>
      <c r="L186" s="417" t="e">
        <f t="shared" si="96"/>
        <v>#DIV/0!</v>
      </c>
      <c r="M186" s="417" t="e">
        <f t="shared" si="96"/>
        <v>#DIV/0!</v>
      </c>
      <c r="N186" s="417" t="e">
        <f t="shared" si="96"/>
        <v>#DIV/0!</v>
      </c>
      <c r="O186" s="417" t="e">
        <f t="shared" si="96"/>
        <v>#DIV/0!</v>
      </c>
      <c r="P186" s="417" t="e">
        <f t="shared" si="96"/>
        <v>#DIV/0!</v>
      </c>
      <c r="Q186" s="417" t="e">
        <f t="shared" si="96"/>
        <v>#DIV/0!</v>
      </c>
      <c r="R186" s="417" t="e">
        <f t="shared" si="96"/>
        <v>#DIV/0!</v>
      </c>
      <c r="S186" s="417" t="e">
        <f t="shared" si="96"/>
        <v>#DIV/0!</v>
      </c>
      <c r="T186" s="417" t="e">
        <f t="shared" si="96"/>
        <v>#DIV/0!</v>
      </c>
      <c r="U186" s="417" t="e">
        <f t="shared" si="96"/>
        <v>#DIV/0!</v>
      </c>
      <c r="V186" s="417" t="e">
        <f t="shared" si="96"/>
        <v>#DIV/0!</v>
      </c>
      <c r="W186" s="417" t="e">
        <f t="shared" si="96"/>
        <v>#DIV/0!</v>
      </c>
      <c r="X186" s="417" t="e">
        <f t="shared" si="96"/>
        <v>#DIV/0!</v>
      </c>
      <c r="Y186" s="417" t="e">
        <f t="shared" si="96"/>
        <v>#DIV/0!</v>
      </c>
      <c r="Z186" s="417" t="e">
        <f t="shared" si="96"/>
        <v>#DIV/0!</v>
      </c>
      <c r="AA186" s="417" t="e">
        <f t="shared" si="96"/>
        <v>#DIV/0!</v>
      </c>
      <c r="AB186" s="417" t="e">
        <f t="shared" si="96"/>
        <v>#DIV/0!</v>
      </c>
      <c r="AC186" s="417" t="e">
        <f t="shared" si="96"/>
        <v>#DIV/0!</v>
      </c>
      <c r="AD186" s="417" t="e">
        <f t="shared" si="96"/>
        <v>#DIV/0!</v>
      </c>
      <c r="AE186" s="417" t="e">
        <f t="shared" si="96"/>
        <v>#DIV/0!</v>
      </c>
      <c r="AF186" s="417" t="e">
        <f t="shared" si="96"/>
        <v>#DIV/0!</v>
      </c>
      <c r="AG186" s="417" t="e">
        <f t="shared" si="96"/>
        <v>#DIV/0!</v>
      </c>
      <c r="AH186" s="417" t="e">
        <f t="shared" si="96"/>
        <v>#DIV/0!</v>
      </c>
      <c r="AI186" s="417" t="e">
        <f t="shared" si="96"/>
        <v>#DIV/0!</v>
      </c>
      <c r="AJ186" s="417" t="e">
        <f t="shared" si="96"/>
        <v>#DIV/0!</v>
      </c>
      <c r="AK186" s="417" t="e">
        <f t="shared" ref="AK186:BP186" si="97">(((VLOOKUP(AK185, GG_fuel,7,FALSE)) + (VLOOKUP(AK185, GG_fuel,8,0))*$E$5 + (VLOOKUP(AK185, GG_fuel,9,0))*$E$5^2 + (VLOOKUP(AK185, GG_fuel,10,0))*$E$5^3)/$E$5)</f>
        <v>#DIV/0!</v>
      </c>
      <c r="AL186" s="417" t="e">
        <f t="shared" si="97"/>
        <v>#DIV/0!</v>
      </c>
      <c r="AM186" s="417" t="e">
        <f t="shared" si="97"/>
        <v>#DIV/0!</v>
      </c>
      <c r="AN186" s="417" t="e">
        <f t="shared" si="97"/>
        <v>#DIV/0!</v>
      </c>
      <c r="AO186" s="417" t="e">
        <f t="shared" si="97"/>
        <v>#DIV/0!</v>
      </c>
      <c r="AP186" s="417" t="e">
        <f t="shared" si="97"/>
        <v>#DIV/0!</v>
      </c>
      <c r="AQ186" s="417" t="e">
        <f t="shared" si="97"/>
        <v>#DIV/0!</v>
      </c>
      <c r="AR186" s="417" t="e">
        <f t="shared" si="97"/>
        <v>#DIV/0!</v>
      </c>
      <c r="AS186" s="417" t="e">
        <f t="shared" si="97"/>
        <v>#DIV/0!</v>
      </c>
      <c r="AT186" s="417" t="e">
        <f t="shared" si="97"/>
        <v>#DIV/0!</v>
      </c>
      <c r="AU186" s="417" t="e">
        <f t="shared" si="97"/>
        <v>#DIV/0!</v>
      </c>
      <c r="AV186" s="417" t="e">
        <f t="shared" si="97"/>
        <v>#DIV/0!</v>
      </c>
      <c r="AW186" s="417" t="e">
        <f t="shared" si="97"/>
        <v>#DIV/0!</v>
      </c>
      <c r="AX186" s="417" t="e">
        <f t="shared" si="97"/>
        <v>#DIV/0!</v>
      </c>
      <c r="AY186" s="417" t="e">
        <f t="shared" si="97"/>
        <v>#DIV/0!</v>
      </c>
      <c r="AZ186" s="417" t="e">
        <f t="shared" si="97"/>
        <v>#DIV/0!</v>
      </c>
      <c r="BA186" s="417" t="e">
        <f t="shared" si="97"/>
        <v>#DIV/0!</v>
      </c>
      <c r="BB186" s="417" t="e">
        <f t="shared" si="97"/>
        <v>#DIV/0!</v>
      </c>
      <c r="BC186" s="417" t="e">
        <f t="shared" si="97"/>
        <v>#DIV/0!</v>
      </c>
      <c r="BD186" s="417" t="e">
        <f t="shared" si="97"/>
        <v>#DIV/0!</v>
      </c>
      <c r="BE186" s="417" t="e">
        <f t="shared" si="97"/>
        <v>#DIV/0!</v>
      </c>
      <c r="BF186" s="417" t="e">
        <f t="shared" si="97"/>
        <v>#DIV/0!</v>
      </c>
      <c r="BG186" s="417" t="e">
        <f t="shared" si="97"/>
        <v>#DIV/0!</v>
      </c>
      <c r="BH186" s="417" t="e">
        <f t="shared" si="97"/>
        <v>#DIV/0!</v>
      </c>
      <c r="BI186" s="417" t="e">
        <f t="shared" si="97"/>
        <v>#DIV/0!</v>
      </c>
      <c r="BJ186" s="417" t="e">
        <f t="shared" si="97"/>
        <v>#DIV/0!</v>
      </c>
      <c r="BK186" s="417" t="e">
        <f t="shared" si="97"/>
        <v>#DIV/0!</v>
      </c>
      <c r="BL186" s="417" t="e">
        <f t="shared" si="97"/>
        <v>#DIV/0!</v>
      </c>
      <c r="BM186" s="417" t="e">
        <f t="shared" si="97"/>
        <v>#DIV/0!</v>
      </c>
      <c r="BN186" s="417" t="e">
        <f t="shared" si="97"/>
        <v>#DIV/0!</v>
      </c>
      <c r="BO186" s="417" t="e">
        <f t="shared" si="97"/>
        <v>#DIV/0!</v>
      </c>
      <c r="BP186" s="417" t="e">
        <f t="shared" si="97"/>
        <v>#DIV/0!</v>
      </c>
      <c r="BQ186" s="417" t="e">
        <f t="shared" ref="BQ186:CF186" si="98">(((VLOOKUP(BQ185, GG_fuel,7,FALSE)) + (VLOOKUP(BQ185, GG_fuel,8,0))*$E$5 + (VLOOKUP(BQ185, GG_fuel,9,0))*$E$5^2 + (VLOOKUP(BQ185, GG_fuel,10,0))*$E$5^3)/$E$5)</f>
        <v>#DIV/0!</v>
      </c>
      <c r="BR186" s="417" t="e">
        <f t="shared" si="98"/>
        <v>#DIV/0!</v>
      </c>
      <c r="BS186" s="417" t="e">
        <f t="shared" si="98"/>
        <v>#DIV/0!</v>
      </c>
      <c r="BT186" s="417" t="e">
        <f t="shared" si="98"/>
        <v>#DIV/0!</v>
      </c>
      <c r="BU186" s="417" t="e">
        <f t="shared" si="98"/>
        <v>#DIV/0!</v>
      </c>
      <c r="BV186" s="417" t="e">
        <f t="shared" si="98"/>
        <v>#DIV/0!</v>
      </c>
      <c r="BW186" s="417" t="e">
        <f t="shared" si="98"/>
        <v>#DIV/0!</v>
      </c>
      <c r="BX186" s="417" t="e">
        <f t="shared" si="98"/>
        <v>#DIV/0!</v>
      </c>
      <c r="BY186" s="417" t="e">
        <f t="shared" si="98"/>
        <v>#DIV/0!</v>
      </c>
      <c r="BZ186" s="417" t="e">
        <f t="shared" si="98"/>
        <v>#DIV/0!</v>
      </c>
      <c r="CA186" s="417" t="e">
        <f t="shared" si="98"/>
        <v>#DIV/0!</v>
      </c>
      <c r="CB186" s="417" t="e">
        <f t="shared" si="98"/>
        <v>#DIV/0!</v>
      </c>
      <c r="CC186" s="417" t="e">
        <f t="shared" si="98"/>
        <v>#DIV/0!</v>
      </c>
      <c r="CD186" s="417" t="e">
        <f t="shared" si="98"/>
        <v>#DIV/0!</v>
      </c>
      <c r="CE186" s="417" t="e">
        <f t="shared" si="98"/>
        <v>#DIV/0!</v>
      </c>
      <c r="CF186" s="417" t="e">
        <f t="shared" si="98"/>
        <v>#DIV/0!</v>
      </c>
    </row>
    <row r="187" spans="2:84" x14ac:dyDescent="0.35">
      <c r="D187" s="397" t="s">
        <v>86</v>
      </c>
      <c r="E187" s="417" t="e">
        <f t="shared" ref="E187:AJ187" si="99">(((VLOOKUP(E185, GG_fuel,19,FALSE)) + (VLOOKUP(E185, GG_fuel,20,0))*$E$6 + (VLOOKUP(E185, GG_fuel,21,0))*$E$6^2 + (VLOOKUP(E185, GG_fuel,22,0))*$E$6^3)/$E$6)</f>
        <v>#DIV/0!</v>
      </c>
      <c r="F187" s="417" t="e">
        <f t="shared" si="99"/>
        <v>#DIV/0!</v>
      </c>
      <c r="G187" s="417" t="e">
        <f t="shared" si="99"/>
        <v>#DIV/0!</v>
      </c>
      <c r="H187" s="417" t="e">
        <f t="shared" si="99"/>
        <v>#DIV/0!</v>
      </c>
      <c r="I187" s="417" t="e">
        <f t="shared" si="99"/>
        <v>#DIV/0!</v>
      </c>
      <c r="J187" s="417" t="e">
        <f t="shared" si="99"/>
        <v>#DIV/0!</v>
      </c>
      <c r="K187" s="417" t="e">
        <f t="shared" si="99"/>
        <v>#DIV/0!</v>
      </c>
      <c r="L187" s="417" t="e">
        <f t="shared" si="99"/>
        <v>#DIV/0!</v>
      </c>
      <c r="M187" s="417" t="e">
        <f t="shared" si="99"/>
        <v>#DIV/0!</v>
      </c>
      <c r="N187" s="417" t="e">
        <f t="shared" si="99"/>
        <v>#DIV/0!</v>
      </c>
      <c r="O187" s="417" t="e">
        <f t="shared" si="99"/>
        <v>#DIV/0!</v>
      </c>
      <c r="P187" s="417" t="e">
        <f t="shared" si="99"/>
        <v>#DIV/0!</v>
      </c>
      <c r="Q187" s="417" t="e">
        <f t="shared" si="99"/>
        <v>#DIV/0!</v>
      </c>
      <c r="R187" s="417" t="e">
        <f t="shared" si="99"/>
        <v>#DIV/0!</v>
      </c>
      <c r="S187" s="417" t="e">
        <f t="shared" si="99"/>
        <v>#DIV/0!</v>
      </c>
      <c r="T187" s="417" t="e">
        <f t="shared" si="99"/>
        <v>#DIV/0!</v>
      </c>
      <c r="U187" s="417" t="e">
        <f t="shared" si="99"/>
        <v>#DIV/0!</v>
      </c>
      <c r="V187" s="417" t="e">
        <f t="shared" si="99"/>
        <v>#DIV/0!</v>
      </c>
      <c r="W187" s="417" t="e">
        <f t="shared" si="99"/>
        <v>#DIV/0!</v>
      </c>
      <c r="X187" s="417" t="e">
        <f t="shared" si="99"/>
        <v>#DIV/0!</v>
      </c>
      <c r="Y187" s="417" t="e">
        <f t="shared" si="99"/>
        <v>#DIV/0!</v>
      </c>
      <c r="Z187" s="417" t="e">
        <f t="shared" si="99"/>
        <v>#DIV/0!</v>
      </c>
      <c r="AA187" s="417" t="e">
        <f t="shared" si="99"/>
        <v>#DIV/0!</v>
      </c>
      <c r="AB187" s="417" t="e">
        <f t="shared" si="99"/>
        <v>#DIV/0!</v>
      </c>
      <c r="AC187" s="417" t="e">
        <f t="shared" si="99"/>
        <v>#DIV/0!</v>
      </c>
      <c r="AD187" s="417" t="e">
        <f t="shared" si="99"/>
        <v>#DIV/0!</v>
      </c>
      <c r="AE187" s="417" t="e">
        <f t="shared" si="99"/>
        <v>#DIV/0!</v>
      </c>
      <c r="AF187" s="417" t="e">
        <f t="shared" si="99"/>
        <v>#DIV/0!</v>
      </c>
      <c r="AG187" s="417" t="e">
        <f t="shared" si="99"/>
        <v>#DIV/0!</v>
      </c>
      <c r="AH187" s="417" t="e">
        <f t="shared" si="99"/>
        <v>#DIV/0!</v>
      </c>
      <c r="AI187" s="417" t="e">
        <f t="shared" si="99"/>
        <v>#DIV/0!</v>
      </c>
      <c r="AJ187" s="417" t="e">
        <f t="shared" si="99"/>
        <v>#DIV/0!</v>
      </c>
      <c r="AK187" s="417" t="e">
        <f t="shared" ref="AK187:BP187" si="100">(((VLOOKUP(AK185, GG_fuel,19,FALSE)) + (VLOOKUP(AK185, GG_fuel,20,0))*$E$6 + (VLOOKUP(AK185, GG_fuel,21,0))*$E$6^2 + (VLOOKUP(AK185, GG_fuel,22,0))*$E$6^3)/$E$6)</f>
        <v>#DIV/0!</v>
      </c>
      <c r="AL187" s="417" t="e">
        <f t="shared" si="100"/>
        <v>#DIV/0!</v>
      </c>
      <c r="AM187" s="417" t="e">
        <f t="shared" si="100"/>
        <v>#DIV/0!</v>
      </c>
      <c r="AN187" s="417" t="e">
        <f t="shared" si="100"/>
        <v>#DIV/0!</v>
      </c>
      <c r="AO187" s="417" t="e">
        <f t="shared" si="100"/>
        <v>#DIV/0!</v>
      </c>
      <c r="AP187" s="417" t="e">
        <f t="shared" si="100"/>
        <v>#DIV/0!</v>
      </c>
      <c r="AQ187" s="417" t="e">
        <f t="shared" si="100"/>
        <v>#DIV/0!</v>
      </c>
      <c r="AR187" s="417" t="e">
        <f t="shared" si="100"/>
        <v>#DIV/0!</v>
      </c>
      <c r="AS187" s="417" t="e">
        <f t="shared" si="100"/>
        <v>#DIV/0!</v>
      </c>
      <c r="AT187" s="417" t="e">
        <f t="shared" si="100"/>
        <v>#DIV/0!</v>
      </c>
      <c r="AU187" s="417" t="e">
        <f t="shared" si="100"/>
        <v>#DIV/0!</v>
      </c>
      <c r="AV187" s="417" t="e">
        <f t="shared" si="100"/>
        <v>#DIV/0!</v>
      </c>
      <c r="AW187" s="417" t="e">
        <f t="shared" si="100"/>
        <v>#DIV/0!</v>
      </c>
      <c r="AX187" s="417" t="e">
        <f t="shared" si="100"/>
        <v>#DIV/0!</v>
      </c>
      <c r="AY187" s="417" t="e">
        <f t="shared" si="100"/>
        <v>#DIV/0!</v>
      </c>
      <c r="AZ187" s="417" t="e">
        <f t="shared" si="100"/>
        <v>#DIV/0!</v>
      </c>
      <c r="BA187" s="417" t="e">
        <f t="shared" si="100"/>
        <v>#DIV/0!</v>
      </c>
      <c r="BB187" s="417" t="e">
        <f t="shared" si="100"/>
        <v>#DIV/0!</v>
      </c>
      <c r="BC187" s="417" t="e">
        <f t="shared" si="100"/>
        <v>#DIV/0!</v>
      </c>
      <c r="BD187" s="417" t="e">
        <f t="shared" si="100"/>
        <v>#DIV/0!</v>
      </c>
      <c r="BE187" s="417" t="e">
        <f t="shared" si="100"/>
        <v>#DIV/0!</v>
      </c>
      <c r="BF187" s="417" t="e">
        <f t="shared" si="100"/>
        <v>#DIV/0!</v>
      </c>
      <c r="BG187" s="417" t="e">
        <f t="shared" si="100"/>
        <v>#DIV/0!</v>
      </c>
      <c r="BH187" s="417" t="e">
        <f t="shared" si="100"/>
        <v>#DIV/0!</v>
      </c>
      <c r="BI187" s="417" t="e">
        <f t="shared" si="100"/>
        <v>#DIV/0!</v>
      </c>
      <c r="BJ187" s="417" t="e">
        <f t="shared" si="100"/>
        <v>#DIV/0!</v>
      </c>
      <c r="BK187" s="417" t="e">
        <f t="shared" si="100"/>
        <v>#DIV/0!</v>
      </c>
      <c r="BL187" s="417" t="e">
        <f t="shared" si="100"/>
        <v>#DIV/0!</v>
      </c>
      <c r="BM187" s="417" t="e">
        <f t="shared" si="100"/>
        <v>#DIV/0!</v>
      </c>
      <c r="BN187" s="417" t="e">
        <f t="shared" si="100"/>
        <v>#DIV/0!</v>
      </c>
      <c r="BO187" s="417" t="e">
        <f t="shared" si="100"/>
        <v>#DIV/0!</v>
      </c>
      <c r="BP187" s="417" t="e">
        <f t="shared" si="100"/>
        <v>#DIV/0!</v>
      </c>
      <c r="BQ187" s="417" t="e">
        <f t="shared" ref="BQ187:CF187" si="101">(((VLOOKUP(BQ185, GG_fuel,19,FALSE)) + (VLOOKUP(BQ185, GG_fuel,20,0))*$E$6 + (VLOOKUP(BQ185, GG_fuel,21,0))*$E$6^2 + (VLOOKUP(BQ185, GG_fuel,22,0))*$E$6^3)/$E$6)</f>
        <v>#DIV/0!</v>
      </c>
      <c r="BR187" s="417" t="e">
        <f t="shared" si="101"/>
        <v>#DIV/0!</v>
      </c>
      <c r="BS187" s="417" t="e">
        <f t="shared" si="101"/>
        <v>#DIV/0!</v>
      </c>
      <c r="BT187" s="417" t="e">
        <f t="shared" si="101"/>
        <v>#DIV/0!</v>
      </c>
      <c r="BU187" s="417" t="e">
        <f t="shared" si="101"/>
        <v>#DIV/0!</v>
      </c>
      <c r="BV187" s="417" t="e">
        <f t="shared" si="101"/>
        <v>#DIV/0!</v>
      </c>
      <c r="BW187" s="417" t="e">
        <f t="shared" si="101"/>
        <v>#DIV/0!</v>
      </c>
      <c r="BX187" s="417" t="e">
        <f t="shared" si="101"/>
        <v>#DIV/0!</v>
      </c>
      <c r="BY187" s="417" t="e">
        <f t="shared" si="101"/>
        <v>#DIV/0!</v>
      </c>
      <c r="BZ187" s="417" t="e">
        <f t="shared" si="101"/>
        <v>#DIV/0!</v>
      </c>
      <c r="CA187" s="417" t="e">
        <f t="shared" si="101"/>
        <v>#DIV/0!</v>
      </c>
      <c r="CB187" s="417" t="e">
        <f t="shared" si="101"/>
        <v>#DIV/0!</v>
      </c>
      <c r="CC187" s="417" t="e">
        <f t="shared" si="101"/>
        <v>#DIV/0!</v>
      </c>
      <c r="CD187" s="417" t="e">
        <f t="shared" si="101"/>
        <v>#DIV/0!</v>
      </c>
      <c r="CE187" s="417" t="e">
        <f t="shared" si="101"/>
        <v>#DIV/0!</v>
      </c>
      <c r="CF187" s="417" t="e">
        <f t="shared" si="101"/>
        <v>#DIV/0!</v>
      </c>
    </row>
    <row r="188" spans="2:84" x14ac:dyDescent="0.35">
      <c r="D188" s="397" t="s">
        <v>88</v>
      </c>
      <c r="E188" s="417" t="e">
        <f t="shared" ref="E188:AJ188" si="102">((VLOOKUP(E185, GG_fuel,35,FALSE)) + (VLOOKUP(E185, GG_fuel,36,0))*$E$7 + (VLOOKUP(E185, GG_fuel,37,0))*$E$7^2 + (VLOOKUP(E185, GG_fuel,38,0))*$E$7^3)/$E$7</f>
        <v>#DIV/0!</v>
      </c>
      <c r="F188" s="417" t="e">
        <f t="shared" si="102"/>
        <v>#DIV/0!</v>
      </c>
      <c r="G188" s="417" t="e">
        <f t="shared" si="102"/>
        <v>#DIV/0!</v>
      </c>
      <c r="H188" s="417" t="e">
        <f t="shared" si="102"/>
        <v>#DIV/0!</v>
      </c>
      <c r="I188" s="417" t="e">
        <f t="shared" si="102"/>
        <v>#DIV/0!</v>
      </c>
      <c r="J188" s="417" t="e">
        <f t="shared" si="102"/>
        <v>#DIV/0!</v>
      </c>
      <c r="K188" s="417" t="e">
        <f t="shared" si="102"/>
        <v>#DIV/0!</v>
      </c>
      <c r="L188" s="417" t="e">
        <f t="shared" si="102"/>
        <v>#DIV/0!</v>
      </c>
      <c r="M188" s="417" t="e">
        <f t="shared" si="102"/>
        <v>#DIV/0!</v>
      </c>
      <c r="N188" s="417" t="e">
        <f t="shared" si="102"/>
        <v>#DIV/0!</v>
      </c>
      <c r="O188" s="417" t="e">
        <f t="shared" si="102"/>
        <v>#DIV/0!</v>
      </c>
      <c r="P188" s="417" t="e">
        <f t="shared" si="102"/>
        <v>#DIV/0!</v>
      </c>
      <c r="Q188" s="417" t="e">
        <f t="shared" si="102"/>
        <v>#DIV/0!</v>
      </c>
      <c r="R188" s="417" t="e">
        <f t="shared" si="102"/>
        <v>#DIV/0!</v>
      </c>
      <c r="S188" s="417" t="e">
        <f t="shared" si="102"/>
        <v>#DIV/0!</v>
      </c>
      <c r="T188" s="417" t="e">
        <f t="shared" si="102"/>
        <v>#DIV/0!</v>
      </c>
      <c r="U188" s="417" t="e">
        <f t="shared" si="102"/>
        <v>#DIV/0!</v>
      </c>
      <c r="V188" s="417" t="e">
        <f t="shared" si="102"/>
        <v>#DIV/0!</v>
      </c>
      <c r="W188" s="417" t="e">
        <f t="shared" si="102"/>
        <v>#DIV/0!</v>
      </c>
      <c r="X188" s="417" t="e">
        <f t="shared" si="102"/>
        <v>#DIV/0!</v>
      </c>
      <c r="Y188" s="417" t="e">
        <f t="shared" si="102"/>
        <v>#DIV/0!</v>
      </c>
      <c r="Z188" s="417" t="e">
        <f t="shared" si="102"/>
        <v>#DIV/0!</v>
      </c>
      <c r="AA188" s="417" t="e">
        <f t="shared" si="102"/>
        <v>#DIV/0!</v>
      </c>
      <c r="AB188" s="417" t="e">
        <f t="shared" si="102"/>
        <v>#DIV/0!</v>
      </c>
      <c r="AC188" s="417" t="e">
        <f t="shared" si="102"/>
        <v>#DIV/0!</v>
      </c>
      <c r="AD188" s="417" t="e">
        <f t="shared" si="102"/>
        <v>#DIV/0!</v>
      </c>
      <c r="AE188" s="417" t="e">
        <f t="shared" si="102"/>
        <v>#DIV/0!</v>
      </c>
      <c r="AF188" s="417" t="e">
        <f t="shared" si="102"/>
        <v>#DIV/0!</v>
      </c>
      <c r="AG188" s="417" t="e">
        <f t="shared" si="102"/>
        <v>#DIV/0!</v>
      </c>
      <c r="AH188" s="417" t="e">
        <f t="shared" si="102"/>
        <v>#DIV/0!</v>
      </c>
      <c r="AI188" s="417" t="e">
        <f t="shared" si="102"/>
        <v>#DIV/0!</v>
      </c>
      <c r="AJ188" s="417" t="e">
        <f t="shared" si="102"/>
        <v>#DIV/0!</v>
      </c>
      <c r="AK188" s="417" t="e">
        <f t="shared" ref="AK188:BP188" si="103">((VLOOKUP(AK185, GG_fuel,35,FALSE)) + (VLOOKUP(AK185, GG_fuel,36,0))*$E$7 + (VLOOKUP(AK185, GG_fuel,37,0))*$E$7^2 + (VLOOKUP(AK185, GG_fuel,38,0))*$E$7^3)/$E$7</f>
        <v>#DIV/0!</v>
      </c>
      <c r="AL188" s="417" t="e">
        <f t="shared" si="103"/>
        <v>#DIV/0!</v>
      </c>
      <c r="AM188" s="417" t="e">
        <f t="shared" si="103"/>
        <v>#DIV/0!</v>
      </c>
      <c r="AN188" s="417" t="e">
        <f t="shared" si="103"/>
        <v>#DIV/0!</v>
      </c>
      <c r="AO188" s="417" t="e">
        <f t="shared" si="103"/>
        <v>#DIV/0!</v>
      </c>
      <c r="AP188" s="417" t="e">
        <f t="shared" si="103"/>
        <v>#DIV/0!</v>
      </c>
      <c r="AQ188" s="417" t="e">
        <f t="shared" si="103"/>
        <v>#DIV/0!</v>
      </c>
      <c r="AR188" s="417" t="e">
        <f t="shared" si="103"/>
        <v>#DIV/0!</v>
      </c>
      <c r="AS188" s="417" t="e">
        <f t="shared" si="103"/>
        <v>#DIV/0!</v>
      </c>
      <c r="AT188" s="417" t="e">
        <f t="shared" si="103"/>
        <v>#DIV/0!</v>
      </c>
      <c r="AU188" s="417" t="e">
        <f t="shared" si="103"/>
        <v>#DIV/0!</v>
      </c>
      <c r="AV188" s="417" t="e">
        <f t="shared" si="103"/>
        <v>#DIV/0!</v>
      </c>
      <c r="AW188" s="417" t="e">
        <f t="shared" si="103"/>
        <v>#DIV/0!</v>
      </c>
      <c r="AX188" s="417" t="e">
        <f t="shared" si="103"/>
        <v>#DIV/0!</v>
      </c>
      <c r="AY188" s="417" t="e">
        <f t="shared" si="103"/>
        <v>#DIV/0!</v>
      </c>
      <c r="AZ188" s="417" t="e">
        <f t="shared" si="103"/>
        <v>#DIV/0!</v>
      </c>
      <c r="BA188" s="417" t="e">
        <f t="shared" si="103"/>
        <v>#DIV/0!</v>
      </c>
      <c r="BB188" s="417" t="e">
        <f t="shared" si="103"/>
        <v>#DIV/0!</v>
      </c>
      <c r="BC188" s="417" t="e">
        <f t="shared" si="103"/>
        <v>#DIV/0!</v>
      </c>
      <c r="BD188" s="417" t="e">
        <f t="shared" si="103"/>
        <v>#DIV/0!</v>
      </c>
      <c r="BE188" s="417" t="e">
        <f t="shared" si="103"/>
        <v>#DIV/0!</v>
      </c>
      <c r="BF188" s="417" t="e">
        <f t="shared" si="103"/>
        <v>#DIV/0!</v>
      </c>
      <c r="BG188" s="417" t="e">
        <f t="shared" si="103"/>
        <v>#DIV/0!</v>
      </c>
      <c r="BH188" s="417" t="e">
        <f t="shared" si="103"/>
        <v>#DIV/0!</v>
      </c>
      <c r="BI188" s="417" t="e">
        <f t="shared" si="103"/>
        <v>#DIV/0!</v>
      </c>
      <c r="BJ188" s="417" t="e">
        <f t="shared" si="103"/>
        <v>#DIV/0!</v>
      </c>
      <c r="BK188" s="417" t="e">
        <f t="shared" si="103"/>
        <v>#DIV/0!</v>
      </c>
      <c r="BL188" s="417" t="e">
        <f t="shared" si="103"/>
        <v>#DIV/0!</v>
      </c>
      <c r="BM188" s="417" t="e">
        <f t="shared" si="103"/>
        <v>#DIV/0!</v>
      </c>
      <c r="BN188" s="417" t="e">
        <f t="shared" si="103"/>
        <v>#DIV/0!</v>
      </c>
      <c r="BO188" s="417" t="e">
        <f t="shared" si="103"/>
        <v>#DIV/0!</v>
      </c>
      <c r="BP188" s="417" t="e">
        <f t="shared" si="103"/>
        <v>#DIV/0!</v>
      </c>
      <c r="BQ188" s="417" t="e">
        <f t="shared" ref="BQ188:CF188" si="104">((VLOOKUP(BQ185, GG_fuel,35,FALSE)) + (VLOOKUP(BQ185, GG_fuel,36,0))*$E$7 + (VLOOKUP(BQ185, GG_fuel,37,0))*$E$7^2 + (VLOOKUP(BQ185, GG_fuel,38,0))*$E$7^3)/$E$7</f>
        <v>#DIV/0!</v>
      </c>
      <c r="BR188" s="417" t="e">
        <f t="shared" si="104"/>
        <v>#DIV/0!</v>
      </c>
      <c r="BS188" s="417" t="e">
        <f t="shared" si="104"/>
        <v>#DIV/0!</v>
      </c>
      <c r="BT188" s="417" t="e">
        <f t="shared" si="104"/>
        <v>#DIV/0!</v>
      </c>
      <c r="BU188" s="417" t="e">
        <f t="shared" si="104"/>
        <v>#DIV/0!</v>
      </c>
      <c r="BV188" s="417" t="e">
        <f t="shared" si="104"/>
        <v>#DIV/0!</v>
      </c>
      <c r="BW188" s="417" t="e">
        <f t="shared" si="104"/>
        <v>#DIV/0!</v>
      </c>
      <c r="BX188" s="417" t="e">
        <f t="shared" si="104"/>
        <v>#DIV/0!</v>
      </c>
      <c r="BY188" s="417" t="e">
        <f t="shared" si="104"/>
        <v>#DIV/0!</v>
      </c>
      <c r="BZ188" s="417" t="e">
        <f t="shared" si="104"/>
        <v>#DIV/0!</v>
      </c>
      <c r="CA188" s="417" t="e">
        <f t="shared" si="104"/>
        <v>#DIV/0!</v>
      </c>
      <c r="CB188" s="417" t="e">
        <f t="shared" si="104"/>
        <v>#DIV/0!</v>
      </c>
      <c r="CC188" s="417" t="e">
        <f t="shared" si="104"/>
        <v>#DIV/0!</v>
      </c>
      <c r="CD188" s="417" t="e">
        <f t="shared" si="104"/>
        <v>#DIV/0!</v>
      </c>
      <c r="CE188" s="417" t="e">
        <f t="shared" si="104"/>
        <v>#DIV/0!</v>
      </c>
      <c r="CF188" s="417" t="e">
        <f t="shared" si="104"/>
        <v>#DIV/0!</v>
      </c>
    </row>
    <row r="189" spans="2:84" x14ac:dyDescent="0.35">
      <c r="D189" s="397" t="s">
        <v>90</v>
      </c>
      <c r="E189" s="417" t="e">
        <f t="shared" ref="E189:AJ189" si="105">((VLOOKUP(E185, GG_fuel,31,FALSE)) + (VLOOKUP(E185, GG_fuel,32,0))*$E$8 + (VLOOKUP(E185, GG_fuel,33,0))*$E$8^2 + (VLOOKUP(E185, GG_fuel,34,0))*$E$8^3)/$E$8</f>
        <v>#DIV/0!</v>
      </c>
      <c r="F189" s="417" t="e">
        <f t="shared" si="105"/>
        <v>#DIV/0!</v>
      </c>
      <c r="G189" s="417" t="e">
        <f t="shared" si="105"/>
        <v>#DIV/0!</v>
      </c>
      <c r="H189" s="417" t="e">
        <f t="shared" si="105"/>
        <v>#DIV/0!</v>
      </c>
      <c r="I189" s="417" t="e">
        <f t="shared" si="105"/>
        <v>#DIV/0!</v>
      </c>
      <c r="J189" s="417" t="e">
        <f t="shared" si="105"/>
        <v>#DIV/0!</v>
      </c>
      <c r="K189" s="417" t="e">
        <f t="shared" si="105"/>
        <v>#DIV/0!</v>
      </c>
      <c r="L189" s="417" t="e">
        <f t="shared" si="105"/>
        <v>#DIV/0!</v>
      </c>
      <c r="M189" s="417" t="e">
        <f t="shared" si="105"/>
        <v>#DIV/0!</v>
      </c>
      <c r="N189" s="417" t="e">
        <f t="shared" si="105"/>
        <v>#DIV/0!</v>
      </c>
      <c r="O189" s="417" t="e">
        <f t="shared" si="105"/>
        <v>#DIV/0!</v>
      </c>
      <c r="P189" s="417" t="e">
        <f t="shared" si="105"/>
        <v>#DIV/0!</v>
      </c>
      <c r="Q189" s="417" t="e">
        <f t="shared" si="105"/>
        <v>#DIV/0!</v>
      </c>
      <c r="R189" s="417" t="e">
        <f t="shared" si="105"/>
        <v>#DIV/0!</v>
      </c>
      <c r="S189" s="417" t="e">
        <f t="shared" si="105"/>
        <v>#DIV/0!</v>
      </c>
      <c r="T189" s="417" t="e">
        <f t="shared" si="105"/>
        <v>#DIV/0!</v>
      </c>
      <c r="U189" s="417" t="e">
        <f t="shared" si="105"/>
        <v>#DIV/0!</v>
      </c>
      <c r="V189" s="417" t="e">
        <f t="shared" si="105"/>
        <v>#DIV/0!</v>
      </c>
      <c r="W189" s="417" t="e">
        <f t="shared" si="105"/>
        <v>#DIV/0!</v>
      </c>
      <c r="X189" s="417" t="e">
        <f t="shared" si="105"/>
        <v>#DIV/0!</v>
      </c>
      <c r="Y189" s="417" t="e">
        <f t="shared" si="105"/>
        <v>#DIV/0!</v>
      </c>
      <c r="Z189" s="417" t="e">
        <f t="shared" si="105"/>
        <v>#DIV/0!</v>
      </c>
      <c r="AA189" s="417" t="e">
        <f t="shared" si="105"/>
        <v>#DIV/0!</v>
      </c>
      <c r="AB189" s="417" t="e">
        <f t="shared" si="105"/>
        <v>#DIV/0!</v>
      </c>
      <c r="AC189" s="417" t="e">
        <f t="shared" si="105"/>
        <v>#DIV/0!</v>
      </c>
      <c r="AD189" s="417" t="e">
        <f t="shared" si="105"/>
        <v>#DIV/0!</v>
      </c>
      <c r="AE189" s="417" t="e">
        <f t="shared" si="105"/>
        <v>#DIV/0!</v>
      </c>
      <c r="AF189" s="417" t="e">
        <f t="shared" si="105"/>
        <v>#DIV/0!</v>
      </c>
      <c r="AG189" s="417" t="e">
        <f t="shared" si="105"/>
        <v>#DIV/0!</v>
      </c>
      <c r="AH189" s="417" t="e">
        <f t="shared" si="105"/>
        <v>#DIV/0!</v>
      </c>
      <c r="AI189" s="417" t="e">
        <f t="shared" si="105"/>
        <v>#DIV/0!</v>
      </c>
      <c r="AJ189" s="417" t="e">
        <f t="shared" si="105"/>
        <v>#DIV/0!</v>
      </c>
      <c r="AK189" s="417" t="e">
        <f t="shared" ref="AK189:BP189" si="106">((VLOOKUP(AK185, GG_fuel,31,FALSE)) + (VLOOKUP(AK185, GG_fuel,32,0))*$E$8 + (VLOOKUP(AK185, GG_fuel,33,0))*$E$8^2 + (VLOOKUP(AK185, GG_fuel,34,0))*$E$8^3)/$E$8</f>
        <v>#DIV/0!</v>
      </c>
      <c r="AL189" s="417" t="e">
        <f t="shared" si="106"/>
        <v>#DIV/0!</v>
      </c>
      <c r="AM189" s="417" t="e">
        <f t="shared" si="106"/>
        <v>#DIV/0!</v>
      </c>
      <c r="AN189" s="417" t="e">
        <f t="shared" si="106"/>
        <v>#DIV/0!</v>
      </c>
      <c r="AO189" s="417" t="e">
        <f t="shared" si="106"/>
        <v>#DIV/0!</v>
      </c>
      <c r="AP189" s="417" t="e">
        <f t="shared" si="106"/>
        <v>#DIV/0!</v>
      </c>
      <c r="AQ189" s="417" t="e">
        <f t="shared" si="106"/>
        <v>#DIV/0!</v>
      </c>
      <c r="AR189" s="417" t="e">
        <f t="shared" si="106"/>
        <v>#DIV/0!</v>
      </c>
      <c r="AS189" s="417" t="e">
        <f t="shared" si="106"/>
        <v>#DIV/0!</v>
      </c>
      <c r="AT189" s="417" t="e">
        <f t="shared" si="106"/>
        <v>#DIV/0!</v>
      </c>
      <c r="AU189" s="417" t="e">
        <f t="shared" si="106"/>
        <v>#DIV/0!</v>
      </c>
      <c r="AV189" s="417" t="e">
        <f t="shared" si="106"/>
        <v>#DIV/0!</v>
      </c>
      <c r="AW189" s="417" t="e">
        <f t="shared" si="106"/>
        <v>#DIV/0!</v>
      </c>
      <c r="AX189" s="417" t="e">
        <f t="shared" si="106"/>
        <v>#DIV/0!</v>
      </c>
      <c r="AY189" s="417" t="e">
        <f t="shared" si="106"/>
        <v>#DIV/0!</v>
      </c>
      <c r="AZ189" s="417" t="e">
        <f t="shared" si="106"/>
        <v>#DIV/0!</v>
      </c>
      <c r="BA189" s="417" t="e">
        <f t="shared" si="106"/>
        <v>#DIV/0!</v>
      </c>
      <c r="BB189" s="417" t="e">
        <f t="shared" si="106"/>
        <v>#DIV/0!</v>
      </c>
      <c r="BC189" s="417" t="e">
        <f t="shared" si="106"/>
        <v>#DIV/0!</v>
      </c>
      <c r="BD189" s="417" t="e">
        <f t="shared" si="106"/>
        <v>#DIV/0!</v>
      </c>
      <c r="BE189" s="417" t="e">
        <f t="shared" si="106"/>
        <v>#DIV/0!</v>
      </c>
      <c r="BF189" s="417" t="e">
        <f t="shared" si="106"/>
        <v>#DIV/0!</v>
      </c>
      <c r="BG189" s="417" t="e">
        <f t="shared" si="106"/>
        <v>#DIV/0!</v>
      </c>
      <c r="BH189" s="417" t="e">
        <f t="shared" si="106"/>
        <v>#DIV/0!</v>
      </c>
      <c r="BI189" s="417" t="e">
        <f t="shared" si="106"/>
        <v>#DIV/0!</v>
      </c>
      <c r="BJ189" s="417" t="e">
        <f t="shared" si="106"/>
        <v>#DIV/0!</v>
      </c>
      <c r="BK189" s="417" t="e">
        <f t="shared" si="106"/>
        <v>#DIV/0!</v>
      </c>
      <c r="BL189" s="417" t="e">
        <f t="shared" si="106"/>
        <v>#DIV/0!</v>
      </c>
      <c r="BM189" s="417" t="e">
        <f t="shared" si="106"/>
        <v>#DIV/0!</v>
      </c>
      <c r="BN189" s="417" t="e">
        <f t="shared" si="106"/>
        <v>#DIV/0!</v>
      </c>
      <c r="BO189" s="417" t="e">
        <f t="shared" si="106"/>
        <v>#DIV/0!</v>
      </c>
      <c r="BP189" s="417" t="e">
        <f t="shared" si="106"/>
        <v>#DIV/0!</v>
      </c>
      <c r="BQ189" s="417" t="e">
        <f t="shared" ref="BQ189:CF189" si="107">((VLOOKUP(BQ185, GG_fuel,31,FALSE)) + (VLOOKUP(BQ185, GG_fuel,32,0))*$E$8 + (VLOOKUP(BQ185, GG_fuel,33,0))*$E$8^2 + (VLOOKUP(BQ185, GG_fuel,34,0))*$E$8^3)/$E$8</f>
        <v>#DIV/0!</v>
      </c>
      <c r="BR189" s="417" t="e">
        <f t="shared" si="107"/>
        <v>#DIV/0!</v>
      </c>
      <c r="BS189" s="417" t="e">
        <f t="shared" si="107"/>
        <v>#DIV/0!</v>
      </c>
      <c r="BT189" s="417" t="e">
        <f t="shared" si="107"/>
        <v>#DIV/0!</v>
      </c>
      <c r="BU189" s="417" t="e">
        <f t="shared" si="107"/>
        <v>#DIV/0!</v>
      </c>
      <c r="BV189" s="417" t="e">
        <f t="shared" si="107"/>
        <v>#DIV/0!</v>
      </c>
      <c r="BW189" s="417" t="e">
        <f t="shared" si="107"/>
        <v>#DIV/0!</v>
      </c>
      <c r="BX189" s="417" t="e">
        <f t="shared" si="107"/>
        <v>#DIV/0!</v>
      </c>
      <c r="BY189" s="417" t="e">
        <f t="shared" si="107"/>
        <v>#DIV/0!</v>
      </c>
      <c r="BZ189" s="417" t="e">
        <f t="shared" si="107"/>
        <v>#DIV/0!</v>
      </c>
      <c r="CA189" s="417" t="e">
        <f t="shared" si="107"/>
        <v>#DIV/0!</v>
      </c>
      <c r="CB189" s="417" t="e">
        <f t="shared" si="107"/>
        <v>#DIV/0!</v>
      </c>
      <c r="CC189" s="417" t="e">
        <f t="shared" si="107"/>
        <v>#DIV/0!</v>
      </c>
      <c r="CD189" s="417" t="e">
        <f t="shared" si="107"/>
        <v>#DIV/0!</v>
      </c>
      <c r="CE189" s="417" t="e">
        <f t="shared" si="107"/>
        <v>#DIV/0!</v>
      </c>
      <c r="CF189" s="417" t="e">
        <f t="shared" si="107"/>
        <v>#DIV/0!</v>
      </c>
    </row>
    <row r="190" spans="2:84" x14ac:dyDescent="0.35">
      <c r="D190" s="398"/>
      <c r="E190" s="450"/>
      <c r="F190" s="450"/>
      <c r="G190" s="450"/>
      <c r="H190" s="450"/>
      <c r="I190" s="450"/>
      <c r="J190" s="450"/>
      <c r="K190" s="450"/>
      <c r="L190" s="450"/>
      <c r="M190" s="450"/>
      <c r="N190" s="450"/>
      <c r="O190" s="450"/>
      <c r="P190" s="450"/>
      <c r="Q190" s="450"/>
      <c r="R190" s="450"/>
      <c r="S190" s="450"/>
      <c r="T190" s="450"/>
      <c r="U190" s="450"/>
      <c r="V190" s="450"/>
      <c r="W190" s="450"/>
      <c r="X190" s="450"/>
      <c r="Y190" s="450"/>
      <c r="Z190" s="450"/>
      <c r="AA190" s="450"/>
      <c r="AB190" s="450"/>
      <c r="AC190" s="450"/>
      <c r="AD190" s="450"/>
      <c r="AE190" s="450"/>
      <c r="AF190" s="450"/>
      <c r="AG190" s="450"/>
      <c r="AH190" s="450"/>
      <c r="AI190" s="450"/>
      <c r="AJ190" s="450"/>
      <c r="AK190" s="450"/>
      <c r="AL190" s="450"/>
      <c r="AM190" s="450"/>
      <c r="AN190" s="450"/>
      <c r="AO190" s="450"/>
      <c r="AP190" s="450"/>
      <c r="AQ190" s="450"/>
      <c r="AR190" s="450"/>
      <c r="AS190" s="450"/>
      <c r="AT190" s="450"/>
      <c r="AU190" s="450"/>
      <c r="AV190" s="450"/>
      <c r="AW190" s="450"/>
      <c r="AX190" s="450"/>
      <c r="AY190" s="450"/>
      <c r="AZ190" s="450"/>
      <c r="BA190" s="450"/>
      <c r="BB190" s="450"/>
      <c r="BC190" s="450"/>
      <c r="BD190" s="450"/>
      <c r="BE190" s="450"/>
      <c r="BF190" s="450"/>
      <c r="BG190" s="450"/>
      <c r="BH190" s="450"/>
      <c r="BI190" s="450"/>
      <c r="BJ190" s="450"/>
      <c r="BK190" s="450"/>
      <c r="BL190" s="450"/>
      <c r="BM190" s="450"/>
      <c r="BN190" s="450"/>
      <c r="BO190" s="450"/>
      <c r="BP190" s="450"/>
      <c r="BQ190" s="450"/>
      <c r="BR190" s="450"/>
      <c r="BS190" s="450"/>
      <c r="BT190" s="450"/>
      <c r="BU190" s="450"/>
      <c r="BV190" s="450"/>
      <c r="BW190" s="450"/>
      <c r="BX190" s="450"/>
      <c r="BY190" s="450"/>
      <c r="BZ190" s="450"/>
      <c r="CA190" s="450"/>
      <c r="CB190" s="450"/>
      <c r="CC190" s="450"/>
      <c r="CD190" s="450"/>
      <c r="CE190" s="450"/>
      <c r="CF190" s="450"/>
    </row>
    <row r="191" spans="2:84" x14ac:dyDescent="0.35">
      <c r="C191" s="391" t="s">
        <v>315</v>
      </c>
      <c r="D191" s="398"/>
      <c r="E191" s="450"/>
      <c r="F191" s="450"/>
      <c r="G191" s="450"/>
      <c r="H191" s="450"/>
      <c r="I191" s="450"/>
      <c r="J191" s="450"/>
      <c r="K191" s="450"/>
      <c r="L191" s="450"/>
      <c r="M191" s="450"/>
      <c r="N191" s="450"/>
      <c r="O191" s="450"/>
      <c r="P191" s="450"/>
      <c r="Q191" s="450"/>
      <c r="R191" s="450"/>
      <c r="S191" s="450"/>
      <c r="T191" s="450"/>
      <c r="U191" s="450"/>
      <c r="V191" s="450"/>
      <c r="W191" s="450"/>
      <c r="X191" s="450"/>
      <c r="Y191" s="450"/>
      <c r="Z191" s="450"/>
      <c r="AA191" s="450"/>
      <c r="AB191" s="450"/>
      <c r="AC191" s="450"/>
      <c r="AD191" s="450"/>
      <c r="AE191" s="450"/>
      <c r="AF191" s="450"/>
      <c r="AG191" s="450"/>
      <c r="AH191" s="450"/>
      <c r="AI191" s="450"/>
      <c r="AJ191" s="450"/>
      <c r="AK191" s="450"/>
      <c r="AL191" s="450"/>
      <c r="AM191" s="450"/>
      <c r="AN191" s="450"/>
      <c r="AO191" s="450"/>
      <c r="AP191" s="450"/>
      <c r="AQ191" s="450"/>
      <c r="AR191" s="450"/>
      <c r="AS191" s="450"/>
      <c r="AT191" s="450"/>
      <c r="AU191" s="450"/>
      <c r="AV191" s="450"/>
      <c r="AW191" s="450"/>
      <c r="AX191" s="450"/>
      <c r="AY191" s="450"/>
      <c r="AZ191" s="450"/>
      <c r="BA191" s="450"/>
      <c r="BB191" s="450"/>
      <c r="BC191" s="450"/>
      <c r="BD191" s="450"/>
      <c r="BE191" s="450"/>
      <c r="BF191" s="450"/>
      <c r="BG191" s="450"/>
      <c r="BH191" s="450"/>
      <c r="BI191" s="450"/>
      <c r="BJ191" s="450"/>
      <c r="BK191" s="450"/>
      <c r="BL191" s="450"/>
      <c r="BM191" s="450"/>
      <c r="BN191" s="450"/>
      <c r="BO191" s="450"/>
      <c r="BP191" s="450"/>
      <c r="BQ191" s="450"/>
      <c r="BR191" s="450"/>
      <c r="BS191" s="450"/>
      <c r="BT191" s="450"/>
      <c r="BU191" s="450"/>
      <c r="BV191" s="450"/>
      <c r="BW191" s="450"/>
      <c r="BX191" s="450"/>
      <c r="BY191" s="450"/>
      <c r="BZ191" s="450"/>
      <c r="CA191" s="450"/>
      <c r="CB191" s="450"/>
      <c r="CC191" s="450"/>
      <c r="CD191" s="450"/>
      <c r="CE191" s="450"/>
      <c r="CF191" s="450"/>
    </row>
    <row r="192" spans="2:84" x14ac:dyDescent="0.35">
      <c r="D192" s="787"/>
      <c r="E192" s="787">
        <v>2010</v>
      </c>
      <c r="F192" s="787">
        <v>2011</v>
      </c>
      <c r="G192" s="787">
        <v>2012</v>
      </c>
      <c r="H192" s="787">
        <v>2013</v>
      </c>
      <c r="I192" s="787">
        <v>2014</v>
      </c>
      <c r="J192" s="787">
        <v>2015</v>
      </c>
      <c r="K192" s="787">
        <v>2016</v>
      </c>
      <c r="L192" s="787">
        <v>2017</v>
      </c>
      <c r="M192" s="787">
        <v>2018</v>
      </c>
      <c r="N192" s="787">
        <v>2019</v>
      </c>
      <c r="O192" s="787">
        <v>2020</v>
      </c>
      <c r="P192" s="787">
        <v>2021</v>
      </c>
      <c r="Q192" s="787">
        <v>2022</v>
      </c>
      <c r="R192" s="787">
        <v>2023</v>
      </c>
      <c r="S192" s="787">
        <v>2024</v>
      </c>
      <c r="T192" s="787">
        <v>2025</v>
      </c>
      <c r="U192" s="787">
        <v>2026</v>
      </c>
      <c r="V192" s="787">
        <v>2027</v>
      </c>
      <c r="W192" s="787">
        <v>2028</v>
      </c>
      <c r="X192" s="787">
        <v>2029</v>
      </c>
      <c r="Y192" s="787">
        <v>2030</v>
      </c>
      <c r="Z192" s="787">
        <v>2031</v>
      </c>
      <c r="AA192" s="787">
        <v>2032</v>
      </c>
      <c r="AB192" s="787">
        <v>2033</v>
      </c>
      <c r="AC192" s="787">
        <v>2034</v>
      </c>
      <c r="AD192" s="787">
        <v>2035</v>
      </c>
      <c r="AE192" s="787">
        <v>2036</v>
      </c>
      <c r="AF192" s="787">
        <v>2037</v>
      </c>
      <c r="AG192" s="787">
        <v>2038</v>
      </c>
      <c r="AH192" s="787">
        <v>2039</v>
      </c>
      <c r="AI192" s="787">
        <v>2040</v>
      </c>
      <c r="AJ192" s="787">
        <v>2041</v>
      </c>
      <c r="AK192" s="787">
        <v>2042</v>
      </c>
      <c r="AL192" s="787">
        <v>2043</v>
      </c>
      <c r="AM192" s="787">
        <v>2044</v>
      </c>
      <c r="AN192" s="787">
        <v>2045</v>
      </c>
      <c r="AO192" s="787">
        <v>2046</v>
      </c>
      <c r="AP192" s="787">
        <v>2047</v>
      </c>
      <c r="AQ192" s="787">
        <v>2048</v>
      </c>
      <c r="AR192" s="787">
        <v>2049</v>
      </c>
      <c r="AS192" s="787">
        <v>2050</v>
      </c>
      <c r="AT192" s="787">
        <v>2051</v>
      </c>
      <c r="AU192" s="787">
        <v>2052</v>
      </c>
      <c r="AV192" s="787">
        <v>2053</v>
      </c>
      <c r="AW192" s="787">
        <v>2054</v>
      </c>
      <c r="AX192" s="787">
        <v>2055</v>
      </c>
      <c r="AY192" s="787">
        <v>2056</v>
      </c>
      <c r="AZ192" s="787">
        <v>2057</v>
      </c>
      <c r="BA192" s="787">
        <v>2058</v>
      </c>
      <c r="BB192" s="787">
        <v>2059</v>
      </c>
      <c r="BC192" s="787">
        <v>2060</v>
      </c>
      <c r="BD192" s="787">
        <v>2061</v>
      </c>
      <c r="BE192" s="787">
        <v>2062</v>
      </c>
      <c r="BF192" s="787">
        <v>2063</v>
      </c>
      <c r="BG192" s="787">
        <v>2064</v>
      </c>
      <c r="BH192" s="787">
        <v>2065</v>
      </c>
      <c r="BI192" s="787">
        <v>2066</v>
      </c>
      <c r="BJ192" s="787">
        <v>2067</v>
      </c>
      <c r="BK192" s="787">
        <v>2068</v>
      </c>
      <c r="BL192" s="787">
        <v>2069</v>
      </c>
      <c r="BM192" s="787">
        <v>2070</v>
      </c>
      <c r="BN192" s="787">
        <v>2071</v>
      </c>
      <c r="BO192" s="787">
        <v>2072</v>
      </c>
      <c r="BP192" s="787">
        <v>2073</v>
      </c>
      <c r="BQ192" s="787">
        <v>2074</v>
      </c>
      <c r="BR192" s="787">
        <v>2075</v>
      </c>
      <c r="BS192" s="787">
        <v>2076</v>
      </c>
      <c r="BT192" s="787">
        <v>2077</v>
      </c>
      <c r="BU192" s="787">
        <v>2078</v>
      </c>
      <c r="BV192" s="787">
        <v>2079</v>
      </c>
      <c r="BW192" s="787">
        <v>2080</v>
      </c>
      <c r="BX192" s="787">
        <v>2081</v>
      </c>
      <c r="BY192" s="787">
        <v>2082</v>
      </c>
      <c r="BZ192" s="787">
        <v>2083</v>
      </c>
      <c r="CA192" s="787">
        <v>2084</v>
      </c>
      <c r="CB192" s="787">
        <v>2085</v>
      </c>
      <c r="CC192" s="787">
        <v>2086</v>
      </c>
      <c r="CD192" s="787">
        <v>2087</v>
      </c>
      <c r="CE192" s="787">
        <v>2088</v>
      </c>
      <c r="CF192" s="787">
        <v>2089</v>
      </c>
    </row>
    <row r="193" spans="3:84" x14ac:dyDescent="0.35">
      <c r="D193" s="397" t="s">
        <v>84</v>
      </c>
      <c r="E193" s="417" t="e">
        <f t="shared" ref="E193:AJ193" si="108">VLOOKUP(E$192,Carbon,4)*E186</f>
        <v>#DIV/0!</v>
      </c>
      <c r="F193" s="417" t="e">
        <f t="shared" si="108"/>
        <v>#DIV/0!</v>
      </c>
      <c r="G193" s="417" t="e">
        <f t="shared" si="108"/>
        <v>#DIV/0!</v>
      </c>
      <c r="H193" s="417" t="e">
        <f t="shared" si="108"/>
        <v>#DIV/0!</v>
      </c>
      <c r="I193" s="417" t="e">
        <f t="shared" si="108"/>
        <v>#DIV/0!</v>
      </c>
      <c r="J193" s="417" t="e">
        <f t="shared" si="108"/>
        <v>#DIV/0!</v>
      </c>
      <c r="K193" s="417" t="e">
        <f t="shared" si="108"/>
        <v>#DIV/0!</v>
      </c>
      <c r="L193" s="417" t="e">
        <f t="shared" si="108"/>
        <v>#DIV/0!</v>
      </c>
      <c r="M193" s="417" t="e">
        <f t="shared" si="108"/>
        <v>#DIV/0!</v>
      </c>
      <c r="N193" s="417" t="e">
        <f t="shared" si="108"/>
        <v>#DIV/0!</v>
      </c>
      <c r="O193" s="417" t="e">
        <f t="shared" si="108"/>
        <v>#DIV/0!</v>
      </c>
      <c r="P193" s="417" t="e">
        <f t="shared" si="108"/>
        <v>#DIV/0!</v>
      </c>
      <c r="Q193" s="417" t="e">
        <f t="shared" si="108"/>
        <v>#DIV/0!</v>
      </c>
      <c r="R193" s="417" t="e">
        <f t="shared" si="108"/>
        <v>#DIV/0!</v>
      </c>
      <c r="S193" s="417" t="e">
        <f t="shared" si="108"/>
        <v>#DIV/0!</v>
      </c>
      <c r="T193" s="417" t="e">
        <f t="shared" si="108"/>
        <v>#DIV/0!</v>
      </c>
      <c r="U193" s="417" t="e">
        <f t="shared" si="108"/>
        <v>#DIV/0!</v>
      </c>
      <c r="V193" s="417" t="e">
        <f t="shared" si="108"/>
        <v>#DIV/0!</v>
      </c>
      <c r="W193" s="417" t="e">
        <f t="shared" si="108"/>
        <v>#DIV/0!</v>
      </c>
      <c r="X193" s="417" t="e">
        <f t="shared" si="108"/>
        <v>#DIV/0!</v>
      </c>
      <c r="Y193" s="417" t="e">
        <f t="shared" si="108"/>
        <v>#DIV/0!</v>
      </c>
      <c r="Z193" s="417" t="e">
        <f t="shared" si="108"/>
        <v>#DIV/0!</v>
      </c>
      <c r="AA193" s="417" t="e">
        <f t="shared" si="108"/>
        <v>#DIV/0!</v>
      </c>
      <c r="AB193" s="417" t="e">
        <f t="shared" si="108"/>
        <v>#DIV/0!</v>
      </c>
      <c r="AC193" s="417" t="e">
        <f t="shared" si="108"/>
        <v>#DIV/0!</v>
      </c>
      <c r="AD193" s="417" t="e">
        <f t="shared" si="108"/>
        <v>#DIV/0!</v>
      </c>
      <c r="AE193" s="417" t="e">
        <f t="shared" si="108"/>
        <v>#DIV/0!</v>
      </c>
      <c r="AF193" s="417" t="e">
        <f t="shared" si="108"/>
        <v>#DIV/0!</v>
      </c>
      <c r="AG193" s="417" t="e">
        <f t="shared" si="108"/>
        <v>#DIV/0!</v>
      </c>
      <c r="AH193" s="417" t="e">
        <f t="shared" si="108"/>
        <v>#DIV/0!</v>
      </c>
      <c r="AI193" s="417" t="e">
        <f t="shared" si="108"/>
        <v>#DIV/0!</v>
      </c>
      <c r="AJ193" s="417" t="e">
        <f t="shared" si="108"/>
        <v>#DIV/0!</v>
      </c>
      <c r="AK193" s="417" t="e">
        <f t="shared" ref="AK193:BP193" si="109">VLOOKUP(AK$192,Carbon,4)*AK186</f>
        <v>#DIV/0!</v>
      </c>
      <c r="AL193" s="417" t="e">
        <f t="shared" si="109"/>
        <v>#DIV/0!</v>
      </c>
      <c r="AM193" s="417" t="e">
        <f t="shared" si="109"/>
        <v>#DIV/0!</v>
      </c>
      <c r="AN193" s="417" t="e">
        <f t="shared" si="109"/>
        <v>#DIV/0!</v>
      </c>
      <c r="AO193" s="417" t="e">
        <f t="shared" si="109"/>
        <v>#DIV/0!</v>
      </c>
      <c r="AP193" s="417" t="e">
        <f t="shared" si="109"/>
        <v>#DIV/0!</v>
      </c>
      <c r="AQ193" s="417" t="e">
        <f t="shared" si="109"/>
        <v>#DIV/0!</v>
      </c>
      <c r="AR193" s="417" t="e">
        <f t="shared" si="109"/>
        <v>#DIV/0!</v>
      </c>
      <c r="AS193" s="417" t="e">
        <f t="shared" si="109"/>
        <v>#DIV/0!</v>
      </c>
      <c r="AT193" s="417" t="e">
        <f t="shared" si="109"/>
        <v>#DIV/0!</v>
      </c>
      <c r="AU193" s="417" t="e">
        <f t="shared" si="109"/>
        <v>#DIV/0!</v>
      </c>
      <c r="AV193" s="417" t="e">
        <f t="shared" si="109"/>
        <v>#DIV/0!</v>
      </c>
      <c r="AW193" s="417" t="e">
        <f t="shared" si="109"/>
        <v>#DIV/0!</v>
      </c>
      <c r="AX193" s="417" t="e">
        <f t="shared" si="109"/>
        <v>#DIV/0!</v>
      </c>
      <c r="AY193" s="417" t="e">
        <f t="shared" si="109"/>
        <v>#DIV/0!</v>
      </c>
      <c r="AZ193" s="417" t="e">
        <f t="shared" si="109"/>
        <v>#DIV/0!</v>
      </c>
      <c r="BA193" s="417" t="e">
        <f t="shared" si="109"/>
        <v>#DIV/0!</v>
      </c>
      <c r="BB193" s="417" t="e">
        <f t="shared" si="109"/>
        <v>#DIV/0!</v>
      </c>
      <c r="BC193" s="417" t="e">
        <f t="shared" si="109"/>
        <v>#DIV/0!</v>
      </c>
      <c r="BD193" s="417" t="e">
        <f t="shared" si="109"/>
        <v>#DIV/0!</v>
      </c>
      <c r="BE193" s="417" t="e">
        <f t="shared" si="109"/>
        <v>#DIV/0!</v>
      </c>
      <c r="BF193" s="417" t="e">
        <f t="shared" si="109"/>
        <v>#DIV/0!</v>
      </c>
      <c r="BG193" s="417" t="e">
        <f t="shared" si="109"/>
        <v>#DIV/0!</v>
      </c>
      <c r="BH193" s="417" t="e">
        <f t="shared" si="109"/>
        <v>#DIV/0!</v>
      </c>
      <c r="BI193" s="417" t="e">
        <f t="shared" si="109"/>
        <v>#DIV/0!</v>
      </c>
      <c r="BJ193" s="417" t="e">
        <f t="shared" si="109"/>
        <v>#DIV/0!</v>
      </c>
      <c r="BK193" s="417" t="e">
        <f t="shared" si="109"/>
        <v>#DIV/0!</v>
      </c>
      <c r="BL193" s="417" t="e">
        <f t="shared" si="109"/>
        <v>#DIV/0!</v>
      </c>
      <c r="BM193" s="417" t="e">
        <f t="shared" si="109"/>
        <v>#DIV/0!</v>
      </c>
      <c r="BN193" s="417" t="e">
        <f t="shared" si="109"/>
        <v>#DIV/0!</v>
      </c>
      <c r="BO193" s="417" t="e">
        <f t="shared" si="109"/>
        <v>#DIV/0!</v>
      </c>
      <c r="BP193" s="417" t="e">
        <f t="shared" si="109"/>
        <v>#DIV/0!</v>
      </c>
      <c r="BQ193" s="417" t="e">
        <f t="shared" ref="BQ193:CF193" si="110">VLOOKUP(BQ$192,Carbon,4)*BQ186</f>
        <v>#DIV/0!</v>
      </c>
      <c r="BR193" s="417" t="e">
        <f t="shared" si="110"/>
        <v>#DIV/0!</v>
      </c>
      <c r="BS193" s="417" t="e">
        <f t="shared" si="110"/>
        <v>#DIV/0!</v>
      </c>
      <c r="BT193" s="417" t="e">
        <f t="shared" si="110"/>
        <v>#DIV/0!</v>
      </c>
      <c r="BU193" s="417" t="e">
        <f t="shared" si="110"/>
        <v>#DIV/0!</v>
      </c>
      <c r="BV193" s="417" t="e">
        <f t="shared" si="110"/>
        <v>#DIV/0!</v>
      </c>
      <c r="BW193" s="417" t="e">
        <f t="shared" si="110"/>
        <v>#DIV/0!</v>
      </c>
      <c r="BX193" s="417" t="e">
        <f t="shared" si="110"/>
        <v>#DIV/0!</v>
      </c>
      <c r="BY193" s="417" t="e">
        <f t="shared" si="110"/>
        <v>#DIV/0!</v>
      </c>
      <c r="BZ193" s="417" t="e">
        <f t="shared" si="110"/>
        <v>#DIV/0!</v>
      </c>
      <c r="CA193" s="417" t="e">
        <f t="shared" si="110"/>
        <v>#DIV/0!</v>
      </c>
      <c r="CB193" s="417" t="e">
        <f t="shared" si="110"/>
        <v>#DIV/0!</v>
      </c>
      <c r="CC193" s="417" t="e">
        <f t="shared" si="110"/>
        <v>#DIV/0!</v>
      </c>
      <c r="CD193" s="417" t="e">
        <f t="shared" si="110"/>
        <v>#DIV/0!</v>
      </c>
      <c r="CE193" s="417" t="e">
        <f t="shared" si="110"/>
        <v>#DIV/0!</v>
      </c>
      <c r="CF193" s="417" t="e">
        <f t="shared" si="110"/>
        <v>#DIV/0!</v>
      </c>
    </row>
    <row r="194" spans="3:84" x14ac:dyDescent="0.35">
      <c r="D194" s="397" t="s">
        <v>86</v>
      </c>
      <c r="E194" s="417" t="e">
        <f t="shared" ref="E194:AJ194" si="111">VLOOKUP(E$192,Carbon,4)*E187</f>
        <v>#DIV/0!</v>
      </c>
      <c r="F194" s="417" t="e">
        <f t="shared" si="111"/>
        <v>#DIV/0!</v>
      </c>
      <c r="G194" s="417" t="e">
        <f t="shared" si="111"/>
        <v>#DIV/0!</v>
      </c>
      <c r="H194" s="417" t="e">
        <f t="shared" si="111"/>
        <v>#DIV/0!</v>
      </c>
      <c r="I194" s="417" t="e">
        <f t="shared" si="111"/>
        <v>#DIV/0!</v>
      </c>
      <c r="J194" s="417" t="e">
        <f t="shared" si="111"/>
        <v>#DIV/0!</v>
      </c>
      <c r="K194" s="417" t="e">
        <f t="shared" si="111"/>
        <v>#DIV/0!</v>
      </c>
      <c r="L194" s="417" t="e">
        <f t="shared" si="111"/>
        <v>#DIV/0!</v>
      </c>
      <c r="M194" s="417" t="e">
        <f t="shared" si="111"/>
        <v>#DIV/0!</v>
      </c>
      <c r="N194" s="417" t="e">
        <f t="shared" si="111"/>
        <v>#DIV/0!</v>
      </c>
      <c r="O194" s="417" t="e">
        <f t="shared" si="111"/>
        <v>#DIV/0!</v>
      </c>
      <c r="P194" s="417" t="e">
        <f t="shared" si="111"/>
        <v>#DIV/0!</v>
      </c>
      <c r="Q194" s="417" t="e">
        <f t="shared" si="111"/>
        <v>#DIV/0!</v>
      </c>
      <c r="R194" s="417" t="e">
        <f t="shared" si="111"/>
        <v>#DIV/0!</v>
      </c>
      <c r="S194" s="417" t="e">
        <f t="shared" si="111"/>
        <v>#DIV/0!</v>
      </c>
      <c r="T194" s="417" t="e">
        <f t="shared" si="111"/>
        <v>#DIV/0!</v>
      </c>
      <c r="U194" s="417" t="e">
        <f t="shared" si="111"/>
        <v>#DIV/0!</v>
      </c>
      <c r="V194" s="417" t="e">
        <f t="shared" si="111"/>
        <v>#DIV/0!</v>
      </c>
      <c r="W194" s="417" t="e">
        <f t="shared" si="111"/>
        <v>#DIV/0!</v>
      </c>
      <c r="X194" s="417" t="e">
        <f t="shared" si="111"/>
        <v>#DIV/0!</v>
      </c>
      <c r="Y194" s="417" t="e">
        <f t="shared" si="111"/>
        <v>#DIV/0!</v>
      </c>
      <c r="Z194" s="417" t="e">
        <f t="shared" si="111"/>
        <v>#DIV/0!</v>
      </c>
      <c r="AA194" s="417" t="e">
        <f t="shared" si="111"/>
        <v>#DIV/0!</v>
      </c>
      <c r="AB194" s="417" t="e">
        <f t="shared" si="111"/>
        <v>#DIV/0!</v>
      </c>
      <c r="AC194" s="417" t="e">
        <f t="shared" si="111"/>
        <v>#DIV/0!</v>
      </c>
      <c r="AD194" s="417" t="e">
        <f t="shared" si="111"/>
        <v>#DIV/0!</v>
      </c>
      <c r="AE194" s="417" t="e">
        <f t="shared" si="111"/>
        <v>#DIV/0!</v>
      </c>
      <c r="AF194" s="417" t="e">
        <f t="shared" si="111"/>
        <v>#DIV/0!</v>
      </c>
      <c r="AG194" s="417" t="e">
        <f t="shared" si="111"/>
        <v>#DIV/0!</v>
      </c>
      <c r="AH194" s="417" t="e">
        <f t="shared" si="111"/>
        <v>#DIV/0!</v>
      </c>
      <c r="AI194" s="417" t="e">
        <f t="shared" si="111"/>
        <v>#DIV/0!</v>
      </c>
      <c r="AJ194" s="417" t="e">
        <f t="shared" si="111"/>
        <v>#DIV/0!</v>
      </c>
      <c r="AK194" s="417" t="e">
        <f t="shared" ref="AK194:BP194" si="112">VLOOKUP(AK$192,Carbon,4)*AK187</f>
        <v>#DIV/0!</v>
      </c>
      <c r="AL194" s="417" t="e">
        <f t="shared" si="112"/>
        <v>#DIV/0!</v>
      </c>
      <c r="AM194" s="417" t="e">
        <f t="shared" si="112"/>
        <v>#DIV/0!</v>
      </c>
      <c r="AN194" s="417" t="e">
        <f t="shared" si="112"/>
        <v>#DIV/0!</v>
      </c>
      <c r="AO194" s="417" t="e">
        <f t="shared" si="112"/>
        <v>#DIV/0!</v>
      </c>
      <c r="AP194" s="417" t="e">
        <f t="shared" si="112"/>
        <v>#DIV/0!</v>
      </c>
      <c r="AQ194" s="417" t="e">
        <f t="shared" si="112"/>
        <v>#DIV/0!</v>
      </c>
      <c r="AR194" s="417" t="e">
        <f t="shared" si="112"/>
        <v>#DIV/0!</v>
      </c>
      <c r="AS194" s="417" t="e">
        <f t="shared" si="112"/>
        <v>#DIV/0!</v>
      </c>
      <c r="AT194" s="417" t="e">
        <f t="shared" si="112"/>
        <v>#DIV/0!</v>
      </c>
      <c r="AU194" s="417" t="e">
        <f t="shared" si="112"/>
        <v>#DIV/0!</v>
      </c>
      <c r="AV194" s="417" t="e">
        <f t="shared" si="112"/>
        <v>#DIV/0!</v>
      </c>
      <c r="AW194" s="417" t="e">
        <f t="shared" si="112"/>
        <v>#DIV/0!</v>
      </c>
      <c r="AX194" s="417" t="e">
        <f t="shared" si="112"/>
        <v>#DIV/0!</v>
      </c>
      <c r="AY194" s="417" t="e">
        <f t="shared" si="112"/>
        <v>#DIV/0!</v>
      </c>
      <c r="AZ194" s="417" t="e">
        <f t="shared" si="112"/>
        <v>#DIV/0!</v>
      </c>
      <c r="BA194" s="417" t="e">
        <f t="shared" si="112"/>
        <v>#DIV/0!</v>
      </c>
      <c r="BB194" s="417" t="e">
        <f t="shared" si="112"/>
        <v>#DIV/0!</v>
      </c>
      <c r="BC194" s="417" t="e">
        <f t="shared" si="112"/>
        <v>#DIV/0!</v>
      </c>
      <c r="BD194" s="417" t="e">
        <f t="shared" si="112"/>
        <v>#DIV/0!</v>
      </c>
      <c r="BE194" s="417" t="e">
        <f t="shared" si="112"/>
        <v>#DIV/0!</v>
      </c>
      <c r="BF194" s="417" t="e">
        <f t="shared" si="112"/>
        <v>#DIV/0!</v>
      </c>
      <c r="BG194" s="417" t="e">
        <f t="shared" si="112"/>
        <v>#DIV/0!</v>
      </c>
      <c r="BH194" s="417" t="e">
        <f t="shared" si="112"/>
        <v>#DIV/0!</v>
      </c>
      <c r="BI194" s="417" t="e">
        <f t="shared" si="112"/>
        <v>#DIV/0!</v>
      </c>
      <c r="BJ194" s="417" t="e">
        <f t="shared" si="112"/>
        <v>#DIV/0!</v>
      </c>
      <c r="BK194" s="417" t="e">
        <f t="shared" si="112"/>
        <v>#DIV/0!</v>
      </c>
      <c r="BL194" s="417" t="e">
        <f t="shared" si="112"/>
        <v>#DIV/0!</v>
      </c>
      <c r="BM194" s="417" t="e">
        <f t="shared" si="112"/>
        <v>#DIV/0!</v>
      </c>
      <c r="BN194" s="417" t="e">
        <f t="shared" si="112"/>
        <v>#DIV/0!</v>
      </c>
      <c r="BO194" s="417" t="e">
        <f t="shared" si="112"/>
        <v>#DIV/0!</v>
      </c>
      <c r="BP194" s="417" t="e">
        <f t="shared" si="112"/>
        <v>#DIV/0!</v>
      </c>
      <c r="BQ194" s="417" t="e">
        <f t="shared" ref="BQ194:CF194" si="113">VLOOKUP(BQ$192,Carbon,4)*BQ187</f>
        <v>#DIV/0!</v>
      </c>
      <c r="BR194" s="417" t="e">
        <f t="shared" si="113"/>
        <v>#DIV/0!</v>
      </c>
      <c r="BS194" s="417" t="e">
        <f t="shared" si="113"/>
        <v>#DIV/0!</v>
      </c>
      <c r="BT194" s="417" t="e">
        <f t="shared" si="113"/>
        <v>#DIV/0!</v>
      </c>
      <c r="BU194" s="417" t="e">
        <f t="shared" si="113"/>
        <v>#DIV/0!</v>
      </c>
      <c r="BV194" s="417" t="e">
        <f t="shared" si="113"/>
        <v>#DIV/0!</v>
      </c>
      <c r="BW194" s="417" t="e">
        <f t="shared" si="113"/>
        <v>#DIV/0!</v>
      </c>
      <c r="BX194" s="417" t="e">
        <f t="shared" si="113"/>
        <v>#DIV/0!</v>
      </c>
      <c r="BY194" s="417" t="e">
        <f t="shared" si="113"/>
        <v>#DIV/0!</v>
      </c>
      <c r="BZ194" s="417" t="e">
        <f t="shared" si="113"/>
        <v>#DIV/0!</v>
      </c>
      <c r="CA194" s="417" t="e">
        <f t="shared" si="113"/>
        <v>#DIV/0!</v>
      </c>
      <c r="CB194" s="417" t="e">
        <f t="shared" si="113"/>
        <v>#DIV/0!</v>
      </c>
      <c r="CC194" s="417" t="e">
        <f t="shared" si="113"/>
        <v>#DIV/0!</v>
      </c>
      <c r="CD194" s="417" t="e">
        <f t="shared" si="113"/>
        <v>#DIV/0!</v>
      </c>
      <c r="CE194" s="417" t="e">
        <f t="shared" si="113"/>
        <v>#DIV/0!</v>
      </c>
      <c r="CF194" s="417" t="e">
        <f t="shared" si="113"/>
        <v>#DIV/0!</v>
      </c>
    </row>
    <row r="195" spans="3:84" x14ac:dyDescent="0.35">
      <c r="D195" s="397" t="s">
        <v>88</v>
      </c>
      <c r="E195" s="417" t="e">
        <f t="shared" ref="E195:AJ195" si="114">VLOOKUP(E$192,Carbon,4)*E188</f>
        <v>#DIV/0!</v>
      </c>
      <c r="F195" s="417" t="e">
        <f t="shared" si="114"/>
        <v>#DIV/0!</v>
      </c>
      <c r="G195" s="417" t="e">
        <f t="shared" si="114"/>
        <v>#DIV/0!</v>
      </c>
      <c r="H195" s="417" t="e">
        <f t="shared" si="114"/>
        <v>#DIV/0!</v>
      </c>
      <c r="I195" s="417" t="e">
        <f t="shared" si="114"/>
        <v>#DIV/0!</v>
      </c>
      <c r="J195" s="417" t="e">
        <f t="shared" si="114"/>
        <v>#DIV/0!</v>
      </c>
      <c r="K195" s="417" t="e">
        <f t="shared" si="114"/>
        <v>#DIV/0!</v>
      </c>
      <c r="L195" s="417" t="e">
        <f t="shared" si="114"/>
        <v>#DIV/0!</v>
      </c>
      <c r="M195" s="417" t="e">
        <f t="shared" si="114"/>
        <v>#DIV/0!</v>
      </c>
      <c r="N195" s="417" t="e">
        <f t="shared" si="114"/>
        <v>#DIV/0!</v>
      </c>
      <c r="O195" s="417" t="e">
        <f t="shared" si="114"/>
        <v>#DIV/0!</v>
      </c>
      <c r="P195" s="417" t="e">
        <f t="shared" si="114"/>
        <v>#DIV/0!</v>
      </c>
      <c r="Q195" s="417" t="e">
        <f t="shared" si="114"/>
        <v>#DIV/0!</v>
      </c>
      <c r="R195" s="417" t="e">
        <f t="shared" si="114"/>
        <v>#DIV/0!</v>
      </c>
      <c r="S195" s="417" t="e">
        <f t="shared" si="114"/>
        <v>#DIV/0!</v>
      </c>
      <c r="T195" s="417" t="e">
        <f t="shared" si="114"/>
        <v>#DIV/0!</v>
      </c>
      <c r="U195" s="417" t="e">
        <f t="shared" si="114"/>
        <v>#DIV/0!</v>
      </c>
      <c r="V195" s="417" t="e">
        <f t="shared" si="114"/>
        <v>#DIV/0!</v>
      </c>
      <c r="W195" s="417" t="e">
        <f t="shared" si="114"/>
        <v>#DIV/0!</v>
      </c>
      <c r="X195" s="417" t="e">
        <f t="shared" si="114"/>
        <v>#DIV/0!</v>
      </c>
      <c r="Y195" s="417" t="e">
        <f t="shared" si="114"/>
        <v>#DIV/0!</v>
      </c>
      <c r="Z195" s="417" t="e">
        <f t="shared" si="114"/>
        <v>#DIV/0!</v>
      </c>
      <c r="AA195" s="417" t="e">
        <f t="shared" si="114"/>
        <v>#DIV/0!</v>
      </c>
      <c r="AB195" s="417" t="e">
        <f t="shared" si="114"/>
        <v>#DIV/0!</v>
      </c>
      <c r="AC195" s="417" t="e">
        <f t="shared" si="114"/>
        <v>#DIV/0!</v>
      </c>
      <c r="AD195" s="417" t="e">
        <f t="shared" si="114"/>
        <v>#DIV/0!</v>
      </c>
      <c r="AE195" s="417" t="e">
        <f t="shared" si="114"/>
        <v>#DIV/0!</v>
      </c>
      <c r="AF195" s="417" t="e">
        <f t="shared" si="114"/>
        <v>#DIV/0!</v>
      </c>
      <c r="AG195" s="417" t="e">
        <f t="shared" si="114"/>
        <v>#DIV/0!</v>
      </c>
      <c r="AH195" s="417" t="e">
        <f t="shared" si="114"/>
        <v>#DIV/0!</v>
      </c>
      <c r="AI195" s="417" t="e">
        <f t="shared" si="114"/>
        <v>#DIV/0!</v>
      </c>
      <c r="AJ195" s="417" t="e">
        <f t="shared" si="114"/>
        <v>#DIV/0!</v>
      </c>
      <c r="AK195" s="417" t="e">
        <f t="shared" ref="AK195:BP195" si="115">VLOOKUP(AK$192,Carbon,4)*AK188</f>
        <v>#DIV/0!</v>
      </c>
      <c r="AL195" s="417" t="e">
        <f t="shared" si="115"/>
        <v>#DIV/0!</v>
      </c>
      <c r="AM195" s="417" t="e">
        <f t="shared" si="115"/>
        <v>#DIV/0!</v>
      </c>
      <c r="AN195" s="417" t="e">
        <f t="shared" si="115"/>
        <v>#DIV/0!</v>
      </c>
      <c r="AO195" s="417" t="e">
        <f t="shared" si="115"/>
        <v>#DIV/0!</v>
      </c>
      <c r="AP195" s="417" t="e">
        <f t="shared" si="115"/>
        <v>#DIV/0!</v>
      </c>
      <c r="AQ195" s="417" t="e">
        <f t="shared" si="115"/>
        <v>#DIV/0!</v>
      </c>
      <c r="AR195" s="417" t="e">
        <f t="shared" si="115"/>
        <v>#DIV/0!</v>
      </c>
      <c r="AS195" s="417" t="e">
        <f t="shared" si="115"/>
        <v>#DIV/0!</v>
      </c>
      <c r="AT195" s="417" t="e">
        <f t="shared" si="115"/>
        <v>#DIV/0!</v>
      </c>
      <c r="AU195" s="417" t="e">
        <f t="shared" si="115"/>
        <v>#DIV/0!</v>
      </c>
      <c r="AV195" s="417" t="e">
        <f t="shared" si="115"/>
        <v>#DIV/0!</v>
      </c>
      <c r="AW195" s="417" t="e">
        <f t="shared" si="115"/>
        <v>#DIV/0!</v>
      </c>
      <c r="AX195" s="417" t="e">
        <f t="shared" si="115"/>
        <v>#DIV/0!</v>
      </c>
      <c r="AY195" s="417" t="e">
        <f t="shared" si="115"/>
        <v>#DIV/0!</v>
      </c>
      <c r="AZ195" s="417" t="e">
        <f t="shared" si="115"/>
        <v>#DIV/0!</v>
      </c>
      <c r="BA195" s="417" t="e">
        <f t="shared" si="115"/>
        <v>#DIV/0!</v>
      </c>
      <c r="BB195" s="417" t="e">
        <f t="shared" si="115"/>
        <v>#DIV/0!</v>
      </c>
      <c r="BC195" s="417" t="e">
        <f t="shared" si="115"/>
        <v>#DIV/0!</v>
      </c>
      <c r="BD195" s="417" t="e">
        <f t="shared" si="115"/>
        <v>#DIV/0!</v>
      </c>
      <c r="BE195" s="417" t="e">
        <f t="shared" si="115"/>
        <v>#DIV/0!</v>
      </c>
      <c r="BF195" s="417" t="e">
        <f t="shared" si="115"/>
        <v>#DIV/0!</v>
      </c>
      <c r="BG195" s="417" t="e">
        <f t="shared" si="115"/>
        <v>#DIV/0!</v>
      </c>
      <c r="BH195" s="417" t="e">
        <f t="shared" si="115"/>
        <v>#DIV/0!</v>
      </c>
      <c r="BI195" s="417" t="e">
        <f t="shared" si="115"/>
        <v>#DIV/0!</v>
      </c>
      <c r="BJ195" s="417" t="e">
        <f t="shared" si="115"/>
        <v>#DIV/0!</v>
      </c>
      <c r="BK195" s="417" t="e">
        <f t="shared" si="115"/>
        <v>#DIV/0!</v>
      </c>
      <c r="BL195" s="417" t="e">
        <f t="shared" si="115"/>
        <v>#DIV/0!</v>
      </c>
      <c r="BM195" s="417" t="e">
        <f t="shared" si="115"/>
        <v>#DIV/0!</v>
      </c>
      <c r="BN195" s="417" t="e">
        <f t="shared" si="115"/>
        <v>#DIV/0!</v>
      </c>
      <c r="BO195" s="417" t="e">
        <f t="shared" si="115"/>
        <v>#DIV/0!</v>
      </c>
      <c r="BP195" s="417" t="e">
        <f t="shared" si="115"/>
        <v>#DIV/0!</v>
      </c>
      <c r="BQ195" s="417" t="e">
        <f t="shared" ref="BQ195:CF195" si="116">VLOOKUP(BQ$192,Carbon,4)*BQ188</f>
        <v>#DIV/0!</v>
      </c>
      <c r="BR195" s="417" t="e">
        <f t="shared" si="116"/>
        <v>#DIV/0!</v>
      </c>
      <c r="BS195" s="417" t="e">
        <f t="shared" si="116"/>
        <v>#DIV/0!</v>
      </c>
      <c r="BT195" s="417" t="e">
        <f t="shared" si="116"/>
        <v>#DIV/0!</v>
      </c>
      <c r="BU195" s="417" t="e">
        <f t="shared" si="116"/>
        <v>#DIV/0!</v>
      </c>
      <c r="BV195" s="417" t="e">
        <f t="shared" si="116"/>
        <v>#DIV/0!</v>
      </c>
      <c r="BW195" s="417" t="e">
        <f t="shared" si="116"/>
        <v>#DIV/0!</v>
      </c>
      <c r="BX195" s="417" t="e">
        <f t="shared" si="116"/>
        <v>#DIV/0!</v>
      </c>
      <c r="BY195" s="417" t="e">
        <f t="shared" si="116"/>
        <v>#DIV/0!</v>
      </c>
      <c r="BZ195" s="417" t="e">
        <f t="shared" si="116"/>
        <v>#DIV/0!</v>
      </c>
      <c r="CA195" s="417" t="e">
        <f t="shared" si="116"/>
        <v>#DIV/0!</v>
      </c>
      <c r="CB195" s="417" t="e">
        <f t="shared" si="116"/>
        <v>#DIV/0!</v>
      </c>
      <c r="CC195" s="417" t="e">
        <f t="shared" si="116"/>
        <v>#DIV/0!</v>
      </c>
      <c r="CD195" s="417" t="e">
        <f t="shared" si="116"/>
        <v>#DIV/0!</v>
      </c>
      <c r="CE195" s="417" t="e">
        <f t="shared" si="116"/>
        <v>#DIV/0!</v>
      </c>
      <c r="CF195" s="417" t="e">
        <f t="shared" si="116"/>
        <v>#DIV/0!</v>
      </c>
    </row>
    <row r="196" spans="3:84" x14ac:dyDescent="0.35">
      <c r="D196" s="397" t="s">
        <v>90</v>
      </c>
      <c r="E196" s="417" t="e">
        <f t="shared" ref="E196:AJ196" si="117">VLOOKUP(E$192,Carbon,4)*E189</f>
        <v>#DIV/0!</v>
      </c>
      <c r="F196" s="417" t="e">
        <f t="shared" si="117"/>
        <v>#DIV/0!</v>
      </c>
      <c r="G196" s="417" t="e">
        <f t="shared" si="117"/>
        <v>#DIV/0!</v>
      </c>
      <c r="H196" s="417" t="e">
        <f t="shared" si="117"/>
        <v>#DIV/0!</v>
      </c>
      <c r="I196" s="417" t="e">
        <f t="shared" si="117"/>
        <v>#DIV/0!</v>
      </c>
      <c r="J196" s="417" t="e">
        <f t="shared" si="117"/>
        <v>#DIV/0!</v>
      </c>
      <c r="K196" s="417" t="e">
        <f t="shared" si="117"/>
        <v>#DIV/0!</v>
      </c>
      <c r="L196" s="417" t="e">
        <f t="shared" si="117"/>
        <v>#DIV/0!</v>
      </c>
      <c r="M196" s="417" t="e">
        <f t="shared" si="117"/>
        <v>#DIV/0!</v>
      </c>
      <c r="N196" s="417" t="e">
        <f t="shared" si="117"/>
        <v>#DIV/0!</v>
      </c>
      <c r="O196" s="417" t="e">
        <f t="shared" si="117"/>
        <v>#DIV/0!</v>
      </c>
      <c r="P196" s="417" t="e">
        <f t="shared" si="117"/>
        <v>#DIV/0!</v>
      </c>
      <c r="Q196" s="417" t="e">
        <f t="shared" si="117"/>
        <v>#DIV/0!</v>
      </c>
      <c r="R196" s="417" t="e">
        <f t="shared" si="117"/>
        <v>#DIV/0!</v>
      </c>
      <c r="S196" s="417" t="e">
        <f t="shared" si="117"/>
        <v>#DIV/0!</v>
      </c>
      <c r="T196" s="417" t="e">
        <f t="shared" si="117"/>
        <v>#DIV/0!</v>
      </c>
      <c r="U196" s="417" t="e">
        <f t="shared" si="117"/>
        <v>#DIV/0!</v>
      </c>
      <c r="V196" s="417" t="e">
        <f t="shared" si="117"/>
        <v>#DIV/0!</v>
      </c>
      <c r="W196" s="417" t="e">
        <f t="shared" si="117"/>
        <v>#DIV/0!</v>
      </c>
      <c r="X196" s="417" t="e">
        <f t="shared" si="117"/>
        <v>#DIV/0!</v>
      </c>
      <c r="Y196" s="417" t="e">
        <f t="shared" si="117"/>
        <v>#DIV/0!</v>
      </c>
      <c r="Z196" s="417" t="e">
        <f t="shared" si="117"/>
        <v>#DIV/0!</v>
      </c>
      <c r="AA196" s="417" t="e">
        <f t="shared" si="117"/>
        <v>#DIV/0!</v>
      </c>
      <c r="AB196" s="417" t="e">
        <f t="shared" si="117"/>
        <v>#DIV/0!</v>
      </c>
      <c r="AC196" s="417" t="e">
        <f t="shared" si="117"/>
        <v>#DIV/0!</v>
      </c>
      <c r="AD196" s="417" t="e">
        <f t="shared" si="117"/>
        <v>#DIV/0!</v>
      </c>
      <c r="AE196" s="417" t="e">
        <f t="shared" si="117"/>
        <v>#DIV/0!</v>
      </c>
      <c r="AF196" s="417" t="e">
        <f t="shared" si="117"/>
        <v>#DIV/0!</v>
      </c>
      <c r="AG196" s="417" t="e">
        <f t="shared" si="117"/>
        <v>#DIV/0!</v>
      </c>
      <c r="AH196" s="417" t="e">
        <f t="shared" si="117"/>
        <v>#DIV/0!</v>
      </c>
      <c r="AI196" s="417" t="e">
        <f t="shared" si="117"/>
        <v>#DIV/0!</v>
      </c>
      <c r="AJ196" s="417" t="e">
        <f t="shared" si="117"/>
        <v>#DIV/0!</v>
      </c>
      <c r="AK196" s="417" t="e">
        <f t="shared" ref="AK196:BP196" si="118">VLOOKUP(AK$192,Carbon,4)*AK189</f>
        <v>#DIV/0!</v>
      </c>
      <c r="AL196" s="417" t="e">
        <f t="shared" si="118"/>
        <v>#DIV/0!</v>
      </c>
      <c r="AM196" s="417" t="e">
        <f t="shared" si="118"/>
        <v>#DIV/0!</v>
      </c>
      <c r="AN196" s="417" t="e">
        <f t="shared" si="118"/>
        <v>#DIV/0!</v>
      </c>
      <c r="AO196" s="417" t="e">
        <f t="shared" si="118"/>
        <v>#DIV/0!</v>
      </c>
      <c r="AP196" s="417" t="e">
        <f t="shared" si="118"/>
        <v>#DIV/0!</v>
      </c>
      <c r="AQ196" s="417" t="e">
        <f t="shared" si="118"/>
        <v>#DIV/0!</v>
      </c>
      <c r="AR196" s="417" t="e">
        <f t="shared" si="118"/>
        <v>#DIV/0!</v>
      </c>
      <c r="AS196" s="417" t="e">
        <f t="shared" si="118"/>
        <v>#DIV/0!</v>
      </c>
      <c r="AT196" s="417" t="e">
        <f t="shared" si="118"/>
        <v>#DIV/0!</v>
      </c>
      <c r="AU196" s="417" t="e">
        <f t="shared" si="118"/>
        <v>#DIV/0!</v>
      </c>
      <c r="AV196" s="417" t="e">
        <f t="shared" si="118"/>
        <v>#DIV/0!</v>
      </c>
      <c r="AW196" s="417" t="e">
        <f t="shared" si="118"/>
        <v>#DIV/0!</v>
      </c>
      <c r="AX196" s="417" t="e">
        <f t="shared" si="118"/>
        <v>#DIV/0!</v>
      </c>
      <c r="AY196" s="417" t="e">
        <f t="shared" si="118"/>
        <v>#DIV/0!</v>
      </c>
      <c r="AZ196" s="417" t="e">
        <f t="shared" si="118"/>
        <v>#DIV/0!</v>
      </c>
      <c r="BA196" s="417" t="e">
        <f t="shared" si="118"/>
        <v>#DIV/0!</v>
      </c>
      <c r="BB196" s="417" t="e">
        <f t="shared" si="118"/>
        <v>#DIV/0!</v>
      </c>
      <c r="BC196" s="417" t="e">
        <f t="shared" si="118"/>
        <v>#DIV/0!</v>
      </c>
      <c r="BD196" s="417" t="e">
        <f t="shared" si="118"/>
        <v>#DIV/0!</v>
      </c>
      <c r="BE196" s="417" t="e">
        <f t="shared" si="118"/>
        <v>#DIV/0!</v>
      </c>
      <c r="BF196" s="417" t="e">
        <f t="shared" si="118"/>
        <v>#DIV/0!</v>
      </c>
      <c r="BG196" s="417" t="e">
        <f t="shared" si="118"/>
        <v>#DIV/0!</v>
      </c>
      <c r="BH196" s="417" t="e">
        <f t="shared" si="118"/>
        <v>#DIV/0!</v>
      </c>
      <c r="BI196" s="417" t="e">
        <f t="shared" si="118"/>
        <v>#DIV/0!</v>
      </c>
      <c r="BJ196" s="417" t="e">
        <f t="shared" si="118"/>
        <v>#DIV/0!</v>
      </c>
      <c r="BK196" s="417" t="e">
        <f t="shared" si="118"/>
        <v>#DIV/0!</v>
      </c>
      <c r="BL196" s="417" t="e">
        <f t="shared" si="118"/>
        <v>#DIV/0!</v>
      </c>
      <c r="BM196" s="417" t="e">
        <f t="shared" si="118"/>
        <v>#DIV/0!</v>
      </c>
      <c r="BN196" s="417" t="e">
        <f t="shared" si="118"/>
        <v>#DIV/0!</v>
      </c>
      <c r="BO196" s="417" t="e">
        <f t="shared" si="118"/>
        <v>#DIV/0!</v>
      </c>
      <c r="BP196" s="417" t="e">
        <f t="shared" si="118"/>
        <v>#DIV/0!</v>
      </c>
      <c r="BQ196" s="417" t="e">
        <f t="shared" ref="BQ196:CF196" si="119">VLOOKUP(BQ$192,Carbon,4)*BQ189</f>
        <v>#DIV/0!</v>
      </c>
      <c r="BR196" s="417" t="e">
        <f t="shared" si="119"/>
        <v>#DIV/0!</v>
      </c>
      <c r="BS196" s="417" t="e">
        <f t="shared" si="119"/>
        <v>#DIV/0!</v>
      </c>
      <c r="BT196" s="417" t="e">
        <f t="shared" si="119"/>
        <v>#DIV/0!</v>
      </c>
      <c r="BU196" s="417" t="e">
        <f t="shared" si="119"/>
        <v>#DIV/0!</v>
      </c>
      <c r="BV196" s="417" t="e">
        <f t="shared" si="119"/>
        <v>#DIV/0!</v>
      </c>
      <c r="BW196" s="417" t="e">
        <f t="shared" si="119"/>
        <v>#DIV/0!</v>
      </c>
      <c r="BX196" s="417" t="e">
        <f t="shared" si="119"/>
        <v>#DIV/0!</v>
      </c>
      <c r="BY196" s="417" t="e">
        <f t="shared" si="119"/>
        <v>#DIV/0!</v>
      </c>
      <c r="BZ196" s="417" t="e">
        <f t="shared" si="119"/>
        <v>#DIV/0!</v>
      </c>
      <c r="CA196" s="417" t="e">
        <f t="shared" si="119"/>
        <v>#DIV/0!</v>
      </c>
      <c r="CB196" s="417" t="e">
        <f t="shared" si="119"/>
        <v>#DIV/0!</v>
      </c>
      <c r="CC196" s="417" t="e">
        <f t="shared" si="119"/>
        <v>#DIV/0!</v>
      </c>
      <c r="CD196" s="417" t="e">
        <f t="shared" si="119"/>
        <v>#DIV/0!</v>
      </c>
      <c r="CE196" s="417" t="e">
        <f t="shared" si="119"/>
        <v>#DIV/0!</v>
      </c>
      <c r="CF196" s="417" t="e">
        <f t="shared" si="119"/>
        <v>#DIV/0!</v>
      </c>
    </row>
    <row r="197" spans="3:84" x14ac:dyDescent="0.35">
      <c r="D197" s="398"/>
      <c r="E197" s="450"/>
      <c r="F197" s="450"/>
      <c r="G197" s="450"/>
      <c r="H197" s="450"/>
      <c r="I197" s="450"/>
      <c r="J197" s="450"/>
      <c r="K197" s="450"/>
      <c r="L197" s="450"/>
      <c r="M197" s="450"/>
      <c r="N197" s="450"/>
      <c r="O197" s="450"/>
      <c r="P197" s="450"/>
      <c r="Q197" s="450"/>
      <c r="R197" s="450"/>
      <c r="S197" s="450"/>
      <c r="T197" s="450"/>
      <c r="U197" s="450"/>
      <c r="V197" s="450"/>
      <c r="W197" s="450"/>
      <c r="X197" s="450"/>
      <c r="Y197" s="450"/>
      <c r="Z197" s="450"/>
      <c r="AA197" s="450"/>
      <c r="AB197" s="450"/>
      <c r="AC197" s="450"/>
      <c r="AD197" s="450"/>
      <c r="AE197" s="450"/>
      <c r="AF197" s="450"/>
      <c r="AG197" s="450"/>
      <c r="AH197" s="450"/>
      <c r="AI197" s="450"/>
      <c r="AJ197" s="450"/>
      <c r="AK197" s="450"/>
      <c r="AL197" s="450"/>
      <c r="AM197" s="450"/>
      <c r="AN197" s="450"/>
      <c r="AO197" s="450"/>
      <c r="AP197" s="450"/>
      <c r="AQ197" s="450"/>
      <c r="AR197" s="450"/>
      <c r="AS197" s="450"/>
      <c r="AT197" s="450"/>
      <c r="AU197" s="450"/>
      <c r="AV197" s="450"/>
      <c r="AW197" s="450"/>
      <c r="AX197" s="450"/>
      <c r="AY197" s="450"/>
      <c r="AZ197" s="450"/>
      <c r="BA197" s="450"/>
      <c r="BB197" s="450"/>
      <c r="BC197" s="450"/>
      <c r="BD197" s="450"/>
      <c r="BE197" s="450"/>
      <c r="BF197" s="450"/>
      <c r="BG197" s="450"/>
      <c r="BH197" s="450"/>
      <c r="BI197" s="450"/>
      <c r="BJ197" s="450"/>
      <c r="BK197" s="450"/>
      <c r="BL197" s="450"/>
      <c r="BM197" s="450"/>
      <c r="BN197" s="450"/>
      <c r="BO197" s="450"/>
      <c r="BP197" s="450"/>
      <c r="BQ197" s="450"/>
      <c r="BR197" s="450"/>
      <c r="BS197" s="450"/>
      <c r="BT197" s="450"/>
      <c r="BU197" s="450"/>
      <c r="BV197" s="450"/>
      <c r="BW197" s="450"/>
      <c r="BX197" s="450"/>
      <c r="BY197" s="450"/>
      <c r="BZ197" s="450"/>
      <c r="CA197" s="450"/>
      <c r="CB197" s="450"/>
      <c r="CC197" s="450"/>
      <c r="CD197" s="450"/>
      <c r="CE197" s="450"/>
      <c r="CF197" s="450"/>
    </row>
    <row r="198" spans="3:84" x14ac:dyDescent="0.35">
      <c r="C198" s="391" t="s">
        <v>316</v>
      </c>
      <c r="D198" s="398"/>
      <c r="E198" s="450"/>
      <c r="F198" s="450"/>
      <c r="G198" s="450"/>
      <c r="H198" s="450"/>
      <c r="I198" s="450"/>
      <c r="J198" s="450"/>
      <c r="K198" s="450"/>
      <c r="L198" s="450"/>
      <c r="M198" s="450"/>
      <c r="N198" s="450"/>
      <c r="O198" s="450"/>
      <c r="P198" s="450"/>
      <c r="Q198" s="450"/>
      <c r="R198" s="450"/>
      <c r="S198" s="450"/>
      <c r="T198" s="450"/>
      <c r="U198" s="450"/>
      <c r="V198" s="450"/>
      <c r="W198" s="450"/>
      <c r="X198" s="450"/>
      <c r="Y198" s="450"/>
      <c r="Z198" s="450"/>
      <c r="AA198" s="450"/>
      <c r="AB198" s="450"/>
      <c r="AC198" s="450"/>
      <c r="AD198" s="450"/>
      <c r="AE198" s="450"/>
      <c r="AF198" s="450"/>
      <c r="AG198" s="450"/>
      <c r="AH198" s="450"/>
      <c r="AI198" s="450"/>
      <c r="AJ198" s="450"/>
      <c r="AK198" s="450"/>
      <c r="AL198" s="450"/>
      <c r="AM198" s="450"/>
      <c r="AN198" s="450"/>
      <c r="AO198" s="450"/>
      <c r="AP198" s="450"/>
      <c r="AQ198" s="450"/>
      <c r="AR198" s="450"/>
      <c r="AS198" s="450"/>
      <c r="AT198" s="450"/>
      <c r="AU198" s="450"/>
      <c r="AV198" s="450"/>
      <c r="AW198" s="450"/>
      <c r="AX198" s="450"/>
      <c r="AY198" s="450"/>
      <c r="AZ198" s="450"/>
      <c r="BA198" s="450"/>
      <c r="BB198" s="450"/>
      <c r="BC198" s="450"/>
      <c r="BD198" s="450"/>
      <c r="BE198" s="450"/>
      <c r="BF198" s="450"/>
      <c r="BG198" s="450"/>
      <c r="BH198" s="450"/>
      <c r="BI198" s="450"/>
      <c r="BJ198" s="450"/>
      <c r="BK198" s="450"/>
      <c r="BL198" s="450"/>
      <c r="BM198" s="450"/>
      <c r="BN198" s="450"/>
      <c r="BO198" s="450"/>
      <c r="BP198" s="450"/>
      <c r="BQ198" s="450"/>
      <c r="BR198" s="450"/>
      <c r="BS198" s="450"/>
      <c r="BT198" s="450"/>
      <c r="BU198" s="450"/>
      <c r="BV198" s="450"/>
      <c r="BW198" s="450"/>
      <c r="BX198" s="450"/>
      <c r="BY198" s="450"/>
      <c r="BZ198" s="450"/>
      <c r="CA198" s="450"/>
      <c r="CB198" s="450"/>
      <c r="CC198" s="450"/>
      <c r="CD198" s="450"/>
      <c r="CE198" s="450"/>
      <c r="CF198" s="450"/>
    </row>
    <row r="199" spans="3:84" x14ac:dyDescent="0.35">
      <c r="D199" s="787"/>
      <c r="E199" s="787">
        <v>2010</v>
      </c>
      <c r="F199" s="787">
        <v>2011</v>
      </c>
      <c r="G199" s="787">
        <v>2012</v>
      </c>
      <c r="H199" s="787">
        <v>2013</v>
      </c>
      <c r="I199" s="787">
        <v>2014</v>
      </c>
      <c r="J199" s="787">
        <v>2015</v>
      </c>
      <c r="K199" s="787">
        <v>2016</v>
      </c>
      <c r="L199" s="787">
        <v>2017</v>
      </c>
      <c r="M199" s="787">
        <v>2018</v>
      </c>
      <c r="N199" s="787">
        <v>2019</v>
      </c>
      <c r="O199" s="787">
        <v>2020</v>
      </c>
      <c r="P199" s="787">
        <v>2021</v>
      </c>
      <c r="Q199" s="787">
        <v>2022</v>
      </c>
      <c r="R199" s="787">
        <v>2023</v>
      </c>
      <c r="S199" s="787">
        <v>2024</v>
      </c>
      <c r="T199" s="787">
        <v>2025</v>
      </c>
      <c r="U199" s="787">
        <v>2026</v>
      </c>
      <c r="V199" s="787">
        <v>2027</v>
      </c>
      <c r="W199" s="787">
        <v>2028</v>
      </c>
      <c r="X199" s="787">
        <v>2029</v>
      </c>
      <c r="Y199" s="787">
        <v>2030</v>
      </c>
      <c r="Z199" s="787">
        <v>2031</v>
      </c>
      <c r="AA199" s="787">
        <v>2032</v>
      </c>
      <c r="AB199" s="787">
        <v>2033</v>
      </c>
      <c r="AC199" s="787">
        <v>2034</v>
      </c>
      <c r="AD199" s="787">
        <v>2035</v>
      </c>
      <c r="AE199" s="787">
        <v>2036</v>
      </c>
      <c r="AF199" s="787">
        <v>2037</v>
      </c>
      <c r="AG199" s="787">
        <v>2038</v>
      </c>
      <c r="AH199" s="787">
        <v>2039</v>
      </c>
      <c r="AI199" s="787">
        <v>2040</v>
      </c>
      <c r="AJ199" s="787">
        <v>2041</v>
      </c>
      <c r="AK199" s="787">
        <v>2042</v>
      </c>
      <c r="AL199" s="787">
        <v>2043</v>
      </c>
      <c r="AM199" s="787">
        <v>2044</v>
      </c>
      <c r="AN199" s="787">
        <v>2045</v>
      </c>
      <c r="AO199" s="787">
        <v>2046</v>
      </c>
      <c r="AP199" s="787">
        <v>2047</v>
      </c>
      <c r="AQ199" s="787">
        <v>2048</v>
      </c>
      <c r="AR199" s="787">
        <v>2049</v>
      </c>
      <c r="AS199" s="787">
        <v>2050</v>
      </c>
      <c r="AT199" s="787">
        <v>2051</v>
      </c>
      <c r="AU199" s="787">
        <v>2052</v>
      </c>
      <c r="AV199" s="787">
        <v>2053</v>
      </c>
      <c r="AW199" s="787">
        <v>2054</v>
      </c>
      <c r="AX199" s="787">
        <v>2055</v>
      </c>
      <c r="AY199" s="787">
        <v>2056</v>
      </c>
      <c r="AZ199" s="787">
        <v>2057</v>
      </c>
      <c r="BA199" s="787">
        <v>2058</v>
      </c>
      <c r="BB199" s="787">
        <v>2059</v>
      </c>
      <c r="BC199" s="787">
        <v>2060</v>
      </c>
      <c r="BD199" s="787">
        <v>2061</v>
      </c>
      <c r="BE199" s="787">
        <v>2062</v>
      </c>
      <c r="BF199" s="787">
        <v>2063</v>
      </c>
      <c r="BG199" s="787">
        <v>2064</v>
      </c>
      <c r="BH199" s="787">
        <v>2065</v>
      </c>
      <c r="BI199" s="787">
        <v>2066</v>
      </c>
      <c r="BJ199" s="787">
        <v>2067</v>
      </c>
      <c r="BK199" s="787">
        <v>2068</v>
      </c>
      <c r="BL199" s="787">
        <v>2069</v>
      </c>
      <c r="BM199" s="787">
        <v>2070</v>
      </c>
      <c r="BN199" s="787">
        <v>2071</v>
      </c>
      <c r="BO199" s="787">
        <v>2072</v>
      </c>
      <c r="BP199" s="787">
        <v>2073</v>
      </c>
      <c r="BQ199" s="787">
        <v>2074</v>
      </c>
      <c r="BR199" s="787">
        <v>2075</v>
      </c>
      <c r="BS199" s="787">
        <v>2076</v>
      </c>
      <c r="BT199" s="787">
        <v>2077</v>
      </c>
      <c r="BU199" s="787">
        <v>2078</v>
      </c>
      <c r="BV199" s="787">
        <v>2079</v>
      </c>
      <c r="BW199" s="787">
        <v>2080</v>
      </c>
      <c r="BX199" s="787">
        <v>2081</v>
      </c>
      <c r="BY199" s="787">
        <v>2082</v>
      </c>
      <c r="BZ199" s="787">
        <v>2083</v>
      </c>
      <c r="CA199" s="787">
        <v>2084</v>
      </c>
      <c r="CB199" s="787">
        <v>2085</v>
      </c>
      <c r="CC199" s="787">
        <v>2086</v>
      </c>
      <c r="CD199" s="787">
        <v>2087</v>
      </c>
      <c r="CE199" s="787">
        <v>2088</v>
      </c>
      <c r="CF199" s="787">
        <v>2089</v>
      </c>
    </row>
    <row r="200" spans="3:84" x14ac:dyDescent="0.35">
      <c r="D200" s="397" t="s">
        <v>84</v>
      </c>
      <c r="E200" s="417" t="e">
        <f t="shared" ref="E200:AJ200" si="120">((((VLOOKUP(E199,GG_fuel,3,FALSE))+(VLOOKUP(E199,GG_fuel,4,0))*$E$5+(VLOOKUP(E199,GG_fuel,5,0))*$E$5^2+(VLOOKUP(E199,GG_fuel,6,0))*$E$5^3)/$E$5))</f>
        <v>#DIV/0!</v>
      </c>
      <c r="F200" s="417" t="e">
        <f t="shared" si="120"/>
        <v>#DIV/0!</v>
      </c>
      <c r="G200" s="417" t="e">
        <f t="shared" si="120"/>
        <v>#DIV/0!</v>
      </c>
      <c r="H200" s="417" t="e">
        <f t="shared" si="120"/>
        <v>#DIV/0!</v>
      </c>
      <c r="I200" s="417" t="e">
        <f t="shared" si="120"/>
        <v>#DIV/0!</v>
      </c>
      <c r="J200" s="417" t="e">
        <f t="shared" si="120"/>
        <v>#DIV/0!</v>
      </c>
      <c r="K200" s="417" t="e">
        <f t="shared" si="120"/>
        <v>#DIV/0!</v>
      </c>
      <c r="L200" s="417" t="e">
        <f t="shared" si="120"/>
        <v>#DIV/0!</v>
      </c>
      <c r="M200" s="417" t="e">
        <f t="shared" si="120"/>
        <v>#DIV/0!</v>
      </c>
      <c r="N200" s="417" t="e">
        <f t="shared" si="120"/>
        <v>#DIV/0!</v>
      </c>
      <c r="O200" s="417" t="e">
        <f t="shared" si="120"/>
        <v>#DIV/0!</v>
      </c>
      <c r="P200" s="417" t="e">
        <f t="shared" si="120"/>
        <v>#DIV/0!</v>
      </c>
      <c r="Q200" s="417" t="e">
        <f t="shared" si="120"/>
        <v>#DIV/0!</v>
      </c>
      <c r="R200" s="417" t="e">
        <f t="shared" si="120"/>
        <v>#DIV/0!</v>
      </c>
      <c r="S200" s="417" t="e">
        <f t="shared" si="120"/>
        <v>#DIV/0!</v>
      </c>
      <c r="T200" s="417" t="e">
        <f t="shared" si="120"/>
        <v>#DIV/0!</v>
      </c>
      <c r="U200" s="417" t="e">
        <f t="shared" si="120"/>
        <v>#DIV/0!</v>
      </c>
      <c r="V200" s="417" t="e">
        <f t="shared" si="120"/>
        <v>#DIV/0!</v>
      </c>
      <c r="W200" s="417" t="e">
        <f t="shared" si="120"/>
        <v>#DIV/0!</v>
      </c>
      <c r="X200" s="417" t="e">
        <f t="shared" si="120"/>
        <v>#DIV/0!</v>
      </c>
      <c r="Y200" s="417" t="e">
        <f t="shared" si="120"/>
        <v>#DIV/0!</v>
      </c>
      <c r="Z200" s="417" t="e">
        <f t="shared" si="120"/>
        <v>#DIV/0!</v>
      </c>
      <c r="AA200" s="417" t="e">
        <f t="shared" si="120"/>
        <v>#DIV/0!</v>
      </c>
      <c r="AB200" s="417" t="e">
        <f t="shared" si="120"/>
        <v>#DIV/0!</v>
      </c>
      <c r="AC200" s="417" t="e">
        <f t="shared" si="120"/>
        <v>#DIV/0!</v>
      </c>
      <c r="AD200" s="417" t="e">
        <f t="shared" si="120"/>
        <v>#DIV/0!</v>
      </c>
      <c r="AE200" s="417" t="e">
        <f t="shared" si="120"/>
        <v>#DIV/0!</v>
      </c>
      <c r="AF200" s="417" t="e">
        <f t="shared" si="120"/>
        <v>#DIV/0!</v>
      </c>
      <c r="AG200" s="417" t="e">
        <f t="shared" si="120"/>
        <v>#DIV/0!</v>
      </c>
      <c r="AH200" s="417" t="e">
        <f t="shared" si="120"/>
        <v>#DIV/0!</v>
      </c>
      <c r="AI200" s="417" t="e">
        <f t="shared" si="120"/>
        <v>#DIV/0!</v>
      </c>
      <c r="AJ200" s="417" t="e">
        <f t="shared" si="120"/>
        <v>#DIV/0!</v>
      </c>
      <c r="AK200" s="417" t="e">
        <f t="shared" ref="AK200:BP200" si="121">((((VLOOKUP(AK199,GG_fuel,3,FALSE))+(VLOOKUP(AK199,GG_fuel,4,0))*$E$5+(VLOOKUP(AK199,GG_fuel,5,0))*$E$5^2+(VLOOKUP(AK199,GG_fuel,6,0))*$E$5^3)/$E$5))</f>
        <v>#DIV/0!</v>
      </c>
      <c r="AL200" s="417" t="e">
        <f t="shared" si="121"/>
        <v>#DIV/0!</v>
      </c>
      <c r="AM200" s="417" t="e">
        <f t="shared" si="121"/>
        <v>#DIV/0!</v>
      </c>
      <c r="AN200" s="417" t="e">
        <f t="shared" si="121"/>
        <v>#DIV/0!</v>
      </c>
      <c r="AO200" s="417" t="e">
        <f t="shared" si="121"/>
        <v>#DIV/0!</v>
      </c>
      <c r="AP200" s="417" t="e">
        <f t="shared" si="121"/>
        <v>#DIV/0!</v>
      </c>
      <c r="AQ200" s="417" t="e">
        <f t="shared" si="121"/>
        <v>#DIV/0!</v>
      </c>
      <c r="AR200" s="417" t="e">
        <f t="shared" si="121"/>
        <v>#DIV/0!</v>
      </c>
      <c r="AS200" s="417" t="e">
        <f t="shared" si="121"/>
        <v>#DIV/0!</v>
      </c>
      <c r="AT200" s="417" t="e">
        <f t="shared" si="121"/>
        <v>#DIV/0!</v>
      </c>
      <c r="AU200" s="417" t="e">
        <f t="shared" si="121"/>
        <v>#DIV/0!</v>
      </c>
      <c r="AV200" s="417" t="e">
        <f t="shared" si="121"/>
        <v>#DIV/0!</v>
      </c>
      <c r="AW200" s="417" t="e">
        <f t="shared" si="121"/>
        <v>#DIV/0!</v>
      </c>
      <c r="AX200" s="417" t="e">
        <f t="shared" si="121"/>
        <v>#DIV/0!</v>
      </c>
      <c r="AY200" s="417" t="e">
        <f t="shared" si="121"/>
        <v>#DIV/0!</v>
      </c>
      <c r="AZ200" s="417" t="e">
        <f t="shared" si="121"/>
        <v>#DIV/0!</v>
      </c>
      <c r="BA200" s="417" t="e">
        <f t="shared" si="121"/>
        <v>#DIV/0!</v>
      </c>
      <c r="BB200" s="417" t="e">
        <f t="shared" si="121"/>
        <v>#DIV/0!</v>
      </c>
      <c r="BC200" s="417" t="e">
        <f t="shared" si="121"/>
        <v>#DIV/0!</v>
      </c>
      <c r="BD200" s="417" t="e">
        <f t="shared" si="121"/>
        <v>#DIV/0!</v>
      </c>
      <c r="BE200" s="417" t="e">
        <f t="shared" si="121"/>
        <v>#DIV/0!</v>
      </c>
      <c r="BF200" s="417" t="e">
        <f t="shared" si="121"/>
        <v>#DIV/0!</v>
      </c>
      <c r="BG200" s="417" t="e">
        <f t="shared" si="121"/>
        <v>#DIV/0!</v>
      </c>
      <c r="BH200" s="417" t="e">
        <f t="shared" si="121"/>
        <v>#DIV/0!</v>
      </c>
      <c r="BI200" s="417" t="e">
        <f t="shared" si="121"/>
        <v>#DIV/0!</v>
      </c>
      <c r="BJ200" s="417" t="e">
        <f t="shared" si="121"/>
        <v>#DIV/0!</v>
      </c>
      <c r="BK200" s="417" t="e">
        <f t="shared" si="121"/>
        <v>#DIV/0!</v>
      </c>
      <c r="BL200" s="417" t="e">
        <f t="shared" si="121"/>
        <v>#DIV/0!</v>
      </c>
      <c r="BM200" s="417" t="e">
        <f t="shared" si="121"/>
        <v>#DIV/0!</v>
      </c>
      <c r="BN200" s="417" t="e">
        <f t="shared" si="121"/>
        <v>#DIV/0!</v>
      </c>
      <c r="BO200" s="417" t="e">
        <f t="shared" si="121"/>
        <v>#DIV/0!</v>
      </c>
      <c r="BP200" s="417" t="e">
        <f t="shared" si="121"/>
        <v>#DIV/0!</v>
      </c>
      <c r="BQ200" s="417" t="e">
        <f t="shared" ref="BQ200:CF200" si="122">((((VLOOKUP(BQ199,GG_fuel,3,FALSE))+(VLOOKUP(BQ199,GG_fuel,4,0))*$E$5+(VLOOKUP(BQ199,GG_fuel,5,0))*$E$5^2+(VLOOKUP(BQ199,GG_fuel,6,0))*$E$5^3)/$E$5))</f>
        <v>#DIV/0!</v>
      </c>
      <c r="BR200" s="417" t="e">
        <f t="shared" si="122"/>
        <v>#DIV/0!</v>
      </c>
      <c r="BS200" s="417" t="e">
        <f t="shared" si="122"/>
        <v>#DIV/0!</v>
      </c>
      <c r="BT200" s="417" t="e">
        <f t="shared" si="122"/>
        <v>#DIV/0!</v>
      </c>
      <c r="BU200" s="417" t="e">
        <f t="shared" si="122"/>
        <v>#DIV/0!</v>
      </c>
      <c r="BV200" s="417" t="e">
        <f t="shared" si="122"/>
        <v>#DIV/0!</v>
      </c>
      <c r="BW200" s="417" t="e">
        <f t="shared" si="122"/>
        <v>#DIV/0!</v>
      </c>
      <c r="BX200" s="417" t="e">
        <f t="shared" si="122"/>
        <v>#DIV/0!</v>
      </c>
      <c r="BY200" s="417" t="e">
        <f t="shared" si="122"/>
        <v>#DIV/0!</v>
      </c>
      <c r="BZ200" s="417" t="e">
        <f t="shared" si="122"/>
        <v>#DIV/0!</v>
      </c>
      <c r="CA200" s="417" t="e">
        <f t="shared" si="122"/>
        <v>#DIV/0!</v>
      </c>
      <c r="CB200" s="417" t="e">
        <f t="shared" si="122"/>
        <v>#DIV/0!</v>
      </c>
      <c r="CC200" s="417" t="e">
        <f t="shared" si="122"/>
        <v>#DIV/0!</v>
      </c>
      <c r="CD200" s="417" t="e">
        <f t="shared" si="122"/>
        <v>#DIV/0!</v>
      </c>
      <c r="CE200" s="417" t="e">
        <f t="shared" si="122"/>
        <v>#DIV/0!</v>
      </c>
      <c r="CF200" s="417" t="e">
        <f t="shared" si="122"/>
        <v>#DIV/0!</v>
      </c>
    </row>
    <row r="201" spans="3:84" x14ac:dyDescent="0.35">
      <c r="D201" s="397" t="s">
        <v>86</v>
      </c>
      <c r="E201" s="417" t="e">
        <f t="shared" ref="E201:AJ201" si="123">((((VLOOKUP(E199,GG_fuel,15,FALSE))+(VLOOKUP(E199,GG_fuel,16,0))*$E$6+(VLOOKUP(E199,GG_fuel,17,0))*$E$6^2+(VLOOKUP(E199,GG_fuel,18,0))*$E$6^3)/$E$6))</f>
        <v>#DIV/0!</v>
      </c>
      <c r="F201" s="417" t="e">
        <f t="shared" si="123"/>
        <v>#DIV/0!</v>
      </c>
      <c r="G201" s="417" t="e">
        <f t="shared" si="123"/>
        <v>#DIV/0!</v>
      </c>
      <c r="H201" s="417" t="e">
        <f t="shared" si="123"/>
        <v>#DIV/0!</v>
      </c>
      <c r="I201" s="417" t="e">
        <f t="shared" si="123"/>
        <v>#DIV/0!</v>
      </c>
      <c r="J201" s="417" t="e">
        <f t="shared" si="123"/>
        <v>#DIV/0!</v>
      </c>
      <c r="K201" s="417" t="e">
        <f t="shared" si="123"/>
        <v>#DIV/0!</v>
      </c>
      <c r="L201" s="417" t="e">
        <f t="shared" si="123"/>
        <v>#DIV/0!</v>
      </c>
      <c r="M201" s="417" t="e">
        <f t="shared" si="123"/>
        <v>#DIV/0!</v>
      </c>
      <c r="N201" s="417" t="e">
        <f t="shared" si="123"/>
        <v>#DIV/0!</v>
      </c>
      <c r="O201" s="417" t="e">
        <f t="shared" si="123"/>
        <v>#DIV/0!</v>
      </c>
      <c r="P201" s="417" t="e">
        <f t="shared" si="123"/>
        <v>#DIV/0!</v>
      </c>
      <c r="Q201" s="417" t="e">
        <f t="shared" si="123"/>
        <v>#DIV/0!</v>
      </c>
      <c r="R201" s="417" t="e">
        <f t="shared" si="123"/>
        <v>#DIV/0!</v>
      </c>
      <c r="S201" s="417" t="e">
        <f t="shared" si="123"/>
        <v>#DIV/0!</v>
      </c>
      <c r="T201" s="417" t="e">
        <f t="shared" si="123"/>
        <v>#DIV/0!</v>
      </c>
      <c r="U201" s="417" t="e">
        <f t="shared" si="123"/>
        <v>#DIV/0!</v>
      </c>
      <c r="V201" s="417" t="e">
        <f t="shared" si="123"/>
        <v>#DIV/0!</v>
      </c>
      <c r="W201" s="417" t="e">
        <f t="shared" si="123"/>
        <v>#DIV/0!</v>
      </c>
      <c r="X201" s="417" t="e">
        <f t="shared" si="123"/>
        <v>#DIV/0!</v>
      </c>
      <c r="Y201" s="417" t="e">
        <f t="shared" si="123"/>
        <v>#DIV/0!</v>
      </c>
      <c r="Z201" s="417" t="e">
        <f t="shared" si="123"/>
        <v>#DIV/0!</v>
      </c>
      <c r="AA201" s="417" t="e">
        <f t="shared" si="123"/>
        <v>#DIV/0!</v>
      </c>
      <c r="AB201" s="417" t="e">
        <f t="shared" si="123"/>
        <v>#DIV/0!</v>
      </c>
      <c r="AC201" s="417" t="e">
        <f t="shared" si="123"/>
        <v>#DIV/0!</v>
      </c>
      <c r="AD201" s="417" t="e">
        <f t="shared" si="123"/>
        <v>#DIV/0!</v>
      </c>
      <c r="AE201" s="417" t="e">
        <f t="shared" si="123"/>
        <v>#DIV/0!</v>
      </c>
      <c r="AF201" s="417" t="e">
        <f t="shared" si="123"/>
        <v>#DIV/0!</v>
      </c>
      <c r="AG201" s="417" t="e">
        <f t="shared" si="123"/>
        <v>#DIV/0!</v>
      </c>
      <c r="AH201" s="417" t="e">
        <f t="shared" si="123"/>
        <v>#DIV/0!</v>
      </c>
      <c r="AI201" s="417" t="e">
        <f t="shared" si="123"/>
        <v>#DIV/0!</v>
      </c>
      <c r="AJ201" s="417" t="e">
        <f t="shared" si="123"/>
        <v>#DIV/0!</v>
      </c>
      <c r="AK201" s="417" t="e">
        <f t="shared" ref="AK201:BP201" si="124">((((VLOOKUP(AK199,GG_fuel,15,FALSE))+(VLOOKUP(AK199,GG_fuel,16,0))*$E$6+(VLOOKUP(AK199,GG_fuel,17,0))*$E$6^2+(VLOOKUP(AK199,GG_fuel,18,0))*$E$6^3)/$E$6))</f>
        <v>#DIV/0!</v>
      </c>
      <c r="AL201" s="417" t="e">
        <f t="shared" si="124"/>
        <v>#DIV/0!</v>
      </c>
      <c r="AM201" s="417" t="e">
        <f t="shared" si="124"/>
        <v>#DIV/0!</v>
      </c>
      <c r="AN201" s="417" t="e">
        <f t="shared" si="124"/>
        <v>#DIV/0!</v>
      </c>
      <c r="AO201" s="417" t="e">
        <f t="shared" si="124"/>
        <v>#DIV/0!</v>
      </c>
      <c r="AP201" s="417" t="e">
        <f t="shared" si="124"/>
        <v>#DIV/0!</v>
      </c>
      <c r="AQ201" s="417" t="e">
        <f t="shared" si="124"/>
        <v>#DIV/0!</v>
      </c>
      <c r="AR201" s="417" t="e">
        <f t="shared" si="124"/>
        <v>#DIV/0!</v>
      </c>
      <c r="AS201" s="417" t="e">
        <f t="shared" si="124"/>
        <v>#DIV/0!</v>
      </c>
      <c r="AT201" s="417" t="e">
        <f t="shared" si="124"/>
        <v>#DIV/0!</v>
      </c>
      <c r="AU201" s="417" t="e">
        <f t="shared" si="124"/>
        <v>#DIV/0!</v>
      </c>
      <c r="AV201" s="417" t="e">
        <f t="shared" si="124"/>
        <v>#DIV/0!</v>
      </c>
      <c r="AW201" s="417" t="e">
        <f t="shared" si="124"/>
        <v>#DIV/0!</v>
      </c>
      <c r="AX201" s="417" t="e">
        <f t="shared" si="124"/>
        <v>#DIV/0!</v>
      </c>
      <c r="AY201" s="417" t="e">
        <f t="shared" si="124"/>
        <v>#DIV/0!</v>
      </c>
      <c r="AZ201" s="417" t="e">
        <f t="shared" si="124"/>
        <v>#DIV/0!</v>
      </c>
      <c r="BA201" s="417" t="e">
        <f t="shared" si="124"/>
        <v>#DIV/0!</v>
      </c>
      <c r="BB201" s="417" t="e">
        <f t="shared" si="124"/>
        <v>#DIV/0!</v>
      </c>
      <c r="BC201" s="417" t="e">
        <f t="shared" si="124"/>
        <v>#DIV/0!</v>
      </c>
      <c r="BD201" s="417" t="e">
        <f t="shared" si="124"/>
        <v>#DIV/0!</v>
      </c>
      <c r="BE201" s="417" t="e">
        <f t="shared" si="124"/>
        <v>#DIV/0!</v>
      </c>
      <c r="BF201" s="417" t="e">
        <f t="shared" si="124"/>
        <v>#DIV/0!</v>
      </c>
      <c r="BG201" s="417" t="e">
        <f t="shared" si="124"/>
        <v>#DIV/0!</v>
      </c>
      <c r="BH201" s="417" t="e">
        <f t="shared" si="124"/>
        <v>#DIV/0!</v>
      </c>
      <c r="BI201" s="417" t="e">
        <f t="shared" si="124"/>
        <v>#DIV/0!</v>
      </c>
      <c r="BJ201" s="417" t="e">
        <f t="shared" si="124"/>
        <v>#DIV/0!</v>
      </c>
      <c r="BK201" s="417" t="e">
        <f t="shared" si="124"/>
        <v>#DIV/0!</v>
      </c>
      <c r="BL201" s="417" t="e">
        <f t="shared" si="124"/>
        <v>#DIV/0!</v>
      </c>
      <c r="BM201" s="417" t="e">
        <f t="shared" si="124"/>
        <v>#DIV/0!</v>
      </c>
      <c r="BN201" s="417" t="e">
        <f t="shared" si="124"/>
        <v>#DIV/0!</v>
      </c>
      <c r="BO201" s="417" t="e">
        <f t="shared" si="124"/>
        <v>#DIV/0!</v>
      </c>
      <c r="BP201" s="417" t="e">
        <f t="shared" si="124"/>
        <v>#DIV/0!</v>
      </c>
      <c r="BQ201" s="417" t="e">
        <f t="shared" ref="BQ201:CF201" si="125">((((VLOOKUP(BQ199,GG_fuel,15,FALSE))+(VLOOKUP(BQ199,GG_fuel,16,0))*$E$6+(VLOOKUP(BQ199,GG_fuel,17,0))*$E$6^2+(VLOOKUP(BQ199,GG_fuel,18,0))*$E$6^3)/$E$6))</f>
        <v>#DIV/0!</v>
      </c>
      <c r="BR201" s="417" t="e">
        <f t="shared" si="125"/>
        <v>#DIV/0!</v>
      </c>
      <c r="BS201" s="417" t="e">
        <f t="shared" si="125"/>
        <v>#DIV/0!</v>
      </c>
      <c r="BT201" s="417" t="e">
        <f t="shared" si="125"/>
        <v>#DIV/0!</v>
      </c>
      <c r="BU201" s="417" t="e">
        <f t="shared" si="125"/>
        <v>#DIV/0!</v>
      </c>
      <c r="BV201" s="417" t="e">
        <f t="shared" si="125"/>
        <v>#DIV/0!</v>
      </c>
      <c r="BW201" s="417" t="e">
        <f t="shared" si="125"/>
        <v>#DIV/0!</v>
      </c>
      <c r="BX201" s="417" t="e">
        <f t="shared" si="125"/>
        <v>#DIV/0!</v>
      </c>
      <c r="BY201" s="417" t="e">
        <f t="shared" si="125"/>
        <v>#DIV/0!</v>
      </c>
      <c r="BZ201" s="417" t="e">
        <f t="shared" si="125"/>
        <v>#DIV/0!</v>
      </c>
      <c r="CA201" s="417" t="e">
        <f t="shared" si="125"/>
        <v>#DIV/0!</v>
      </c>
      <c r="CB201" s="417" t="e">
        <f t="shared" si="125"/>
        <v>#DIV/0!</v>
      </c>
      <c r="CC201" s="417" t="e">
        <f t="shared" si="125"/>
        <v>#DIV/0!</v>
      </c>
      <c r="CD201" s="417" t="e">
        <f t="shared" si="125"/>
        <v>#DIV/0!</v>
      </c>
      <c r="CE201" s="417" t="e">
        <f t="shared" si="125"/>
        <v>#DIV/0!</v>
      </c>
      <c r="CF201" s="417" t="e">
        <f t="shared" si="125"/>
        <v>#DIV/0!</v>
      </c>
    </row>
    <row r="203" spans="3:84" x14ac:dyDescent="0.35">
      <c r="C203" s="391" t="s">
        <v>317</v>
      </c>
    </row>
    <row r="204" spans="3:84" x14ac:dyDescent="0.35">
      <c r="D204" s="787"/>
      <c r="E204" s="787">
        <v>2010</v>
      </c>
      <c r="F204" s="787">
        <v>2011</v>
      </c>
      <c r="G204" s="787">
        <v>2012</v>
      </c>
      <c r="H204" s="787">
        <v>2013</v>
      </c>
      <c r="I204" s="787">
        <v>2014</v>
      </c>
      <c r="J204" s="787">
        <v>2015</v>
      </c>
      <c r="K204" s="787">
        <v>2016</v>
      </c>
      <c r="L204" s="787">
        <v>2017</v>
      </c>
      <c r="M204" s="787">
        <v>2018</v>
      </c>
      <c r="N204" s="787">
        <v>2019</v>
      </c>
      <c r="O204" s="787">
        <v>2020</v>
      </c>
      <c r="P204" s="787">
        <v>2021</v>
      </c>
      <c r="Q204" s="787">
        <v>2022</v>
      </c>
      <c r="R204" s="787">
        <v>2023</v>
      </c>
      <c r="S204" s="787">
        <v>2024</v>
      </c>
      <c r="T204" s="787">
        <v>2025</v>
      </c>
      <c r="U204" s="787">
        <v>2026</v>
      </c>
      <c r="V204" s="787">
        <v>2027</v>
      </c>
      <c r="W204" s="787">
        <v>2028</v>
      </c>
      <c r="X204" s="787">
        <v>2029</v>
      </c>
      <c r="Y204" s="787">
        <v>2030</v>
      </c>
      <c r="Z204" s="787">
        <v>2031</v>
      </c>
      <c r="AA204" s="787">
        <v>2032</v>
      </c>
      <c r="AB204" s="787">
        <v>2033</v>
      </c>
      <c r="AC204" s="787">
        <v>2034</v>
      </c>
      <c r="AD204" s="787">
        <v>2035</v>
      </c>
      <c r="AE204" s="787">
        <v>2036</v>
      </c>
      <c r="AF204" s="787">
        <v>2037</v>
      </c>
      <c r="AG204" s="787">
        <v>2038</v>
      </c>
      <c r="AH204" s="787">
        <v>2039</v>
      </c>
      <c r="AI204" s="787">
        <v>2040</v>
      </c>
      <c r="AJ204" s="787">
        <v>2041</v>
      </c>
      <c r="AK204" s="787">
        <v>2042</v>
      </c>
      <c r="AL204" s="787">
        <v>2043</v>
      </c>
      <c r="AM204" s="787">
        <v>2044</v>
      </c>
      <c r="AN204" s="787">
        <v>2045</v>
      </c>
      <c r="AO204" s="787">
        <v>2046</v>
      </c>
      <c r="AP204" s="787">
        <v>2047</v>
      </c>
      <c r="AQ204" s="787">
        <v>2048</v>
      </c>
      <c r="AR204" s="787">
        <v>2049</v>
      </c>
      <c r="AS204" s="787">
        <v>2050</v>
      </c>
      <c r="AT204" s="787">
        <v>2051</v>
      </c>
      <c r="AU204" s="787">
        <v>2052</v>
      </c>
      <c r="AV204" s="787">
        <v>2053</v>
      </c>
      <c r="AW204" s="787">
        <v>2054</v>
      </c>
      <c r="AX204" s="787">
        <v>2055</v>
      </c>
      <c r="AY204" s="787">
        <v>2056</v>
      </c>
      <c r="AZ204" s="787">
        <v>2057</v>
      </c>
      <c r="BA204" s="787">
        <v>2058</v>
      </c>
      <c r="BB204" s="787">
        <v>2059</v>
      </c>
      <c r="BC204" s="787">
        <v>2060</v>
      </c>
      <c r="BD204" s="787">
        <v>2061</v>
      </c>
      <c r="BE204" s="787">
        <v>2062</v>
      </c>
      <c r="BF204" s="787">
        <v>2063</v>
      </c>
      <c r="BG204" s="787">
        <v>2064</v>
      </c>
      <c r="BH204" s="787">
        <v>2065</v>
      </c>
      <c r="BI204" s="787">
        <v>2066</v>
      </c>
      <c r="BJ204" s="787">
        <v>2067</v>
      </c>
      <c r="BK204" s="787">
        <v>2068</v>
      </c>
      <c r="BL204" s="787">
        <v>2069</v>
      </c>
      <c r="BM204" s="787">
        <v>2070</v>
      </c>
      <c r="BN204" s="787">
        <v>2071</v>
      </c>
      <c r="BO204" s="787">
        <v>2072</v>
      </c>
      <c r="BP204" s="787">
        <v>2073</v>
      </c>
      <c r="BQ204" s="787">
        <v>2074</v>
      </c>
      <c r="BR204" s="787">
        <v>2075</v>
      </c>
      <c r="BS204" s="787">
        <v>2076</v>
      </c>
      <c r="BT204" s="787">
        <v>2077</v>
      </c>
      <c r="BU204" s="787">
        <v>2078</v>
      </c>
      <c r="BV204" s="787">
        <v>2079</v>
      </c>
      <c r="BW204" s="787">
        <v>2080</v>
      </c>
      <c r="BX204" s="787">
        <v>2081</v>
      </c>
      <c r="BY204" s="787">
        <v>2082</v>
      </c>
      <c r="BZ204" s="787">
        <v>2083</v>
      </c>
      <c r="CA204" s="787">
        <v>2084</v>
      </c>
      <c r="CB204" s="787">
        <v>2085</v>
      </c>
      <c r="CC204" s="787">
        <v>2086</v>
      </c>
      <c r="CD204" s="787">
        <v>2087</v>
      </c>
      <c r="CE204" s="787">
        <v>2088</v>
      </c>
      <c r="CF204" s="787">
        <v>2089</v>
      </c>
    </row>
    <row r="205" spans="3:84" x14ac:dyDescent="0.35">
      <c r="C205" s="415"/>
      <c r="D205" s="417" t="s">
        <v>84</v>
      </c>
      <c r="E205" s="417" t="e">
        <f t="shared" ref="E205:AJ205" si="126">VLOOKUP(E204,Carbon,3)*E200</f>
        <v>#DIV/0!</v>
      </c>
      <c r="F205" s="417" t="e">
        <f t="shared" si="126"/>
        <v>#DIV/0!</v>
      </c>
      <c r="G205" s="417" t="e">
        <f t="shared" si="126"/>
        <v>#DIV/0!</v>
      </c>
      <c r="H205" s="417" t="e">
        <f t="shared" si="126"/>
        <v>#DIV/0!</v>
      </c>
      <c r="I205" s="417" t="e">
        <f t="shared" si="126"/>
        <v>#DIV/0!</v>
      </c>
      <c r="J205" s="417" t="e">
        <f t="shared" si="126"/>
        <v>#DIV/0!</v>
      </c>
      <c r="K205" s="417" t="e">
        <f t="shared" si="126"/>
        <v>#DIV/0!</v>
      </c>
      <c r="L205" s="417" t="e">
        <f t="shared" si="126"/>
        <v>#DIV/0!</v>
      </c>
      <c r="M205" s="417" t="e">
        <f t="shared" si="126"/>
        <v>#DIV/0!</v>
      </c>
      <c r="N205" s="417" t="e">
        <f t="shared" si="126"/>
        <v>#DIV/0!</v>
      </c>
      <c r="O205" s="417" t="e">
        <f t="shared" si="126"/>
        <v>#DIV/0!</v>
      </c>
      <c r="P205" s="417" t="e">
        <f t="shared" si="126"/>
        <v>#DIV/0!</v>
      </c>
      <c r="Q205" s="417" t="e">
        <f t="shared" si="126"/>
        <v>#DIV/0!</v>
      </c>
      <c r="R205" s="417" t="e">
        <f t="shared" si="126"/>
        <v>#DIV/0!</v>
      </c>
      <c r="S205" s="417" t="e">
        <f t="shared" si="126"/>
        <v>#DIV/0!</v>
      </c>
      <c r="T205" s="417" t="e">
        <f t="shared" si="126"/>
        <v>#DIV/0!</v>
      </c>
      <c r="U205" s="417" t="e">
        <f t="shared" si="126"/>
        <v>#DIV/0!</v>
      </c>
      <c r="V205" s="417" t="e">
        <f t="shared" si="126"/>
        <v>#DIV/0!</v>
      </c>
      <c r="W205" s="417" t="e">
        <f t="shared" si="126"/>
        <v>#DIV/0!</v>
      </c>
      <c r="X205" s="417" t="e">
        <f t="shared" si="126"/>
        <v>#DIV/0!</v>
      </c>
      <c r="Y205" s="417" t="e">
        <f t="shared" si="126"/>
        <v>#DIV/0!</v>
      </c>
      <c r="Z205" s="417" t="e">
        <f t="shared" si="126"/>
        <v>#DIV/0!</v>
      </c>
      <c r="AA205" s="417" t="e">
        <f t="shared" si="126"/>
        <v>#DIV/0!</v>
      </c>
      <c r="AB205" s="417" t="e">
        <f t="shared" si="126"/>
        <v>#DIV/0!</v>
      </c>
      <c r="AC205" s="417" t="e">
        <f t="shared" si="126"/>
        <v>#DIV/0!</v>
      </c>
      <c r="AD205" s="417" t="e">
        <f t="shared" si="126"/>
        <v>#DIV/0!</v>
      </c>
      <c r="AE205" s="417" t="e">
        <f t="shared" si="126"/>
        <v>#DIV/0!</v>
      </c>
      <c r="AF205" s="417" t="e">
        <f t="shared" si="126"/>
        <v>#DIV/0!</v>
      </c>
      <c r="AG205" s="417" t="e">
        <f t="shared" si="126"/>
        <v>#DIV/0!</v>
      </c>
      <c r="AH205" s="417" t="e">
        <f t="shared" si="126"/>
        <v>#DIV/0!</v>
      </c>
      <c r="AI205" s="417" t="e">
        <f t="shared" si="126"/>
        <v>#DIV/0!</v>
      </c>
      <c r="AJ205" s="417" t="e">
        <f t="shared" si="126"/>
        <v>#DIV/0!</v>
      </c>
      <c r="AK205" s="417" t="e">
        <f t="shared" ref="AK205:BP205" si="127">VLOOKUP(AK204,Carbon,3)*AK200</f>
        <v>#DIV/0!</v>
      </c>
      <c r="AL205" s="417" t="e">
        <f t="shared" si="127"/>
        <v>#DIV/0!</v>
      </c>
      <c r="AM205" s="417" t="e">
        <f t="shared" si="127"/>
        <v>#DIV/0!</v>
      </c>
      <c r="AN205" s="417" t="e">
        <f t="shared" si="127"/>
        <v>#DIV/0!</v>
      </c>
      <c r="AO205" s="417" t="e">
        <f t="shared" si="127"/>
        <v>#DIV/0!</v>
      </c>
      <c r="AP205" s="417" t="e">
        <f t="shared" si="127"/>
        <v>#DIV/0!</v>
      </c>
      <c r="AQ205" s="417" t="e">
        <f t="shared" si="127"/>
        <v>#DIV/0!</v>
      </c>
      <c r="AR205" s="417" t="e">
        <f t="shared" si="127"/>
        <v>#DIV/0!</v>
      </c>
      <c r="AS205" s="417" t="e">
        <f t="shared" si="127"/>
        <v>#DIV/0!</v>
      </c>
      <c r="AT205" s="417" t="e">
        <f t="shared" si="127"/>
        <v>#DIV/0!</v>
      </c>
      <c r="AU205" s="417" t="e">
        <f t="shared" si="127"/>
        <v>#DIV/0!</v>
      </c>
      <c r="AV205" s="417" t="e">
        <f t="shared" si="127"/>
        <v>#DIV/0!</v>
      </c>
      <c r="AW205" s="417" t="e">
        <f t="shared" si="127"/>
        <v>#DIV/0!</v>
      </c>
      <c r="AX205" s="417" t="e">
        <f t="shared" si="127"/>
        <v>#DIV/0!</v>
      </c>
      <c r="AY205" s="417" t="e">
        <f t="shared" si="127"/>
        <v>#DIV/0!</v>
      </c>
      <c r="AZ205" s="417" t="e">
        <f t="shared" si="127"/>
        <v>#DIV/0!</v>
      </c>
      <c r="BA205" s="417" t="e">
        <f t="shared" si="127"/>
        <v>#DIV/0!</v>
      </c>
      <c r="BB205" s="417" t="e">
        <f t="shared" si="127"/>
        <v>#DIV/0!</v>
      </c>
      <c r="BC205" s="417" t="e">
        <f t="shared" si="127"/>
        <v>#DIV/0!</v>
      </c>
      <c r="BD205" s="417" t="e">
        <f t="shared" si="127"/>
        <v>#DIV/0!</v>
      </c>
      <c r="BE205" s="417" t="e">
        <f t="shared" si="127"/>
        <v>#DIV/0!</v>
      </c>
      <c r="BF205" s="417" t="e">
        <f t="shared" si="127"/>
        <v>#DIV/0!</v>
      </c>
      <c r="BG205" s="417" t="e">
        <f t="shared" si="127"/>
        <v>#DIV/0!</v>
      </c>
      <c r="BH205" s="417" t="e">
        <f t="shared" si="127"/>
        <v>#DIV/0!</v>
      </c>
      <c r="BI205" s="417" t="e">
        <f t="shared" si="127"/>
        <v>#DIV/0!</v>
      </c>
      <c r="BJ205" s="417" t="e">
        <f t="shared" si="127"/>
        <v>#DIV/0!</v>
      </c>
      <c r="BK205" s="417" t="e">
        <f t="shared" si="127"/>
        <v>#DIV/0!</v>
      </c>
      <c r="BL205" s="417" t="e">
        <f t="shared" si="127"/>
        <v>#DIV/0!</v>
      </c>
      <c r="BM205" s="417" t="e">
        <f t="shared" si="127"/>
        <v>#DIV/0!</v>
      </c>
      <c r="BN205" s="417" t="e">
        <f t="shared" si="127"/>
        <v>#DIV/0!</v>
      </c>
      <c r="BO205" s="417" t="e">
        <f t="shared" si="127"/>
        <v>#DIV/0!</v>
      </c>
      <c r="BP205" s="417" t="e">
        <f t="shared" si="127"/>
        <v>#DIV/0!</v>
      </c>
      <c r="BQ205" s="417" t="e">
        <f t="shared" ref="BQ205:CF205" si="128">VLOOKUP(BQ204,Carbon,3)*BQ200</f>
        <v>#DIV/0!</v>
      </c>
      <c r="BR205" s="417" t="e">
        <f t="shared" si="128"/>
        <v>#DIV/0!</v>
      </c>
      <c r="BS205" s="417" t="e">
        <f t="shared" si="128"/>
        <v>#DIV/0!</v>
      </c>
      <c r="BT205" s="417" t="e">
        <f t="shared" si="128"/>
        <v>#DIV/0!</v>
      </c>
      <c r="BU205" s="417" t="e">
        <f t="shared" si="128"/>
        <v>#DIV/0!</v>
      </c>
      <c r="BV205" s="417" t="e">
        <f t="shared" si="128"/>
        <v>#DIV/0!</v>
      </c>
      <c r="BW205" s="417" t="e">
        <f t="shared" si="128"/>
        <v>#DIV/0!</v>
      </c>
      <c r="BX205" s="417" t="e">
        <f t="shared" si="128"/>
        <v>#DIV/0!</v>
      </c>
      <c r="BY205" s="417" t="e">
        <f t="shared" si="128"/>
        <v>#DIV/0!</v>
      </c>
      <c r="BZ205" s="417" t="e">
        <f t="shared" si="128"/>
        <v>#DIV/0!</v>
      </c>
      <c r="CA205" s="417" t="e">
        <f t="shared" si="128"/>
        <v>#DIV/0!</v>
      </c>
      <c r="CB205" s="417" t="e">
        <f t="shared" si="128"/>
        <v>#DIV/0!</v>
      </c>
      <c r="CC205" s="417" t="e">
        <f t="shared" si="128"/>
        <v>#DIV/0!</v>
      </c>
      <c r="CD205" s="417" t="e">
        <f t="shared" si="128"/>
        <v>#DIV/0!</v>
      </c>
      <c r="CE205" s="417" t="e">
        <f t="shared" si="128"/>
        <v>#DIV/0!</v>
      </c>
      <c r="CF205" s="417" t="e">
        <f t="shared" si="128"/>
        <v>#DIV/0!</v>
      </c>
    </row>
    <row r="206" spans="3:84" x14ac:dyDescent="0.35">
      <c r="C206" s="415"/>
      <c r="D206" s="417" t="s">
        <v>86</v>
      </c>
      <c r="E206" s="417" t="e">
        <f t="shared" ref="E206:AJ206" si="129">VLOOKUP(E204,Carbon,3,0)*E201</f>
        <v>#DIV/0!</v>
      </c>
      <c r="F206" s="417" t="e">
        <f t="shared" si="129"/>
        <v>#DIV/0!</v>
      </c>
      <c r="G206" s="417" t="e">
        <f t="shared" si="129"/>
        <v>#DIV/0!</v>
      </c>
      <c r="H206" s="417" t="e">
        <f t="shared" si="129"/>
        <v>#DIV/0!</v>
      </c>
      <c r="I206" s="417" t="e">
        <f t="shared" si="129"/>
        <v>#DIV/0!</v>
      </c>
      <c r="J206" s="417" t="e">
        <f t="shared" si="129"/>
        <v>#DIV/0!</v>
      </c>
      <c r="K206" s="417" t="e">
        <f t="shared" si="129"/>
        <v>#DIV/0!</v>
      </c>
      <c r="L206" s="417" t="e">
        <f t="shared" si="129"/>
        <v>#DIV/0!</v>
      </c>
      <c r="M206" s="417" t="e">
        <f t="shared" si="129"/>
        <v>#DIV/0!</v>
      </c>
      <c r="N206" s="417" t="e">
        <f t="shared" si="129"/>
        <v>#DIV/0!</v>
      </c>
      <c r="O206" s="417" t="e">
        <f t="shared" si="129"/>
        <v>#DIV/0!</v>
      </c>
      <c r="P206" s="417" t="e">
        <f t="shared" si="129"/>
        <v>#DIV/0!</v>
      </c>
      <c r="Q206" s="417" t="e">
        <f t="shared" si="129"/>
        <v>#DIV/0!</v>
      </c>
      <c r="R206" s="417" t="e">
        <f t="shared" si="129"/>
        <v>#DIV/0!</v>
      </c>
      <c r="S206" s="417" t="e">
        <f t="shared" si="129"/>
        <v>#DIV/0!</v>
      </c>
      <c r="T206" s="417" t="e">
        <f t="shared" si="129"/>
        <v>#DIV/0!</v>
      </c>
      <c r="U206" s="417" t="e">
        <f t="shared" si="129"/>
        <v>#DIV/0!</v>
      </c>
      <c r="V206" s="417" t="e">
        <f t="shared" si="129"/>
        <v>#DIV/0!</v>
      </c>
      <c r="W206" s="417" t="e">
        <f t="shared" si="129"/>
        <v>#DIV/0!</v>
      </c>
      <c r="X206" s="417" t="e">
        <f t="shared" si="129"/>
        <v>#DIV/0!</v>
      </c>
      <c r="Y206" s="417" t="e">
        <f t="shared" si="129"/>
        <v>#DIV/0!</v>
      </c>
      <c r="Z206" s="417" t="e">
        <f t="shared" si="129"/>
        <v>#DIV/0!</v>
      </c>
      <c r="AA206" s="417" t="e">
        <f t="shared" si="129"/>
        <v>#DIV/0!</v>
      </c>
      <c r="AB206" s="417" t="e">
        <f t="shared" si="129"/>
        <v>#DIV/0!</v>
      </c>
      <c r="AC206" s="417" t="e">
        <f t="shared" si="129"/>
        <v>#DIV/0!</v>
      </c>
      <c r="AD206" s="417" t="e">
        <f t="shared" si="129"/>
        <v>#DIV/0!</v>
      </c>
      <c r="AE206" s="417" t="e">
        <f t="shared" si="129"/>
        <v>#DIV/0!</v>
      </c>
      <c r="AF206" s="417" t="e">
        <f t="shared" si="129"/>
        <v>#DIV/0!</v>
      </c>
      <c r="AG206" s="417" t="e">
        <f t="shared" si="129"/>
        <v>#DIV/0!</v>
      </c>
      <c r="AH206" s="417" t="e">
        <f t="shared" si="129"/>
        <v>#DIV/0!</v>
      </c>
      <c r="AI206" s="417" t="e">
        <f t="shared" si="129"/>
        <v>#DIV/0!</v>
      </c>
      <c r="AJ206" s="417" t="e">
        <f t="shared" si="129"/>
        <v>#DIV/0!</v>
      </c>
      <c r="AK206" s="417" t="e">
        <f t="shared" ref="AK206:BP206" si="130">VLOOKUP(AK204,Carbon,3,0)*AK201</f>
        <v>#DIV/0!</v>
      </c>
      <c r="AL206" s="417" t="e">
        <f t="shared" si="130"/>
        <v>#DIV/0!</v>
      </c>
      <c r="AM206" s="417" t="e">
        <f t="shared" si="130"/>
        <v>#DIV/0!</v>
      </c>
      <c r="AN206" s="417" t="e">
        <f t="shared" si="130"/>
        <v>#DIV/0!</v>
      </c>
      <c r="AO206" s="417" t="e">
        <f t="shared" si="130"/>
        <v>#DIV/0!</v>
      </c>
      <c r="AP206" s="417" t="e">
        <f t="shared" si="130"/>
        <v>#DIV/0!</v>
      </c>
      <c r="AQ206" s="417" t="e">
        <f t="shared" si="130"/>
        <v>#DIV/0!</v>
      </c>
      <c r="AR206" s="417" t="e">
        <f t="shared" si="130"/>
        <v>#DIV/0!</v>
      </c>
      <c r="AS206" s="417" t="e">
        <f t="shared" si="130"/>
        <v>#DIV/0!</v>
      </c>
      <c r="AT206" s="417" t="e">
        <f t="shared" si="130"/>
        <v>#DIV/0!</v>
      </c>
      <c r="AU206" s="417" t="e">
        <f t="shared" si="130"/>
        <v>#DIV/0!</v>
      </c>
      <c r="AV206" s="417" t="e">
        <f t="shared" si="130"/>
        <v>#DIV/0!</v>
      </c>
      <c r="AW206" s="417" t="e">
        <f t="shared" si="130"/>
        <v>#DIV/0!</v>
      </c>
      <c r="AX206" s="417" t="e">
        <f t="shared" si="130"/>
        <v>#DIV/0!</v>
      </c>
      <c r="AY206" s="417" t="e">
        <f t="shared" si="130"/>
        <v>#DIV/0!</v>
      </c>
      <c r="AZ206" s="417" t="e">
        <f t="shared" si="130"/>
        <v>#DIV/0!</v>
      </c>
      <c r="BA206" s="417" t="e">
        <f t="shared" si="130"/>
        <v>#DIV/0!</v>
      </c>
      <c r="BB206" s="417" t="e">
        <f t="shared" si="130"/>
        <v>#DIV/0!</v>
      </c>
      <c r="BC206" s="417" t="e">
        <f t="shared" si="130"/>
        <v>#DIV/0!</v>
      </c>
      <c r="BD206" s="417" t="e">
        <f t="shared" si="130"/>
        <v>#DIV/0!</v>
      </c>
      <c r="BE206" s="417" t="e">
        <f t="shared" si="130"/>
        <v>#DIV/0!</v>
      </c>
      <c r="BF206" s="417" t="e">
        <f t="shared" si="130"/>
        <v>#DIV/0!</v>
      </c>
      <c r="BG206" s="417" t="e">
        <f t="shared" si="130"/>
        <v>#DIV/0!</v>
      </c>
      <c r="BH206" s="417" t="e">
        <f t="shared" si="130"/>
        <v>#DIV/0!</v>
      </c>
      <c r="BI206" s="417" t="e">
        <f t="shared" si="130"/>
        <v>#DIV/0!</v>
      </c>
      <c r="BJ206" s="417" t="e">
        <f t="shared" si="130"/>
        <v>#DIV/0!</v>
      </c>
      <c r="BK206" s="417" t="e">
        <f t="shared" si="130"/>
        <v>#DIV/0!</v>
      </c>
      <c r="BL206" s="417" t="e">
        <f t="shared" si="130"/>
        <v>#DIV/0!</v>
      </c>
      <c r="BM206" s="417" t="e">
        <f t="shared" si="130"/>
        <v>#DIV/0!</v>
      </c>
      <c r="BN206" s="417" t="e">
        <f t="shared" si="130"/>
        <v>#DIV/0!</v>
      </c>
      <c r="BO206" s="417" t="e">
        <f t="shared" si="130"/>
        <v>#DIV/0!</v>
      </c>
      <c r="BP206" s="417" t="e">
        <f t="shared" si="130"/>
        <v>#DIV/0!</v>
      </c>
      <c r="BQ206" s="417" t="e">
        <f t="shared" ref="BQ206:CF206" si="131">VLOOKUP(BQ204,Carbon,3,0)*BQ201</f>
        <v>#DIV/0!</v>
      </c>
      <c r="BR206" s="417" t="e">
        <f t="shared" si="131"/>
        <v>#DIV/0!</v>
      </c>
      <c r="BS206" s="417" t="e">
        <f t="shared" si="131"/>
        <v>#DIV/0!</v>
      </c>
      <c r="BT206" s="417" t="e">
        <f t="shared" si="131"/>
        <v>#DIV/0!</v>
      </c>
      <c r="BU206" s="417" t="e">
        <f t="shared" si="131"/>
        <v>#DIV/0!</v>
      </c>
      <c r="BV206" s="417" t="e">
        <f t="shared" si="131"/>
        <v>#DIV/0!</v>
      </c>
      <c r="BW206" s="417" t="e">
        <f t="shared" si="131"/>
        <v>#DIV/0!</v>
      </c>
      <c r="BX206" s="417" t="e">
        <f t="shared" si="131"/>
        <v>#DIV/0!</v>
      </c>
      <c r="BY206" s="417" t="e">
        <f t="shared" si="131"/>
        <v>#DIV/0!</v>
      </c>
      <c r="BZ206" s="417" t="e">
        <f t="shared" si="131"/>
        <v>#DIV/0!</v>
      </c>
      <c r="CA206" s="417" t="e">
        <f t="shared" si="131"/>
        <v>#DIV/0!</v>
      </c>
      <c r="CB206" s="417" t="e">
        <f t="shared" si="131"/>
        <v>#DIV/0!</v>
      </c>
      <c r="CC206" s="417" t="e">
        <f t="shared" si="131"/>
        <v>#DIV/0!</v>
      </c>
      <c r="CD206" s="417" t="e">
        <f t="shared" si="131"/>
        <v>#DIV/0!</v>
      </c>
      <c r="CE206" s="417" t="e">
        <f t="shared" si="131"/>
        <v>#DIV/0!</v>
      </c>
      <c r="CF206" s="417" t="e">
        <f t="shared" si="131"/>
        <v>#DIV/0!</v>
      </c>
    </row>
    <row r="207" spans="3:84" x14ac:dyDescent="0.35">
      <c r="D207" s="404"/>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row>
    <row r="208" spans="3:84" x14ac:dyDescent="0.35">
      <c r="C208" s="391" t="s">
        <v>318</v>
      </c>
      <c r="D208" s="404"/>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row>
    <row r="209" spans="1:84" x14ac:dyDescent="0.35">
      <c r="D209" s="787"/>
      <c r="E209" s="787">
        <v>2010</v>
      </c>
      <c r="F209" s="787">
        <v>2011</v>
      </c>
      <c r="G209" s="787">
        <v>2012</v>
      </c>
      <c r="H209" s="787">
        <v>2013</v>
      </c>
      <c r="I209" s="787">
        <v>2014</v>
      </c>
      <c r="J209" s="787">
        <v>2015</v>
      </c>
      <c r="K209" s="787">
        <v>2016</v>
      </c>
      <c r="L209" s="787">
        <v>2017</v>
      </c>
      <c r="M209" s="787">
        <v>2018</v>
      </c>
      <c r="N209" s="787">
        <v>2019</v>
      </c>
      <c r="O209" s="787">
        <v>2020</v>
      </c>
      <c r="P209" s="787">
        <v>2021</v>
      </c>
      <c r="Q209" s="787">
        <v>2022</v>
      </c>
      <c r="R209" s="787">
        <v>2023</v>
      </c>
      <c r="S209" s="787">
        <v>2024</v>
      </c>
      <c r="T209" s="787">
        <v>2025</v>
      </c>
      <c r="U209" s="787">
        <v>2026</v>
      </c>
      <c r="V209" s="787">
        <v>2027</v>
      </c>
      <c r="W209" s="787">
        <v>2028</v>
      </c>
      <c r="X209" s="787">
        <v>2029</v>
      </c>
      <c r="Y209" s="787">
        <v>2030</v>
      </c>
      <c r="Z209" s="787">
        <v>2031</v>
      </c>
      <c r="AA209" s="787">
        <v>2032</v>
      </c>
      <c r="AB209" s="787">
        <v>2033</v>
      </c>
      <c r="AC209" s="787">
        <v>2034</v>
      </c>
      <c r="AD209" s="787">
        <v>2035</v>
      </c>
      <c r="AE209" s="787">
        <v>2036</v>
      </c>
      <c r="AF209" s="787">
        <v>2037</v>
      </c>
      <c r="AG209" s="787">
        <v>2038</v>
      </c>
      <c r="AH209" s="787">
        <v>2039</v>
      </c>
      <c r="AI209" s="787">
        <v>2040</v>
      </c>
      <c r="AJ209" s="787">
        <v>2041</v>
      </c>
      <c r="AK209" s="787">
        <v>2042</v>
      </c>
      <c r="AL209" s="787">
        <v>2043</v>
      </c>
      <c r="AM209" s="787">
        <v>2044</v>
      </c>
      <c r="AN209" s="787">
        <v>2045</v>
      </c>
      <c r="AO209" s="787">
        <v>2046</v>
      </c>
      <c r="AP209" s="787">
        <v>2047</v>
      </c>
      <c r="AQ209" s="787">
        <v>2048</v>
      </c>
      <c r="AR209" s="787">
        <v>2049</v>
      </c>
      <c r="AS209" s="787">
        <v>2050</v>
      </c>
      <c r="AT209" s="787">
        <v>2051</v>
      </c>
      <c r="AU209" s="787">
        <v>2052</v>
      </c>
      <c r="AV209" s="787">
        <v>2053</v>
      </c>
      <c r="AW209" s="787">
        <v>2054</v>
      </c>
      <c r="AX209" s="787">
        <v>2055</v>
      </c>
      <c r="AY209" s="787">
        <v>2056</v>
      </c>
      <c r="AZ209" s="787">
        <v>2057</v>
      </c>
      <c r="BA209" s="787">
        <v>2058</v>
      </c>
      <c r="BB209" s="787">
        <v>2059</v>
      </c>
      <c r="BC209" s="787">
        <v>2060</v>
      </c>
      <c r="BD209" s="787">
        <v>2061</v>
      </c>
      <c r="BE209" s="787">
        <v>2062</v>
      </c>
      <c r="BF209" s="787">
        <v>2063</v>
      </c>
      <c r="BG209" s="787">
        <v>2064</v>
      </c>
      <c r="BH209" s="787">
        <v>2065</v>
      </c>
      <c r="BI209" s="787">
        <v>2066</v>
      </c>
      <c r="BJ209" s="787">
        <v>2067</v>
      </c>
      <c r="BK209" s="787">
        <v>2068</v>
      </c>
      <c r="BL209" s="787">
        <v>2069</v>
      </c>
      <c r="BM209" s="787">
        <v>2070</v>
      </c>
      <c r="BN209" s="787">
        <v>2071</v>
      </c>
      <c r="BO209" s="787">
        <v>2072</v>
      </c>
      <c r="BP209" s="787">
        <v>2073</v>
      </c>
      <c r="BQ209" s="787">
        <v>2074</v>
      </c>
      <c r="BR209" s="787">
        <v>2075</v>
      </c>
      <c r="BS209" s="787">
        <v>2076</v>
      </c>
      <c r="BT209" s="787">
        <v>2077</v>
      </c>
      <c r="BU209" s="787">
        <v>2078</v>
      </c>
      <c r="BV209" s="787">
        <v>2079</v>
      </c>
      <c r="BW209" s="787">
        <v>2080</v>
      </c>
      <c r="BX209" s="787">
        <v>2081</v>
      </c>
      <c r="BY209" s="787">
        <v>2082</v>
      </c>
      <c r="BZ209" s="787">
        <v>2083</v>
      </c>
      <c r="CA209" s="787">
        <v>2084</v>
      </c>
      <c r="CB209" s="787">
        <v>2085</v>
      </c>
      <c r="CC209" s="787">
        <v>2086</v>
      </c>
      <c r="CD209" s="787">
        <v>2087</v>
      </c>
      <c r="CE209" s="787">
        <v>2088</v>
      </c>
      <c r="CF209" s="787">
        <v>2089</v>
      </c>
    </row>
    <row r="210" spans="1:84" x14ac:dyDescent="0.35">
      <c r="A210" s="415"/>
      <c r="B210" s="415"/>
      <c r="C210" s="415"/>
      <c r="D210" s="417" t="s">
        <v>84</v>
      </c>
      <c r="E210" s="417">
        <f t="shared" ref="E210:AD210" si="132">VLOOKUP(E$209,Fuel_proportion,4,0)</f>
        <v>0.4000312921965799</v>
      </c>
      <c r="F210" s="417">
        <f t="shared" si="132"/>
        <v>0.42250341055916901</v>
      </c>
      <c r="G210" s="417">
        <f t="shared" si="132"/>
        <v>0.44416253097371039</v>
      </c>
      <c r="H210" s="417">
        <f t="shared" si="132"/>
        <v>0.46610890095884061</v>
      </c>
      <c r="I210" s="417">
        <f t="shared" si="132"/>
        <v>0.4852950903151601</v>
      </c>
      <c r="J210" s="417">
        <f t="shared" si="132"/>
        <v>0.50133227244196654</v>
      </c>
      <c r="K210" s="417">
        <f t="shared" si="132"/>
        <v>0.51853125080258944</v>
      </c>
      <c r="L210" s="417">
        <f t="shared" si="132"/>
        <v>0.53146164011853869</v>
      </c>
      <c r="M210" s="417">
        <f t="shared" si="132"/>
        <v>0.51203704939777628</v>
      </c>
      <c r="N210" s="417">
        <f t="shared" si="132"/>
        <v>0.5072141194664348</v>
      </c>
      <c r="O210" s="417">
        <f t="shared" si="132"/>
        <v>0.50113542703078306</v>
      </c>
      <c r="P210" s="417">
        <f t="shared" si="132"/>
        <v>0.49321351227543986</v>
      </c>
      <c r="Q210" s="417">
        <f t="shared" si="132"/>
        <v>0.48399829848158232</v>
      </c>
      <c r="R210" s="417">
        <f t="shared" si="132"/>
        <v>0.47333288627388231</v>
      </c>
      <c r="S210" s="417">
        <f t="shared" si="132"/>
        <v>0.46125524828884246</v>
      </c>
      <c r="T210" s="417">
        <f t="shared" si="132"/>
        <v>0.44743901650925766</v>
      </c>
      <c r="U210" s="417">
        <f t="shared" si="132"/>
        <v>0.43233645185565878</v>
      </c>
      <c r="V210" s="417">
        <f t="shared" si="132"/>
        <v>0.41644307501854788</v>
      </c>
      <c r="W210" s="417">
        <f t="shared" si="132"/>
        <v>0.40047373942250236</v>
      </c>
      <c r="X210" s="417">
        <f t="shared" si="132"/>
        <v>0.38476132242533539</v>
      </c>
      <c r="Y210" s="417">
        <f t="shared" si="132"/>
        <v>0.36907735648300882</v>
      </c>
      <c r="Z210" s="417">
        <f t="shared" si="132"/>
        <v>0.35467526944315475</v>
      </c>
      <c r="AA210" s="417">
        <f t="shared" si="132"/>
        <v>0.34156803015441239</v>
      </c>
      <c r="AB210" s="417">
        <f t="shared" si="132"/>
        <v>0.32967495039338462</v>
      </c>
      <c r="AC210" s="417">
        <f t="shared" si="132"/>
        <v>0.3186445399649705</v>
      </c>
      <c r="AD210" s="417">
        <f t="shared" si="132"/>
        <v>0.30857174712024082</v>
      </c>
      <c r="AE210" s="417">
        <f>AD210</f>
        <v>0.30857174712024082</v>
      </c>
      <c r="AF210" s="417">
        <f t="shared" ref="AF210:CF210" si="133">AE210</f>
        <v>0.30857174712024082</v>
      </c>
      <c r="AG210" s="417">
        <f t="shared" si="133"/>
        <v>0.30857174712024082</v>
      </c>
      <c r="AH210" s="417">
        <f t="shared" si="133"/>
        <v>0.30857174712024082</v>
      </c>
      <c r="AI210" s="417">
        <f t="shared" si="133"/>
        <v>0.30857174712024082</v>
      </c>
      <c r="AJ210" s="417">
        <f t="shared" si="133"/>
        <v>0.30857174712024082</v>
      </c>
      <c r="AK210" s="417">
        <f t="shared" si="133"/>
        <v>0.30857174712024082</v>
      </c>
      <c r="AL210" s="417">
        <f t="shared" si="133"/>
        <v>0.30857174712024082</v>
      </c>
      <c r="AM210" s="417">
        <f t="shared" si="133"/>
        <v>0.30857174712024082</v>
      </c>
      <c r="AN210" s="417">
        <f t="shared" si="133"/>
        <v>0.30857174712024082</v>
      </c>
      <c r="AO210" s="417">
        <f t="shared" si="133"/>
        <v>0.30857174712024082</v>
      </c>
      <c r="AP210" s="417">
        <f t="shared" si="133"/>
        <v>0.30857174712024082</v>
      </c>
      <c r="AQ210" s="417">
        <f t="shared" si="133"/>
        <v>0.30857174712024082</v>
      </c>
      <c r="AR210" s="417">
        <f t="shared" si="133"/>
        <v>0.30857174712024082</v>
      </c>
      <c r="AS210" s="417">
        <f t="shared" si="133"/>
        <v>0.30857174712024082</v>
      </c>
      <c r="AT210" s="417">
        <f t="shared" si="133"/>
        <v>0.30857174712024082</v>
      </c>
      <c r="AU210" s="417">
        <f t="shared" si="133"/>
        <v>0.30857174712024082</v>
      </c>
      <c r="AV210" s="417">
        <f t="shared" si="133"/>
        <v>0.30857174712024082</v>
      </c>
      <c r="AW210" s="417">
        <f t="shared" si="133"/>
        <v>0.30857174712024082</v>
      </c>
      <c r="AX210" s="417">
        <f t="shared" si="133"/>
        <v>0.30857174712024082</v>
      </c>
      <c r="AY210" s="417">
        <f t="shared" si="133"/>
        <v>0.30857174712024082</v>
      </c>
      <c r="AZ210" s="417">
        <f t="shared" si="133"/>
        <v>0.30857174712024082</v>
      </c>
      <c r="BA210" s="417">
        <f t="shared" si="133"/>
        <v>0.30857174712024082</v>
      </c>
      <c r="BB210" s="417">
        <f t="shared" si="133"/>
        <v>0.30857174712024082</v>
      </c>
      <c r="BC210" s="417">
        <f t="shared" si="133"/>
        <v>0.30857174712024082</v>
      </c>
      <c r="BD210" s="417">
        <f t="shared" si="133"/>
        <v>0.30857174712024082</v>
      </c>
      <c r="BE210" s="417">
        <f t="shared" si="133"/>
        <v>0.30857174712024082</v>
      </c>
      <c r="BF210" s="417">
        <f t="shared" si="133"/>
        <v>0.30857174712024082</v>
      </c>
      <c r="BG210" s="417">
        <f t="shared" si="133"/>
        <v>0.30857174712024082</v>
      </c>
      <c r="BH210" s="417">
        <f t="shared" si="133"/>
        <v>0.30857174712024082</v>
      </c>
      <c r="BI210" s="417">
        <f t="shared" si="133"/>
        <v>0.30857174712024082</v>
      </c>
      <c r="BJ210" s="417">
        <f t="shared" si="133"/>
        <v>0.30857174712024082</v>
      </c>
      <c r="BK210" s="417">
        <f t="shared" si="133"/>
        <v>0.30857174712024082</v>
      </c>
      <c r="BL210" s="417">
        <f t="shared" si="133"/>
        <v>0.30857174712024082</v>
      </c>
      <c r="BM210" s="417">
        <f t="shared" si="133"/>
        <v>0.30857174712024082</v>
      </c>
      <c r="BN210" s="417">
        <f t="shared" si="133"/>
        <v>0.30857174712024082</v>
      </c>
      <c r="BO210" s="417">
        <f t="shared" si="133"/>
        <v>0.30857174712024082</v>
      </c>
      <c r="BP210" s="417">
        <f t="shared" si="133"/>
        <v>0.30857174712024082</v>
      </c>
      <c r="BQ210" s="417">
        <f t="shared" si="133"/>
        <v>0.30857174712024082</v>
      </c>
      <c r="BR210" s="417">
        <f t="shared" si="133"/>
        <v>0.30857174712024082</v>
      </c>
      <c r="BS210" s="417">
        <f t="shared" si="133"/>
        <v>0.30857174712024082</v>
      </c>
      <c r="BT210" s="417">
        <f t="shared" si="133"/>
        <v>0.30857174712024082</v>
      </c>
      <c r="BU210" s="417">
        <f t="shared" si="133"/>
        <v>0.30857174712024082</v>
      </c>
      <c r="BV210" s="417">
        <f t="shared" si="133"/>
        <v>0.30857174712024082</v>
      </c>
      <c r="BW210" s="417">
        <f t="shared" si="133"/>
        <v>0.30857174712024082</v>
      </c>
      <c r="BX210" s="417">
        <f t="shared" si="133"/>
        <v>0.30857174712024082</v>
      </c>
      <c r="BY210" s="417">
        <f t="shared" si="133"/>
        <v>0.30857174712024082</v>
      </c>
      <c r="BZ210" s="417">
        <f t="shared" si="133"/>
        <v>0.30857174712024082</v>
      </c>
      <c r="CA210" s="417">
        <f t="shared" si="133"/>
        <v>0.30857174712024082</v>
      </c>
      <c r="CB210" s="417">
        <f t="shared" si="133"/>
        <v>0.30857174712024082</v>
      </c>
      <c r="CC210" s="417">
        <f t="shared" si="133"/>
        <v>0.30857174712024082</v>
      </c>
      <c r="CD210" s="417">
        <f t="shared" si="133"/>
        <v>0.30857174712024082</v>
      </c>
      <c r="CE210" s="417">
        <f t="shared" si="133"/>
        <v>0.30857174712024082</v>
      </c>
      <c r="CF210" s="417">
        <f t="shared" si="133"/>
        <v>0.30857174712024082</v>
      </c>
    </row>
    <row r="211" spans="1:84" x14ac:dyDescent="0.35">
      <c r="A211" s="415"/>
      <c r="B211" s="415"/>
      <c r="C211" s="415"/>
      <c r="D211" s="417" t="s">
        <v>86</v>
      </c>
      <c r="E211" s="417">
        <f t="shared" ref="E211:AD211" si="134">VLOOKUP(E$209,Fuel_proportion,7,0)</f>
        <v>0.96321372528123206</v>
      </c>
      <c r="F211" s="417">
        <f t="shared" si="134"/>
        <v>0.96729592535891273</v>
      </c>
      <c r="G211" s="417">
        <f t="shared" si="134"/>
        <v>0.97037321616313366</v>
      </c>
      <c r="H211" s="417">
        <f t="shared" si="134"/>
        <v>0.97366924268155919</v>
      </c>
      <c r="I211" s="417">
        <f t="shared" si="134"/>
        <v>0.97589890921149092</v>
      </c>
      <c r="J211" s="417">
        <f t="shared" si="134"/>
        <v>0.97738263705018646</v>
      </c>
      <c r="K211" s="417">
        <f t="shared" si="134"/>
        <v>0.97919562987811237</v>
      </c>
      <c r="L211" s="417">
        <f t="shared" si="134"/>
        <v>0.98018562810929089</v>
      </c>
      <c r="M211" s="417">
        <f t="shared" si="134"/>
        <v>0.98212320118532326</v>
      </c>
      <c r="N211" s="417">
        <f t="shared" si="134"/>
        <v>0.98347996514780422</v>
      </c>
      <c r="O211" s="417">
        <f t="shared" si="134"/>
        <v>0.98431732997622856</v>
      </c>
      <c r="P211" s="417">
        <f t="shared" si="134"/>
        <v>0.98455412867241476</v>
      </c>
      <c r="Q211" s="417">
        <f t="shared" si="134"/>
        <v>0.98371721336548579</v>
      </c>
      <c r="R211" s="417">
        <f t="shared" si="134"/>
        <v>0.98180455515526277</v>
      </c>
      <c r="S211" s="417">
        <f t="shared" si="134"/>
        <v>0.97811633547475085</v>
      </c>
      <c r="T211" s="417">
        <f t="shared" si="134"/>
        <v>0.97160513218336098</v>
      </c>
      <c r="U211" s="417">
        <f t="shared" si="134"/>
        <v>0.9653966936884194</v>
      </c>
      <c r="V211" s="417">
        <f t="shared" si="134"/>
        <v>0.96006850951797129</v>
      </c>
      <c r="W211" s="417">
        <f t="shared" si="134"/>
        <v>0.95221940689494078</v>
      </c>
      <c r="X211" s="417">
        <f t="shared" si="134"/>
        <v>0.94333576852754519</v>
      </c>
      <c r="Y211" s="417">
        <f t="shared" si="134"/>
        <v>0.93321827610460983</v>
      </c>
      <c r="Z211" s="417">
        <f t="shared" si="134"/>
        <v>0.92334702446724903</v>
      </c>
      <c r="AA211" s="417">
        <f t="shared" si="134"/>
        <v>0.91339254387952484</v>
      </c>
      <c r="AB211" s="417">
        <f t="shared" si="134"/>
        <v>0.90341310763865312</v>
      </c>
      <c r="AC211" s="417">
        <f t="shared" si="134"/>
        <v>0.89320038112169975</v>
      </c>
      <c r="AD211" s="417">
        <f t="shared" si="134"/>
        <v>0.88299738387871451</v>
      </c>
      <c r="AE211" s="417">
        <f>AD211</f>
        <v>0.88299738387871451</v>
      </c>
      <c r="AF211" s="417">
        <f t="shared" ref="AF211:CF211" si="135">AE211</f>
        <v>0.88299738387871451</v>
      </c>
      <c r="AG211" s="417">
        <f t="shared" si="135"/>
        <v>0.88299738387871451</v>
      </c>
      <c r="AH211" s="417">
        <f t="shared" si="135"/>
        <v>0.88299738387871451</v>
      </c>
      <c r="AI211" s="417">
        <f t="shared" si="135"/>
        <v>0.88299738387871451</v>
      </c>
      <c r="AJ211" s="417">
        <f t="shared" si="135"/>
        <v>0.88299738387871451</v>
      </c>
      <c r="AK211" s="417">
        <f t="shared" si="135"/>
        <v>0.88299738387871451</v>
      </c>
      <c r="AL211" s="417">
        <f t="shared" si="135"/>
        <v>0.88299738387871451</v>
      </c>
      <c r="AM211" s="417">
        <f t="shared" si="135"/>
        <v>0.88299738387871451</v>
      </c>
      <c r="AN211" s="417">
        <f t="shared" si="135"/>
        <v>0.88299738387871451</v>
      </c>
      <c r="AO211" s="417">
        <f t="shared" si="135"/>
        <v>0.88299738387871451</v>
      </c>
      <c r="AP211" s="417">
        <f t="shared" si="135"/>
        <v>0.88299738387871451</v>
      </c>
      <c r="AQ211" s="417">
        <f t="shared" si="135"/>
        <v>0.88299738387871451</v>
      </c>
      <c r="AR211" s="417">
        <f t="shared" si="135"/>
        <v>0.88299738387871451</v>
      </c>
      <c r="AS211" s="417">
        <f t="shared" si="135"/>
        <v>0.88299738387871451</v>
      </c>
      <c r="AT211" s="417">
        <f t="shared" si="135"/>
        <v>0.88299738387871451</v>
      </c>
      <c r="AU211" s="417">
        <f t="shared" si="135"/>
        <v>0.88299738387871451</v>
      </c>
      <c r="AV211" s="417">
        <f t="shared" si="135"/>
        <v>0.88299738387871451</v>
      </c>
      <c r="AW211" s="417">
        <f t="shared" si="135"/>
        <v>0.88299738387871451</v>
      </c>
      <c r="AX211" s="417">
        <f t="shared" si="135"/>
        <v>0.88299738387871451</v>
      </c>
      <c r="AY211" s="417">
        <f t="shared" si="135"/>
        <v>0.88299738387871451</v>
      </c>
      <c r="AZ211" s="417">
        <f t="shared" si="135"/>
        <v>0.88299738387871451</v>
      </c>
      <c r="BA211" s="417">
        <f t="shared" si="135"/>
        <v>0.88299738387871451</v>
      </c>
      <c r="BB211" s="417">
        <f t="shared" si="135"/>
        <v>0.88299738387871451</v>
      </c>
      <c r="BC211" s="417">
        <f t="shared" si="135"/>
        <v>0.88299738387871451</v>
      </c>
      <c r="BD211" s="417">
        <f t="shared" si="135"/>
        <v>0.88299738387871451</v>
      </c>
      <c r="BE211" s="417">
        <f t="shared" si="135"/>
        <v>0.88299738387871451</v>
      </c>
      <c r="BF211" s="417">
        <f t="shared" si="135"/>
        <v>0.88299738387871451</v>
      </c>
      <c r="BG211" s="417">
        <f t="shared" si="135"/>
        <v>0.88299738387871451</v>
      </c>
      <c r="BH211" s="417">
        <f t="shared" si="135"/>
        <v>0.88299738387871451</v>
      </c>
      <c r="BI211" s="417">
        <f t="shared" si="135"/>
        <v>0.88299738387871451</v>
      </c>
      <c r="BJ211" s="417">
        <f t="shared" si="135"/>
        <v>0.88299738387871451</v>
      </c>
      <c r="BK211" s="417">
        <f t="shared" si="135"/>
        <v>0.88299738387871451</v>
      </c>
      <c r="BL211" s="417">
        <f t="shared" si="135"/>
        <v>0.88299738387871451</v>
      </c>
      <c r="BM211" s="417">
        <f t="shared" si="135"/>
        <v>0.88299738387871451</v>
      </c>
      <c r="BN211" s="417">
        <f t="shared" si="135"/>
        <v>0.88299738387871451</v>
      </c>
      <c r="BO211" s="417">
        <f t="shared" si="135"/>
        <v>0.88299738387871451</v>
      </c>
      <c r="BP211" s="417">
        <f t="shared" si="135"/>
        <v>0.88299738387871451</v>
      </c>
      <c r="BQ211" s="417">
        <f t="shared" si="135"/>
        <v>0.88299738387871451</v>
      </c>
      <c r="BR211" s="417">
        <f t="shared" si="135"/>
        <v>0.88299738387871451</v>
      </c>
      <c r="BS211" s="417">
        <f t="shared" si="135"/>
        <v>0.88299738387871451</v>
      </c>
      <c r="BT211" s="417">
        <f t="shared" si="135"/>
        <v>0.88299738387871451</v>
      </c>
      <c r="BU211" s="417">
        <f t="shared" si="135"/>
        <v>0.88299738387871451</v>
      </c>
      <c r="BV211" s="417">
        <f t="shared" si="135"/>
        <v>0.88299738387871451</v>
      </c>
      <c r="BW211" s="417">
        <f t="shared" si="135"/>
        <v>0.88299738387871451</v>
      </c>
      <c r="BX211" s="417">
        <f t="shared" si="135"/>
        <v>0.88299738387871451</v>
      </c>
      <c r="BY211" s="417">
        <f t="shared" si="135"/>
        <v>0.88299738387871451</v>
      </c>
      <c r="BZ211" s="417">
        <f t="shared" si="135"/>
        <v>0.88299738387871451</v>
      </c>
      <c r="CA211" s="417">
        <f t="shared" si="135"/>
        <v>0.88299738387871451</v>
      </c>
      <c r="CB211" s="417">
        <f t="shared" si="135"/>
        <v>0.88299738387871451</v>
      </c>
      <c r="CC211" s="417">
        <f t="shared" si="135"/>
        <v>0.88299738387871451</v>
      </c>
      <c r="CD211" s="417">
        <f t="shared" si="135"/>
        <v>0.88299738387871451</v>
      </c>
      <c r="CE211" s="417">
        <f t="shared" si="135"/>
        <v>0.88299738387871451</v>
      </c>
      <c r="CF211" s="417">
        <f t="shared" si="135"/>
        <v>0.88299738387871451</v>
      </c>
    </row>
    <row r="212" spans="1:84" x14ac:dyDescent="0.35">
      <c r="A212" s="415"/>
      <c r="B212" s="415"/>
      <c r="C212" s="415"/>
      <c r="D212" s="450"/>
      <c r="E212" s="450"/>
      <c r="F212" s="450"/>
      <c r="G212" s="450"/>
      <c r="H212" s="450"/>
      <c r="I212" s="450"/>
      <c r="J212" s="450"/>
      <c r="K212" s="450"/>
      <c r="L212" s="450"/>
      <c r="M212" s="450"/>
      <c r="N212" s="450"/>
      <c r="O212" s="450"/>
      <c r="P212" s="450"/>
      <c r="Q212" s="450"/>
      <c r="R212" s="450"/>
      <c r="S212" s="450"/>
      <c r="T212" s="450"/>
      <c r="U212" s="450"/>
      <c r="V212" s="450"/>
      <c r="W212" s="450"/>
      <c r="X212" s="450"/>
      <c r="Y212" s="450"/>
      <c r="Z212" s="450"/>
      <c r="AA212" s="450"/>
      <c r="AB212" s="450"/>
      <c r="AC212" s="450"/>
      <c r="AD212" s="450"/>
      <c r="AE212" s="450"/>
      <c r="AF212" s="450"/>
      <c r="AG212" s="450"/>
      <c r="AH212" s="450"/>
      <c r="AI212" s="450"/>
      <c r="AJ212" s="450"/>
      <c r="AK212" s="450"/>
      <c r="AL212" s="450"/>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row>
    <row r="213" spans="1:84" x14ac:dyDescent="0.35">
      <c r="C213" s="391" t="s">
        <v>319</v>
      </c>
      <c r="D213" s="404"/>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row>
    <row r="214" spans="1:84" x14ac:dyDescent="0.35">
      <c r="D214" s="787"/>
      <c r="E214" s="787">
        <v>2010</v>
      </c>
      <c r="F214" s="787">
        <v>2011</v>
      </c>
      <c r="G214" s="787">
        <v>2012</v>
      </c>
      <c r="H214" s="787">
        <v>2013</v>
      </c>
      <c r="I214" s="787">
        <v>2014</v>
      </c>
      <c r="J214" s="787">
        <v>2015</v>
      </c>
      <c r="K214" s="787">
        <v>2016</v>
      </c>
      <c r="L214" s="787">
        <v>2017</v>
      </c>
      <c r="M214" s="787">
        <v>2018</v>
      </c>
      <c r="N214" s="787">
        <v>2019</v>
      </c>
      <c r="O214" s="787">
        <v>2020</v>
      </c>
      <c r="P214" s="787">
        <v>2021</v>
      </c>
      <c r="Q214" s="787">
        <v>2022</v>
      </c>
      <c r="R214" s="787">
        <v>2023</v>
      </c>
      <c r="S214" s="787">
        <v>2024</v>
      </c>
      <c r="T214" s="787">
        <v>2025</v>
      </c>
      <c r="U214" s="787">
        <v>2026</v>
      </c>
      <c r="V214" s="787">
        <v>2027</v>
      </c>
      <c r="W214" s="787">
        <v>2028</v>
      </c>
      <c r="X214" s="787">
        <v>2029</v>
      </c>
      <c r="Y214" s="787">
        <v>2030</v>
      </c>
      <c r="Z214" s="787">
        <v>2031</v>
      </c>
      <c r="AA214" s="787">
        <v>2032</v>
      </c>
      <c r="AB214" s="787">
        <v>2033</v>
      </c>
      <c r="AC214" s="787">
        <v>2034</v>
      </c>
      <c r="AD214" s="787">
        <v>2035</v>
      </c>
      <c r="AE214" s="787">
        <v>2036</v>
      </c>
      <c r="AF214" s="787">
        <v>2037</v>
      </c>
      <c r="AG214" s="787">
        <v>2038</v>
      </c>
      <c r="AH214" s="787">
        <v>2039</v>
      </c>
      <c r="AI214" s="787">
        <v>2040</v>
      </c>
      <c r="AJ214" s="787">
        <v>2041</v>
      </c>
      <c r="AK214" s="787">
        <v>2042</v>
      </c>
      <c r="AL214" s="787">
        <v>2043</v>
      </c>
      <c r="AM214" s="787">
        <v>2044</v>
      </c>
      <c r="AN214" s="787">
        <v>2045</v>
      </c>
      <c r="AO214" s="787">
        <v>2046</v>
      </c>
      <c r="AP214" s="787">
        <v>2047</v>
      </c>
      <c r="AQ214" s="787">
        <v>2048</v>
      </c>
      <c r="AR214" s="787">
        <v>2049</v>
      </c>
      <c r="AS214" s="787">
        <v>2050</v>
      </c>
      <c r="AT214" s="787">
        <v>2051</v>
      </c>
      <c r="AU214" s="787">
        <v>2052</v>
      </c>
      <c r="AV214" s="787">
        <v>2053</v>
      </c>
      <c r="AW214" s="787">
        <v>2054</v>
      </c>
      <c r="AX214" s="787">
        <v>2055</v>
      </c>
      <c r="AY214" s="787">
        <v>2056</v>
      </c>
      <c r="AZ214" s="787">
        <v>2057</v>
      </c>
      <c r="BA214" s="787">
        <v>2058</v>
      </c>
      <c r="BB214" s="787">
        <v>2059</v>
      </c>
      <c r="BC214" s="787">
        <v>2060</v>
      </c>
      <c r="BD214" s="787">
        <v>2061</v>
      </c>
      <c r="BE214" s="787">
        <v>2062</v>
      </c>
      <c r="BF214" s="787">
        <v>2063</v>
      </c>
      <c r="BG214" s="787">
        <v>2064</v>
      </c>
      <c r="BH214" s="787">
        <v>2065</v>
      </c>
      <c r="BI214" s="787">
        <v>2066</v>
      </c>
      <c r="BJ214" s="787">
        <v>2067</v>
      </c>
      <c r="BK214" s="787">
        <v>2068</v>
      </c>
      <c r="BL214" s="787">
        <v>2069</v>
      </c>
      <c r="BM214" s="787">
        <v>2070</v>
      </c>
      <c r="BN214" s="787">
        <v>2071</v>
      </c>
      <c r="BO214" s="787">
        <v>2072</v>
      </c>
      <c r="BP214" s="787">
        <v>2073</v>
      </c>
      <c r="BQ214" s="787">
        <v>2074</v>
      </c>
      <c r="BR214" s="787">
        <v>2075</v>
      </c>
      <c r="BS214" s="787">
        <v>2076</v>
      </c>
      <c r="BT214" s="787">
        <v>2077</v>
      </c>
      <c r="BU214" s="787">
        <v>2078</v>
      </c>
      <c r="BV214" s="787">
        <v>2079</v>
      </c>
      <c r="BW214" s="787">
        <v>2080</v>
      </c>
      <c r="BX214" s="787">
        <v>2081</v>
      </c>
      <c r="BY214" s="787">
        <v>2082</v>
      </c>
      <c r="BZ214" s="787">
        <v>2083</v>
      </c>
      <c r="CA214" s="787">
        <v>2084</v>
      </c>
      <c r="CB214" s="787">
        <v>2085</v>
      </c>
      <c r="CC214" s="787">
        <v>2086</v>
      </c>
      <c r="CD214" s="787">
        <v>2087</v>
      </c>
      <c r="CE214" s="787">
        <v>2088</v>
      </c>
      <c r="CF214" s="787">
        <v>2089</v>
      </c>
    </row>
    <row r="215" spans="1:84" x14ac:dyDescent="0.35">
      <c r="A215" s="415"/>
      <c r="B215" s="415"/>
      <c r="C215" s="415"/>
      <c r="D215" s="417" t="s">
        <v>84</v>
      </c>
      <c r="E215" s="417">
        <f t="shared" ref="E215:AD215" si="136">VLOOKUP(E$214,Fuel_proportion,3,0)</f>
        <v>0.59996870780342015</v>
      </c>
      <c r="F215" s="417">
        <f t="shared" si="136"/>
        <v>0.57744725287049692</v>
      </c>
      <c r="G215" s="417">
        <f t="shared" si="136"/>
        <v>0.55570098816237845</v>
      </c>
      <c r="H215" s="417">
        <f t="shared" si="136"/>
        <v>0.53363948347565759</v>
      </c>
      <c r="I215" s="417">
        <f t="shared" si="136"/>
        <v>0.51402287811195646</v>
      </c>
      <c r="J215" s="417">
        <f t="shared" si="136"/>
        <v>0.49721481105540766</v>
      </c>
      <c r="K215" s="417">
        <f t="shared" si="136"/>
        <v>0.47926411865683594</v>
      </c>
      <c r="L215" s="417">
        <f t="shared" si="136"/>
        <v>0.46509229543232039</v>
      </c>
      <c r="M215" s="417">
        <f t="shared" si="136"/>
        <v>0.48097976813788373</v>
      </c>
      <c r="N215" s="417">
        <f t="shared" si="136"/>
        <v>0.48343746344030947</v>
      </c>
      <c r="O215" s="417">
        <f t="shared" si="136"/>
        <v>0.48693312479193873</v>
      </c>
      <c r="P215" s="417">
        <f t="shared" si="136"/>
        <v>0.48969706423683668</v>
      </c>
      <c r="Q215" s="417">
        <f t="shared" si="136"/>
        <v>0.49253317460263502</v>
      </c>
      <c r="R215" s="417">
        <f t="shared" si="136"/>
        <v>0.49533138049391573</v>
      </c>
      <c r="S215" s="417">
        <f t="shared" si="136"/>
        <v>0.49796319635355407</v>
      </c>
      <c r="T215" s="417">
        <f t="shared" si="136"/>
        <v>0.49972708207517902</v>
      </c>
      <c r="U215" s="417">
        <f t="shared" si="136"/>
        <v>0.50003615078409192</v>
      </c>
      <c r="V215" s="417">
        <f t="shared" si="136"/>
        <v>0.49887340710663064</v>
      </c>
      <c r="W215" s="417">
        <f t="shared" si="136"/>
        <v>0.4967429696906358</v>
      </c>
      <c r="X215" s="417">
        <f t="shared" si="136"/>
        <v>0.49330466938387318</v>
      </c>
      <c r="Y215" s="417">
        <f t="shared" si="136"/>
        <v>0.48797750999942691</v>
      </c>
      <c r="Z215" s="417">
        <f t="shared" si="136"/>
        <v>0.4816980330081731</v>
      </c>
      <c r="AA215" s="417">
        <f t="shared" si="136"/>
        <v>0.47449829047505143</v>
      </c>
      <c r="AB215" s="417">
        <f t="shared" si="136"/>
        <v>0.46650986775426367</v>
      </c>
      <c r="AC215" s="417">
        <f t="shared" si="136"/>
        <v>0.45792372676017823</v>
      </c>
      <c r="AD215" s="417">
        <f t="shared" si="136"/>
        <v>0.44899280760845878</v>
      </c>
      <c r="AE215" s="417">
        <f>AD215</f>
        <v>0.44899280760845878</v>
      </c>
      <c r="AF215" s="417">
        <f t="shared" ref="AF215:CF215" si="137">AE215</f>
        <v>0.44899280760845878</v>
      </c>
      <c r="AG215" s="417">
        <f t="shared" si="137"/>
        <v>0.44899280760845878</v>
      </c>
      <c r="AH215" s="417">
        <f t="shared" si="137"/>
        <v>0.44899280760845878</v>
      </c>
      <c r="AI215" s="417">
        <f t="shared" si="137"/>
        <v>0.44899280760845878</v>
      </c>
      <c r="AJ215" s="417">
        <f t="shared" si="137"/>
        <v>0.44899280760845878</v>
      </c>
      <c r="AK215" s="417">
        <f t="shared" si="137"/>
        <v>0.44899280760845878</v>
      </c>
      <c r="AL215" s="417">
        <f t="shared" si="137"/>
        <v>0.44899280760845878</v>
      </c>
      <c r="AM215" s="417">
        <f t="shared" si="137"/>
        <v>0.44899280760845878</v>
      </c>
      <c r="AN215" s="417">
        <f t="shared" si="137"/>
        <v>0.44899280760845878</v>
      </c>
      <c r="AO215" s="417">
        <f t="shared" si="137"/>
        <v>0.44899280760845878</v>
      </c>
      <c r="AP215" s="417">
        <f t="shared" si="137"/>
        <v>0.44899280760845878</v>
      </c>
      <c r="AQ215" s="417">
        <f t="shared" si="137"/>
        <v>0.44899280760845878</v>
      </c>
      <c r="AR215" s="417">
        <f t="shared" si="137"/>
        <v>0.44899280760845878</v>
      </c>
      <c r="AS215" s="417">
        <f t="shared" si="137"/>
        <v>0.44899280760845878</v>
      </c>
      <c r="AT215" s="417">
        <f t="shared" si="137"/>
        <v>0.44899280760845878</v>
      </c>
      <c r="AU215" s="417">
        <f t="shared" si="137"/>
        <v>0.44899280760845878</v>
      </c>
      <c r="AV215" s="417">
        <f t="shared" si="137"/>
        <v>0.44899280760845878</v>
      </c>
      <c r="AW215" s="417">
        <f t="shared" si="137"/>
        <v>0.44899280760845878</v>
      </c>
      <c r="AX215" s="417">
        <f t="shared" si="137"/>
        <v>0.44899280760845878</v>
      </c>
      <c r="AY215" s="417">
        <f t="shared" si="137"/>
        <v>0.44899280760845878</v>
      </c>
      <c r="AZ215" s="417">
        <f t="shared" si="137"/>
        <v>0.44899280760845878</v>
      </c>
      <c r="BA215" s="417">
        <f t="shared" si="137"/>
        <v>0.44899280760845878</v>
      </c>
      <c r="BB215" s="417">
        <f t="shared" si="137"/>
        <v>0.44899280760845878</v>
      </c>
      <c r="BC215" s="417">
        <f t="shared" si="137"/>
        <v>0.44899280760845878</v>
      </c>
      <c r="BD215" s="417">
        <f t="shared" si="137"/>
        <v>0.44899280760845878</v>
      </c>
      <c r="BE215" s="417">
        <f t="shared" si="137"/>
        <v>0.44899280760845878</v>
      </c>
      <c r="BF215" s="417">
        <f t="shared" si="137"/>
        <v>0.44899280760845878</v>
      </c>
      <c r="BG215" s="417">
        <f t="shared" si="137"/>
        <v>0.44899280760845878</v>
      </c>
      <c r="BH215" s="417">
        <f t="shared" si="137"/>
        <v>0.44899280760845878</v>
      </c>
      <c r="BI215" s="417">
        <f t="shared" si="137"/>
        <v>0.44899280760845878</v>
      </c>
      <c r="BJ215" s="417">
        <f t="shared" si="137"/>
        <v>0.44899280760845878</v>
      </c>
      <c r="BK215" s="417">
        <f t="shared" si="137"/>
        <v>0.44899280760845878</v>
      </c>
      <c r="BL215" s="417">
        <f t="shared" si="137"/>
        <v>0.44899280760845878</v>
      </c>
      <c r="BM215" s="417">
        <f t="shared" si="137"/>
        <v>0.44899280760845878</v>
      </c>
      <c r="BN215" s="417">
        <f t="shared" si="137"/>
        <v>0.44899280760845878</v>
      </c>
      <c r="BO215" s="417">
        <f t="shared" si="137"/>
        <v>0.44899280760845878</v>
      </c>
      <c r="BP215" s="417">
        <f t="shared" si="137"/>
        <v>0.44899280760845878</v>
      </c>
      <c r="BQ215" s="417">
        <f t="shared" si="137"/>
        <v>0.44899280760845878</v>
      </c>
      <c r="BR215" s="417">
        <f t="shared" si="137"/>
        <v>0.44899280760845878</v>
      </c>
      <c r="BS215" s="417">
        <f t="shared" si="137"/>
        <v>0.44899280760845878</v>
      </c>
      <c r="BT215" s="417">
        <f t="shared" si="137"/>
        <v>0.44899280760845878</v>
      </c>
      <c r="BU215" s="417">
        <f t="shared" si="137"/>
        <v>0.44899280760845878</v>
      </c>
      <c r="BV215" s="417">
        <f t="shared" si="137"/>
        <v>0.44899280760845878</v>
      </c>
      <c r="BW215" s="417">
        <f t="shared" si="137"/>
        <v>0.44899280760845878</v>
      </c>
      <c r="BX215" s="417">
        <f t="shared" si="137"/>
        <v>0.44899280760845878</v>
      </c>
      <c r="BY215" s="417">
        <f t="shared" si="137"/>
        <v>0.44899280760845878</v>
      </c>
      <c r="BZ215" s="417">
        <f t="shared" si="137"/>
        <v>0.44899280760845878</v>
      </c>
      <c r="CA215" s="417">
        <f t="shared" si="137"/>
        <v>0.44899280760845878</v>
      </c>
      <c r="CB215" s="417">
        <f t="shared" si="137"/>
        <v>0.44899280760845878</v>
      </c>
      <c r="CC215" s="417">
        <f t="shared" si="137"/>
        <v>0.44899280760845878</v>
      </c>
      <c r="CD215" s="417">
        <f t="shared" si="137"/>
        <v>0.44899280760845878</v>
      </c>
      <c r="CE215" s="417">
        <f t="shared" si="137"/>
        <v>0.44899280760845878</v>
      </c>
      <c r="CF215" s="417">
        <f t="shared" si="137"/>
        <v>0.44899280760845878</v>
      </c>
    </row>
    <row r="216" spans="1:84" x14ac:dyDescent="0.35">
      <c r="A216" s="415"/>
      <c r="B216" s="415"/>
      <c r="C216" s="415"/>
      <c r="D216" s="417" t="s">
        <v>86</v>
      </c>
      <c r="E216" s="417">
        <f>VLOOKUP(E$214,Fuel_proportion,6,0)</f>
        <v>3.6786274718767845E-2</v>
      </c>
      <c r="F216" s="417">
        <f t="shared" ref="F216:AD216" si="138">VLOOKUP(F$209,Fuel_proportion,6,0)</f>
        <v>3.2704074641087225E-2</v>
      </c>
      <c r="G216" s="417">
        <f t="shared" si="138"/>
        <v>2.9626783836866386E-2</v>
      </c>
      <c r="H216" s="417">
        <f t="shared" si="138"/>
        <v>2.5987750242353214E-2</v>
      </c>
      <c r="I216" s="417">
        <f t="shared" si="138"/>
        <v>2.3422655919244268E-2</v>
      </c>
      <c r="J216" s="417">
        <f t="shared" si="138"/>
        <v>2.1594467465044932E-2</v>
      </c>
      <c r="K216" s="417">
        <f t="shared" si="138"/>
        <v>1.9108036244729808E-2</v>
      </c>
      <c r="L216" s="417">
        <f t="shared" si="138"/>
        <v>1.7149091512505991E-2</v>
      </c>
      <c r="M216" s="417">
        <f t="shared" si="138"/>
        <v>1.5555726914266033E-2</v>
      </c>
      <c r="N216" s="417">
        <f t="shared" si="138"/>
        <v>1.4319017536158012E-2</v>
      </c>
      <c r="O216" s="417">
        <f t="shared" si="138"/>
        <v>1.3385109223233967E-2</v>
      </c>
      <c r="P216" s="417">
        <f t="shared" si="138"/>
        <v>1.2677449470963479E-2</v>
      </c>
      <c r="Q216" s="417">
        <f t="shared" si="138"/>
        <v>1.2167230997415891E-2</v>
      </c>
      <c r="R216" s="417">
        <f t="shared" si="138"/>
        <v>1.1691616843630093E-2</v>
      </c>
      <c r="S216" s="417">
        <f t="shared" si="138"/>
        <v>1.1331921790605064E-2</v>
      </c>
      <c r="T216" s="417">
        <f t="shared" si="138"/>
        <v>1.0940352764042538E-2</v>
      </c>
      <c r="U216" s="417">
        <f t="shared" si="138"/>
        <v>1.0563487295180177E-2</v>
      </c>
      <c r="V216" s="417">
        <f t="shared" si="138"/>
        <v>8.4435433038914064E-3</v>
      </c>
      <c r="W216" s="417">
        <f t="shared" si="138"/>
        <v>8.3674124225933677E-3</v>
      </c>
      <c r="X216" s="417">
        <f t="shared" si="138"/>
        <v>8.279231830281163E-3</v>
      </c>
      <c r="Y216" s="417">
        <f t="shared" si="138"/>
        <v>8.167099472900478E-3</v>
      </c>
      <c r="Z216" s="417">
        <f t="shared" si="138"/>
        <v>8.0530588753909785E-3</v>
      </c>
      <c r="AA216" s="417">
        <f t="shared" si="138"/>
        <v>7.9357301873778131E-3</v>
      </c>
      <c r="AB216" s="417">
        <f t="shared" si="138"/>
        <v>7.8160742822889467E-3</v>
      </c>
      <c r="AC216" s="417">
        <f t="shared" si="138"/>
        <v>7.6968812884720761E-3</v>
      </c>
      <c r="AD216" s="417">
        <f t="shared" si="138"/>
        <v>7.5813673465207135E-3</v>
      </c>
      <c r="AE216" s="417">
        <f>AD216</f>
        <v>7.5813673465207135E-3</v>
      </c>
      <c r="AF216" s="417">
        <f t="shared" ref="AF216:CF216" si="139">AE216</f>
        <v>7.5813673465207135E-3</v>
      </c>
      <c r="AG216" s="417">
        <f t="shared" si="139"/>
        <v>7.5813673465207135E-3</v>
      </c>
      <c r="AH216" s="417">
        <f t="shared" si="139"/>
        <v>7.5813673465207135E-3</v>
      </c>
      <c r="AI216" s="417">
        <f t="shared" si="139"/>
        <v>7.5813673465207135E-3</v>
      </c>
      <c r="AJ216" s="417">
        <f t="shared" si="139"/>
        <v>7.5813673465207135E-3</v>
      </c>
      <c r="AK216" s="417">
        <f t="shared" si="139"/>
        <v>7.5813673465207135E-3</v>
      </c>
      <c r="AL216" s="417">
        <f t="shared" si="139"/>
        <v>7.5813673465207135E-3</v>
      </c>
      <c r="AM216" s="417">
        <f t="shared" si="139"/>
        <v>7.5813673465207135E-3</v>
      </c>
      <c r="AN216" s="417">
        <f t="shared" si="139"/>
        <v>7.5813673465207135E-3</v>
      </c>
      <c r="AO216" s="417">
        <f t="shared" si="139"/>
        <v>7.5813673465207135E-3</v>
      </c>
      <c r="AP216" s="417">
        <f t="shared" si="139"/>
        <v>7.5813673465207135E-3</v>
      </c>
      <c r="AQ216" s="417">
        <f t="shared" si="139"/>
        <v>7.5813673465207135E-3</v>
      </c>
      <c r="AR216" s="417">
        <f t="shared" si="139"/>
        <v>7.5813673465207135E-3</v>
      </c>
      <c r="AS216" s="417">
        <f t="shared" si="139"/>
        <v>7.5813673465207135E-3</v>
      </c>
      <c r="AT216" s="417">
        <f t="shared" si="139"/>
        <v>7.5813673465207135E-3</v>
      </c>
      <c r="AU216" s="417">
        <f t="shared" si="139"/>
        <v>7.5813673465207135E-3</v>
      </c>
      <c r="AV216" s="417">
        <f t="shared" si="139"/>
        <v>7.5813673465207135E-3</v>
      </c>
      <c r="AW216" s="417">
        <f t="shared" si="139"/>
        <v>7.5813673465207135E-3</v>
      </c>
      <c r="AX216" s="417">
        <f t="shared" si="139"/>
        <v>7.5813673465207135E-3</v>
      </c>
      <c r="AY216" s="417">
        <f t="shared" si="139"/>
        <v>7.5813673465207135E-3</v>
      </c>
      <c r="AZ216" s="417">
        <f t="shared" si="139"/>
        <v>7.5813673465207135E-3</v>
      </c>
      <c r="BA216" s="417">
        <f t="shared" si="139"/>
        <v>7.5813673465207135E-3</v>
      </c>
      <c r="BB216" s="417">
        <f t="shared" si="139"/>
        <v>7.5813673465207135E-3</v>
      </c>
      <c r="BC216" s="417">
        <f t="shared" si="139"/>
        <v>7.5813673465207135E-3</v>
      </c>
      <c r="BD216" s="417">
        <f t="shared" si="139"/>
        <v>7.5813673465207135E-3</v>
      </c>
      <c r="BE216" s="417">
        <f t="shared" si="139"/>
        <v>7.5813673465207135E-3</v>
      </c>
      <c r="BF216" s="417">
        <f t="shared" si="139"/>
        <v>7.5813673465207135E-3</v>
      </c>
      <c r="BG216" s="417">
        <f t="shared" si="139"/>
        <v>7.5813673465207135E-3</v>
      </c>
      <c r="BH216" s="417">
        <f t="shared" si="139"/>
        <v>7.5813673465207135E-3</v>
      </c>
      <c r="BI216" s="417">
        <f t="shared" si="139"/>
        <v>7.5813673465207135E-3</v>
      </c>
      <c r="BJ216" s="417">
        <f t="shared" si="139"/>
        <v>7.5813673465207135E-3</v>
      </c>
      <c r="BK216" s="417">
        <f t="shared" si="139"/>
        <v>7.5813673465207135E-3</v>
      </c>
      <c r="BL216" s="417">
        <f t="shared" si="139"/>
        <v>7.5813673465207135E-3</v>
      </c>
      <c r="BM216" s="417">
        <f t="shared" si="139"/>
        <v>7.5813673465207135E-3</v>
      </c>
      <c r="BN216" s="417">
        <f t="shared" si="139"/>
        <v>7.5813673465207135E-3</v>
      </c>
      <c r="BO216" s="417">
        <f t="shared" si="139"/>
        <v>7.5813673465207135E-3</v>
      </c>
      <c r="BP216" s="417">
        <f t="shared" si="139"/>
        <v>7.5813673465207135E-3</v>
      </c>
      <c r="BQ216" s="417">
        <f t="shared" si="139"/>
        <v>7.5813673465207135E-3</v>
      </c>
      <c r="BR216" s="417">
        <f t="shared" si="139"/>
        <v>7.5813673465207135E-3</v>
      </c>
      <c r="BS216" s="417">
        <f t="shared" si="139"/>
        <v>7.5813673465207135E-3</v>
      </c>
      <c r="BT216" s="417">
        <f t="shared" si="139"/>
        <v>7.5813673465207135E-3</v>
      </c>
      <c r="BU216" s="417">
        <f t="shared" si="139"/>
        <v>7.5813673465207135E-3</v>
      </c>
      <c r="BV216" s="417">
        <f t="shared" si="139"/>
        <v>7.5813673465207135E-3</v>
      </c>
      <c r="BW216" s="417">
        <f t="shared" si="139"/>
        <v>7.5813673465207135E-3</v>
      </c>
      <c r="BX216" s="417">
        <f t="shared" si="139"/>
        <v>7.5813673465207135E-3</v>
      </c>
      <c r="BY216" s="417">
        <f t="shared" si="139"/>
        <v>7.5813673465207135E-3</v>
      </c>
      <c r="BZ216" s="417">
        <f t="shared" si="139"/>
        <v>7.5813673465207135E-3</v>
      </c>
      <c r="CA216" s="417">
        <f t="shared" si="139"/>
        <v>7.5813673465207135E-3</v>
      </c>
      <c r="CB216" s="417">
        <f t="shared" si="139"/>
        <v>7.5813673465207135E-3</v>
      </c>
      <c r="CC216" s="417">
        <f t="shared" si="139"/>
        <v>7.5813673465207135E-3</v>
      </c>
      <c r="CD216" s="417">
        <f t="shared" si="139"/>
        <v>7.5813673465207135E-3</v>
      </c>
      <c r="CE216" s="417">
        <f t="shared" si="139"/>
        <v>7.5813673465207135E-3</v>
      </c>
      <c r="CF216" s="417">
        <f t="shared" si="139"/>
        <v>7.5813673465207135E-3</v>
      </c>
    </row>
    <row r="217" spans="1:84" x14ac:dyDescent="0.35">
      <c r="A217" s="415"/>
      <c r="B217" s="415"/>
      <c r="C217" s="415"/>
      <c r="D217" s="450"/>
      <c r="E217" s="450"/>
      <c r="F217" s="450"/>
      <c r="G217" s="450"/>
      <c r="H217" s="450"/>
      <c r="I217" s="450"/>
      <c r="J217" s="450"/>
      <c r="K217" s="450"/>
      <c r="L217" s="450"/>
      <c r="M217" s="450"/>
      <c r="N217" s="450"/>
      <c r="O217" s="450"/>
      <c r="P217" s="450"/>
      <c r="Q217" s="450"/>
      <c r="R217" s="450"/>
      <c r="S217" s="450"/>
      <c r="T217" s="450"/>
      <c r="U217" s="450"/>
      <c r="V217" s="450"/>
      <c r="W217" s="450"/>
      <c r="X217" s="450"/>
      <c r="Y217" s="450"/>
      <c r="Z217" s="450"/>
      <c r="AA217" s="450"/>
      <c r="AB217" s="450"/>
      <c r="AC217" s="450"/>
      <c r="AD217" s="450"/>
      <c r="AE217" s="450"/>
      <c r="AF217" s="450"/>
      <c r="AG217" s="450"/>
      <c r="AH217" s="450"/>
      <c r="AI217" s="450"/>
      <c r="AJ217" s="450"/>
      <c r="AK217" s="450"/>
      <c r="AL217" s="450"/>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row>
    <row r="218" spans="1:84" x14ac:dyDescent="0.35">
      <c r="C218" s="391" t="s">
        <v>320</v>
      </c>
    </row>
    <row r="219" spans="1:84" x14ac:dyDescent="0.35">
      <c r="D219" s="787"/>
      <c r="E219" s="787">
        <v>2010</v>
      </c>
      <c r="F219" s="787">
        <v>2011</v>
      </c>
      <c r="G219" s="787">
        <v>2012</v>
      </c>
      <c r="H219" s="787">
        <v>2013</v>
      </c>
      <c r="I219" s="787">
        <v>2014</v>
      </c>
      <c r="J219" s="787">
        <v>2015</v>
      </c>
      <c r="K219" s="787">
        <v>2016</v>
      </c>
      <c r="L219" s="787">
        <v>2017</v>
      </c>
      <c r="M219" s="787">
        <v>2018</v>
      </c>
      <c r="N219" s="787">
        <v>2019</v>
      </c>
      <c r="O219" s="787">
        <v>2020</v>
      </c>
      <c r="P219" s="787">
        <v>2021</v>
      </c>
      <c r="Q219" s="787">
        <v>2022</v>
      </c>
      <c r="R219" s="787">
        <v>2023</v>
      </c>
      <c r="S219" s="787">
        <v>2024</v>
      </c>
      <c r="T219" s="787">
        <v>2025</v>
      </c>
      <c r="U219" s="787">
        <v>2026</v>
      </c>
      <c r="V219" s="787">
        <v>2027</v>
      </c>
      <c r="W219" s="787">
        <v>2028</v>
      </c>
      <c r="X219" s="787">
        <v>2029</v>
      </c>
      <c r="Y219" s="787">
        <v>2030</v>
      </c>
      <c r="Z219" s="787">
        <v>2031</v>
      </c>
      <c r="AA219" s="787">
        <v>2032</v>
      </c>
      <c r="AB219" s="787">
        <v>2033</v>
      </c>
      <c r="AC219" s="787">
        <v>2034</v>
      </c>
      <c r="AD219" s="787">
        <v>2035</v>
      </c>
      <c r="AE219" s="787">
        <v>2036</v>
      </c>
      <c r="AF219" s="787">
        <v>2037</v>
      </c>
      <c r="AG219" s="787">
        <v>2038</v>
      </c>
      <c r="AH219" s="787">
        <v>2039</v>
      </c>
      <c r="AI219" s="787">
        <v>2040</v>
      </c>
      <c r="AJ219" s="787">
        <v>2041</v>
      </c>
      <c r="AK219" s="787">
        <v>2042</v>
      </c>
      <c r="AL219" s="787">
        <v>2043</v>
      </c>
      <c r="AM219" s="787">
        <v>2044</v>
      </c>
      <c r="AN219" s="787">
        <v>2045</v>
      </c>
      <c r="AO219" s="787">
        <v>2046</v>
      </c>
      <c r="AP219" s="787">
        <v>2047</v>
      </c>
      <c r="AQ219" s="787">
        <v>2048</v>
      </c>
      <c r="AR219" s="787">
        <v>2049</v>
      </c>
      <c r="AS219" s="787">
        <v>2050</v>
      </c>
      <c r="AT219" s="787">
        <v>2051</v>
      </c>
      <c r="AU219" s="787">
        <v>2052</v>
      </c>
      <c r="AV219" s="787">
        <v>2053</v>
      </c>
      <c r="AW219" s="787">
        <v>2054</v>
      </c>
      <c r="AX219" s="787">
        <v>2055</v>
      </c>
      <c r="AY219" s="787">
        <v>2056</v>
      </c>
      <c r="AZ219" s="787">
        <v>2057</v>
      </c>
      <c r="BA219" s="787">
        <v>2058</v>
      </c>
      <c r="BB219" s="787">
        <v>2059</v>
      </c>
      <c r="BC219" s="787">
        <v>2060</v>
      </c>
      <c r="BD219" s="787">
        <v>2061</v>
      </c>
      <c r="BE219" s="787">
        <v>2062</v>
      </c>
      <c r="BF219" s="787">
        <v>2063</v>
      </c>
      <c r="BG219" s="787">
        <v>2064</v>
      </c>
      <c r="BH219" s="787">
        <v>2065</v>
      </c>
      <c r="BI219" s="787">
        <v>2066</v>
      </c>
      <c r="BJ219" s="787">
        <v>2067</v>
      </c>
      <c r="BK219" s="787">
        <v>2068</v>
      </c>
      <c r="BL219" s="787">
        <v>2069</v>
      </c>
      <c r="BM219" s="787">
        <v>2070</v>
      </c>
      <c r="BN219" s="787">
        <v>2071</v>
      </c>
      <c r="BO219" s="787">
        <v>2072</v>
      </c>
      <c r="BP219" s="787">
        <v>2073</v>
      </c>
      <c r="BQ219" s="787">
        <v>2074</v>
      </c>
      <c r="BR219" s="787">
        <v>2075</v>
      </c>
      <c r="BS219" s="787">
        <v>2076</v>
      </c>
      <c r="BT219" s="787">
        <v>2077</v>
      </c>
      <c r="BU219" s="787">
        <v>2078</v>
      </c>
      <c r="BV219" s="787">
        <v>2079</v>
      </c>
      <c r="BW219" s="787">
        <v>2080</v>
      </c>
      <c r="BX219" s="787">
        <v>2081</v>
      </c>
      <c r="BY219" s="787">
        <v>2082</v>
      </c>
      <c r="BZ219" s="787">
        <v>2083</v>
      </c>
      <c r="CA219" s="787">
        <v>2084</v>
      </c>
      <c r="CB219" s="787">
        <v>2085</v>
      </c>
      <c r="CC219" s="787">
        <v>2086</v>
      </c>
      <c r="CD219" s="787">
        <v>2087</v>
      </c>
      <c r="CE219" s="787">
        <v>2088</v>
      </c>
      <c r="CF219" s="787">
        <v>2089</v>
      </c>
    </row>
    <row r="220" spans="1:84" x14ac:dyDescent="0.35">
      <c r="D220" s="417" t="s">
        <v>84</v>
      </c>
      <c r="E220" s="417" t="e">
        <f>E193*E210+E200*E215</f>
        <v>#DIV/0!</v>
      </c>
      <c r="F220" s="417" t="e">
        <f t="shared" ref="F220:AJ220" si="140">F193*F210+F200*F215</f>
        <v>#DIV/0!</v>
      </c>
      <c r="G220" s="417" t="e">
        <f t="shared" si="140"/>
        <v>#DIV/0!</v>
      </c>
      <c r="H220" s="417" t="e">
        <f t="shared" si="140"/>
        <v>#DIV/0!</v>
      </c>
      <c r="I220" s="417" t="e">
        <f t="shared" si="140"/>
        <v>#DIV/0!</v>
      </c>
      <c r="J220" s="417" t="e">
        <f t="shared" si="140"/>
        <v>#DIV/0!</v>
      </c>
      <c r="K220" s="417" t="e">
        <f t="shared" si="140"/>
        <v>#DIV/0!</v>
      </c>
      <c r="L220" s="417" t="e">
        <f t="shared" si="140"/>
        <v>#DIV/0!</v>
      </c>
      <c r="M220" s="417" t="e">
        <f t="shared" si="140"/>
        <v>#DIV/0!</v>
      </c>
      <c r="N220" s="417" t="e">
        <f t="shared" si="140"/>
        <v>#DIV/0!</v>
      </c>
      <c r="O220" s="417" t="e">
        <f t="shared" si="140"/>
        <v>#DIV/0!</v>
      </c>
      <c r="P220" s="417" t="e">
        <f t="shared" si="140"/>
        <v>#DIV/0!</v>
      </c>
      <c r="Q220" s="417" t="e">
        <f t="shared" si="140"/>
        <v>#DIV/0!</v>
      </c>
      <c r="R220" s="417" t="e">
        <f t="shared" si="140"/>
        <v>#DIV/0!</v>
      </c>
      <c r="S220" s="417" t="e">
        <f t="shared" si="140"/>
        <v>#DIV/0!</v>
      </c>
      <c r="T220" s="417" t="e">
        <f t="shared" si="140"/>
        <v>#DIV/0!</v>
      </c>
      <c r="U220" s="417" t="e">
        <f t="shared" si="140"/>
        <v>#DIV/0!</v>
      </c>
      <c r="V220" s="417" t="e">
        <f t="shared" si="140"/>
        <v>#DIV/0!</v>
      </c>
      <c r="W220" s="417" t="e">
        <f t="shared" si="140"/>
        <v>#DIV/0!</v>
      </c>
      <c r="X220" s="417" t="e">
        <f t="shared" si="140"/>
        <v>#DIV/0!</v>
      </c>
      <c r="Y220" s="417" t="e">
        <f t="shared" si="140"/>
        <v>#DIV/0!</v>
      </c>
      <c r="Z220" s="417" t="e">
        <f t="shared" si="140"/>
        <v>#DIV/0!</v>
      </c>
      <c r="AA220" s="417" t="e">
        <f t="shared" si="140"/>
        <v>#DIV/0!</v>
      </c>
      <c r="AB220" s="417" t="e">
        <f t="shared" si="140"/>
        <v>#DIV/0!</v>
      </c>
      <c r="AC220" s="417" t="e">
        <f t="shared" si="140"/>
        <v>#DIV/0!</v>
      </c>
      <c r="AD220" s="417" t="e">
        <f t="shared" si="140"/>
        <v>#DIV/0!</v>
      </c>
      <c r="AE220" s="417" t="e">
        <f t="shared" si="140"/>
        <v>#DIV/0!</v>
      </c>
      <c r="AF220" s="417" t="e">
        <f t="shared" si="140"/>
        <v>#DIV/0!</v>
      </c>
      <c r="AG220" s="417" t="e">
        <f t="shared" si="140"/>
        <v>#DIV/0!</v>
      </c>
      <c r="AH220" s="417" t="e">
        <f t="shared" si="140"/>
        <v>#DIV/0!</v>
      </c>
      <c r="AI220" s="417" t="e">
        <f t="shared" si="140"/>
        <v>#DIV/0!</v>
      </c>
      <c r="AJ220" s="417" t="e">
        <f t="shared" si="140"/>
        <v>#DIV/0!</v>
      </c>
      <c r="AK220" s="417" t="e">
        <f t="shared" ref="AK220:BP220" si="141">AK193*AK210+AK200*AK215</f>
        <v>#DIV/0!</v>
      </c>
      <c r="AL220" s="417" t="e">
        <f t="shared" si="141"/>
        <v>#DIV/0!</v>
      </c>
      <c r="AM220" s="417" t="e">
        <f t="shared" si="141"/>
        <v>#DIV/0!</v>
      </c>
      <c r="AN220" s="417" t="e">
        <f t="shared" si="141"/>
        <v>#DIV/0!</v>
      </c>
      <c r="AO220" s="417" t="e">
        <f t="shared" si="141"/>
        <v>#DIV/0!</v>
      </c>
      <c r="AP220" s="417" t="e">
        <f t="shared" si="141"/>
        <v>#DIV/0!</v>
      </c>
      <c r="AQ220" s="417" t="e">
        <f t="shared" si="141"/>
        <v>#DIV/0!</v>
      </c>
      <c r="AR220" s="417" t="e">
        <f t="shared" si="141"/>
        <v>#DIV/0!</v>
      </c>
      <c r="AS220" s="417" t="e">
        <f t="shared" si="141"/>
        <v>#DIV/0!</v>
      </c>
      <c r="AT220" s="417" t="e">
        <f t="shared" si="141"/>
        <v>#DIV/0!</v>
      </c>
      <c r="AU220" s="417" t="e">
        <f t="shared" si="141"/>
        <v>#DIV/0!</v>
      </c>
      <c r="AV220" s="417" t="e">
        <f t="shared" si="141"/>
        <v>#DIV/0!</v>
      </c>
      <c r="AW220" s="417" t="e">
        <f t="shared" si="141"/>
        <v>#DIV/0!</v>
      </c>
      <c r="AX220" s="417" t="e">
        <f t="shared" si="141"/>
        <v>#DIV/0!</v>
      </c>
      <c r="AY220" s="417" t="e">
        <f t="shared" si="141"/>
        <v>#DIV/0!</v>
      </c>
      <c r="AZ220" s="417" t="e">
        <f t="shared" si="141"/>
        <v>#DIV/0!</v>
      </c>
      <c r="BA220" s="417" t="e">
        <f t="shared" si="141"/>
        <v>#DIV/0!</v>
      </c>
      <c r="BB220" s="417" t="e">
        <f t="shared" si="141"/>
        <v>#DIV/0!</v>
      </c>
      <c r="BC220" s="417" t="e">
        <f t="shared" si="141"/>
        <v>#DIV/0!</v>
      </c>
      <c r="BD220" s="417" t="e">
        <f t="shared" si="141"/>
        <v>#DIV/0!</v>
      </c>
      <c r="BE220" s="417" t="e">
        <f t="shared" si="141"/>
        <v>#DIV/0!</v>
      </c>
      <c r="BF220" s="417" t="e">
        <f t="shared" si="141"/>
        <v>#DIV/0!</v>
      </c>
      <c r="BG220" s="417" t="e">
        <f t="shared" si="141"/>
        <v>#DIV/0!</v>
      </c>
      <c r="BH220" s="417" t="e">
        <f t="shared" si="141"/>
        <v>#DIV/0!</v>
      </c>
      <c r="BI220" s="417" t="e">
        <f t="shared" si="141"/>
        <v>#DIV/0!</v>
      </c>
      <c r="BJ220" s="417" t="e">
        <f t="shared" si="141"/>
        <v>#DIV/0!</v>
      </c>
      <c r="BK220" s="417" t="e">
        <f t="shared" si="141"/>
        <v>#DIV/0!</v>
      </c>
      <c r="BL220" s="417" t="e">
        <f t="shared" si="141"/>
        <v>#DIV/0!</v>
      </c>
      <c r="BM220" s="417" t="e">
        <f t="shared" si="141"/>
        <v>#DIV/0!</v>
      </c>
      <c r="BN220" s="417" t="e">
        <f t="shared" si="141"/>
        <v>#DIV/0!</v>
      </c>
      <c r="BO220" s="417" t="e">
        <f t="shared" si="141"/>
        <v>#DIV/0!</v>
      </c>
      <c r="BP220" s="417" t="e">
        <f t="shared" si="141"/>
        <v>#DIV/0!</v>
      </c>
      <c r="BQ220" s="417" t="e">
        <f t="shared" ref="BQ220:CF220" si="142">BQ193*BQ210+BQ200*BQ215</f>
        <v>#DIV/0!</v>
      </c>
      <c r="BR220" s="417" t="e">
        <f t="shared" si="142"/>
        <v>#DIV/0!</v>
      </c>
      <c r="BS220" s="417" t="e">
        <f t="shared" si="142"/>
        <v>#DIV/0!</v>
      </c>
      <c r="BT220" s="417" t="e">
        <f t="shared" si="142"/>
        <v>#DIV/0!</v>
      </c>
      <c r="BU220" s="417" t="e">
        <f t="shared" si="142"/>
        <v>#DIV/0!</v>
      </c>
      <c r="BV220" s="417" t="e">
        <f t="shared" si="142"/>
        <v>#DIV/0!</v>
      </c>
      <c r="BW220" s="417" t="e">
        <f t="shared" si="142"/>
        <v>#DIV/0!</v>
      </c>
      <c r="BX220" s="417" t="e">
        <f t="shared" si="142"/>
        <v>#DIV/0!</v>
      </c>
      <c r="BY220" s="417" t="e">
        <f t="shared" si="142"/>
        <v>#DIV/0!</v>
      </c>
      <c r="BZ220" s="417" t="e">
        <f t="shared" si="142"/>
        <v>#DIV/0!</v>
      </c>
      <c r="CA220" s="417" t="e">
        <f t="shared" si="142"/>
        <v>#DIV/0!</v>
      </c>
      <c r="CB220" s="417" t="e">
        <f t="shared" si="142"/>
        <v>#DIV/0!</v>
      </c>
      <c r="CC220" s="417" t="e">
        <f t="shared" si="142"/>
        <v>#DIV/0!</v>
      </c>
      <c r="CD220" s="417" t="e">
        <f t="shared" si="142"/>
        <v>#DIV/0!</v>
      </c>
      <c r="CE220" s="417" t="e">
        <f t="shared" si="142"/>
        <v>#DIV/0!</v>
      </c>
      <c r="CF220" s="417" t="e">
        <f t="shared" si="142"/>
        <v>#DIV/0!</v>
      </c>
    </row>
    <row r="221" spans="1:84" x14ac:dyDescent="0.35">
      <c r="D221" s="417" t="s">
        <v>86</v>
      </c>
      <c r="E221" s="417" t="e">
        <f t="shared" ref="E221:AJ221" si="143">E194*E211+E206*E216</f>
        <v>#DIV/0!</v>
      </c>
      <c r="F221" s="417" t="e">
        <f t="shared" si="143"/>
        <v>#DIV/0!</v>
      </c>
      <c r="G221" s="417" t="e">
        <f t="shared" si="143"/>
        <v>#DIV/0!</v>
      </c>
      <c r="H221" s="417" t="e">
        <f t="shared" si="143"/>
        <v>#DIV/0!</v>
      </c>
      <c r="I221" s="417" t="e">
        <f t="shared" si="143"/>
        <v>#DIV/0!</v>
      </c>
      <c r="J221" s="417" t="e">
        <f t="shared" si="143"/>
        <v>#DIV/0!</v>
      </c>
      <c r="K221" s="417" t="e">
        <f t="shared" si="143"/>
        <v>#DIV/0!</v>
      </c>
      <c r="L221" s="417" t="e">
        <f t="shared" si="143"/>
        <v>#DIV/0!</v>
      </c>
      <c r="M221" s="417" t="e">
        <f t="shared" si="143"/>
        <v>#DIV/0!</v>
      </c>
      <c r="N221" s="417" t="e">
        <f t="shared" si="143"/>
        <v>#DIV/0!</v>
      </c>
      <c r="O221" s="417" t="e">
        <f t="shared" si="143"/>
        <v>#DIV/0!</v>
      </c>
      <c r="P221" s="417" t="e">
        <f t="shared" si="143"/>
        <v>#DIV/0!</v>
      </c>
      <c r="Q221" s="417" t="e">
        <f t="shared" si="143"/>
        <v>#DIV/0!</v>
      </c>
      <c r="R221" s="417" t="e">
        <f t="shared" si="143"/>
        <v>#DIV/0!</v>
      </c>
      <c r="S221" s="417" t="e">
        <f t="shared" si="143"/>
        <v>#DIV/0!</v>
      </c>
      <c r="T221" s="417" t="e">
        <f t="shared" si="143"/>
        <v>#DIV/0!</v>
      </c>
      <c r="U221" s="417" t="e">
        <f t="shared" si="143"/>
        <v>#DIV/0!</v>
      </c>
      <c r="V221" s="417" t="e">
        <f t="shared" si="143"/>
        <v>#DIV/0!</v>
      </c>
      <c r="W221" s="417" t="e">
        <f t="shared" si="143"/>
        <v>#DIV/0!</v>
      </c>
      <c r="X221" s="417" t="e">
        <f t="shared" si="143"/>
        <v>#DIV/0!</v>
      </c>
      <c r="Y221" s="417" t="e">
        <f t="shared" si="143"/>
        <v>#DIV/0!</v>
      </c>
      <c r="Z221" s="417" t="e">
        <f t="shared" si="143"/>
        <v>#DIV/0!</v>
      </c>
      <c r="AA221" s="417" t="e">
        <f t="shared" si="143"/>
        <v>#DIV/0!</v>
      </c>
      <c r="AB221" s="417" t="e">
        <f t="shared" si="143"/>
        <v>#DIV/0!</v>
      </c>
      <c r="AC221" s="417" t="e">
        <f t="shared" si="143"/>
        <v>#DIV/0!</v>
      </c>
      <c r="AD221" s="417" t="e">
        <f t="shared" si="143"/>
        <v>#DIV/0!</v>
      </c>
      <c r="AE221" s="417" t="e">
        <f t="shared" si="143"/>
        <v>#DIV/0!</v>
      </c>
      <c r="AF221" s="417" t="e">
        <f t="shared" si="143"/>
        <v>#DIV/0!</v>
      </c>
      <c r="AG221" s="417" t="e">
        <f t="shared" si="143"/>
        <v>#DIV/0!</v>
      </c>
      <c r="AH221" s="417" t="e">
        <f t="shared" si="143"/>
        <v>#DIV/0!</v>
      </c>
      <c r="AI221" s="417" t="e">
        <f t="shared" si="143"/>
        <v>#DIV/0!</v>
      </c>
      <c r="AJ221" s="417" t="e">
        <f t="shared" si="143"/>
        <v>#DIV/0!</v>
      </c>
      <c r="AK221" s="417" t="e">
        <f t="shared" ref="AK221:BP221" si="144">AK194*AK211+AK206*AK216</f>
        <v>#DIV/0!</v>
      </c>
      <c r="AL221" s="417" t="e">
        <f t="shared" si="144"/>
        <v>#DIV/0!</v>
      </c>
      <c r="AM221" s="417" t="e">
        <f t="shared" si="144"/>
        <v>#DIV/0!</v>
      </c>
      <c r="AN221" s="417" t="e">
        <f t="shared" si="144"/>
        <v>#DIV/0!</v>
      </c>
      <c r="AO221" s="417" t="e">
        <f t="shared" si="144"/>
        <v>#DIV/0!</v>
      </c>
      <c r="AP221" s="417" t="e">
        <f t="shared" si="144"/>
        <v>#DIV/0!</v>
      </c>
      <c r="AQ221" s="417" t="e">
        <f t="shared" si="144"/>
        <v>#DIV/0!</v>
      </c>
      <c r="AR221" s="417" t="e">
        <f t="shared" si="144"/>
        <v>#DIV/0!</v>
      </c>
      <c r="AS221" s="417" t="e">
        <f t="shared" si="144"/>
        <v>#DIV/0!</v>
      </c>
      <c r="AT221" s="417" t="e">
        <f t="shared" si="144"/>
        <v>#DIV/0!</v>
      </c>
      <c r="AU221" s="417" t="e">
        <f t="shared" si="144"/>
        <v>#DIV/0!</v>
      </c>
      <c r="AV221" s="417" t="e">
        <f t="shared" si="144"/>
        <v>#DIV/0!</v>
      </c>
      <c r="AW221" s="417" t="e">
        <f t="shared" si="144"/>
        <v>#DIV/0!</v>
      </c>
      <c r="AX221" s="417" t="e">
        <f t="shared" si="144"/>
        <v>#DIV/0!</v>
      </c>
      <c r="AY221" s="417" t="e">
        <f t="shared" si="144"/>
        <v>#DIV/0!</v>
      </c>
      <c r="AZ221" s="417" t="e">
        <f t="shared" si="144"/>
        <v>#DIV/0!</v>
      </c>
      <c r="BA221" s="417" t="e">
        <f t="shared" si="144"/>
        <v>#DIV/0!</v>
      </c>
      <c r="BB221" s="417" t="e">
        <f t="shared" si="144"/>
        <v>#DIV/0!</v>
      </c>
      <c r="BC221" s="417" t="e">
        <f t="shared" si="144"/>
        <v>#DIV/0!</v>
      </c>
      <c r="BD221" s="417" t="e">
        <f t="shared" si="144"/>
        <v>#DIV/0!</v>
      </c>
      <c r="BE221" s="417" t="e">
        <f t="shared" si="144"/>
        <v>#DIV/0!</v>
      </c>
      <c r="BF221" s="417" t="e">
        <f t="shared" si="144"/>
        <v>#DIV/0!</v>
      </c>
      <c r="BG221" s="417" t="e">
        <f t="shared" si="144"/>
        <v>#DIV/0!</v>
      </c>
      <c r="BH221" s="417" t="e">
        <f t="shared" si="144"/>
        <v>#DIV/0!</v>
      </c>
      <c r="BI221" s="417" t="e">
        <f t="shared" si="144"/>
        <v>#DIV/0!</v>
      </c>
      <c r="BJ221" s="417" t="e">
        <f t="shared" si="144"/>
        <v>#DIV/0!</v>
      </c>
      <c r="BK221" s="417" t="e">
        <f t="shared" si="144"/>
        <v>#DIV/0!</v>
      </c>
      <c r="BL221" s="417" t="e">
        <f t="shared" si="144"/>
        <v>#DIV/0!</v>
      </c>
      <c r="BM221" s="417" t="e">
        <f t="shared" si="144"/>
        <v>#DIV/0!</v>
      </c>
      <c r="BN221" s="417" t="e">
        <f t="shared" si="144"/>
        <v>#DIV/0!</v>
      </c>
      <c r="BO221" s="417" t="e">
        <f t="shared" si="144"/>
        <v>#DIV/0!</v>
      </c>
      <c r="BP221" s="417" t="e">
        <f t="shared" si="144"/>
        <v>#DIV/0!</v>
      </c>
      <c r="BQ221" s="417" t="e">
        <f t="shared" ref="BQ221:CF221" si="145">BQ194*BQ211+BQ206*BQ216</f>
        <v>#DIV/0!</v>
      </c>
      <c r="BR221" s="417" t="e">
        <f t="shared" si="145"/>
        <v>#DIV/0!</v>
      </c>
      <c r="BS221" s="417" t="e">
        <f t="shared" si="145"/>
        <v>#DIV/0!</v>
      </c>
      <c r="BT221" s="417" t="e">
        <f t="shared" si="145"/>
        <v>#DIV/0!</v>
      </c>
      <c r="BU221" s="417" t="e">
        <f t="shared" si="145"/>
        <v>#DIV/0!</v>
      </c>
      <c r="BV221" s="417" t="e">
        <f t="shared" si="145"/>
        <v>#DIV/0!</v>
      </c>
      <c r="BW221" s="417" t="e">
        <f t="shared" si="145"/>
        <v>#DIV/0!</v>
      </c>
      <c r="BX221" s="417" t="e">
        <f t="shared" si="145"/>
        <v>#DIV/0!</v>
      </c>
      <c r="BY221" s="417" t="e">
        <f t="shared" si="145"/>
        <v>#DIV/0!</v>
      </c>
      <c r="BZ221" s="417" t="e">
        <f t="shared" si="145"/>
        <v>#DIV/0!</v>
      </c>
      <c r="CA221" s="417" t="e">
        <f t="shared" si="145"/>
        <v>#DIV/0!</v>
      </c>
      <c r="CB221" s="417" t="e">
        <f t="shared" si="145"/>
        <v>#DIV/0!</v>
      </c>
      <c r="CC221" s="417" t="e">
        <f t="shared" si="145"/>
        <v>#DIV/0!</v>
      </c>
      <c r="CD221" s="417" t="e">
        <f t="shared" si="145"/>
        <v>#DIV/0!</v>
      </c>
      <c r="CE221" s="417" t="e">
        <f t="shared" si="145"/>
        <v>#DIV/0!</v>
      </c>
      <c r="CF221" s="417" t="e">
        <f t="shared" si="145"/>
        <v>#DIV/0!</v>
      </c>
    </row>
    <row r="222" spans="1:84" x14ac:dyDescent="0.35">
      <c r="D222" s="417" t="s">
        <v>88</v>
      </c>
      <c r="E222" s="417" t="e">
        <f>E195</f>
        <v>#DIV/0!</v>
      </c>
      <c r="F222" s="417" t="e">
        <f t="shared" ref="F222:BQ223" si="146">F195</f>
        <v>#DIV/0!</v>
      </c>
      <c r="G222" s="417" t="e">
        <f t="shared" si="146"/>
        <v>#DIV/0!</v>
      </c>
      <c r="H222" s="417" t="e">
        <f>H195</f>
        <v>#DIV/0!</v>
      </c>
      <c r="I222" s="417" t="e">
        <f t="shared" si="146"/>
        <v>#DIV/0!</v>
      </c>
      <c r="J222" s="417" t="e">
        <f t="shared" si="146"/>
        <v>#DIV/0!</v>
      </c>
      <c r="K222" s="417" t="e">
        <f t="shared" si="146"/>
        <v>#DIV/0!</v>
      </c>
      <c r="L222" s="417" t="e">
        <f t="shared" si="146"/>
        <v>#DIV/0!</v>
      </c>
      <c r="M222" s="417" t="e">
        <f t="shared" si="146"/>
        <v>#DIV/0!</v>
      </c>
      <c r="N222" s="417" t="e">
        <f t="shared" si="146"/>
        <v>#DIV/0!</v>
      </c>
      <c r="O222" s="417" t="e">
        <f t="shared" si="146"/>
        <v>#DIV/0!</v>
      </c>
      <c r="P222" s="417" t="e">
        <f t="shared" si="146"/>
        <v>#DIV/0!</v>
      </c>
      <c r="Q222" s="417" t="e">
        <f t="shared" si="146"/>
        <v>#DIV/0!</v>
      </c>
      <c r="R222" s="417" t="e">
        <f t="shared" si="146"/>
        <v>#DIV/0!</v>
      </c>
      <c r="S222" s="417" t="e">
        <f t="shared" si="146"/>
        <v>#DIV/0!</v>
      </c>
      <c r="T222" s="417" t="e">
        <f t="shared" si="146"/>
        <v>#DIV/0!</v>
      </c>
      <c r="U222" s="417" t="e">
        <f t="shared" si="146"/>
        <v>#DIV/0!</v>
      </c>
      <c r="V222" s="417" t="e">
        <f t="shared" si="146"/>
        <v>#DIV/0!</v>
      </c>
      <c r="W222" s="417" t="e">
        <f t="shared" si="146"/>
        <v>#DIV/0!</v>
      </c>
      <c r="X222" s="417" t="e">
        <f t="shared" si="146"/>
        <v>#DIV/0!</v>
      </c>
      <c r="Y222" s="417" t="e">
        <f t="shared" si="146"/>
        <v>#DIV/0!</v>
      </c>
      <c r="Z222" s="417" t="e">
        <f t="shared" si="146"/>
        <v>#DIV/0!</v>
      </c>
      <c r="AA222" s="417" t="e">
        <f t="shared" si="146"/>
        <v>#DIV/0!</v>
      </c>
      <c r="AB222" s="417" t="e">
        <f t="shared" si="146"/>
        <v>#DIV/0!</v>
      </c>
      <c r="AC222" s="417" t="e">
        <f t="shared" si="146"/>
        <v>#DIV/0!</v>
      </c>
      <c r="AD222" s="417" t="e">
        <f t="shared" si="146"/>
        <v>#DIV/0!</v>
      </c>
      <c r="AE222" s="417" t="e">
        <f t="shared" si="146"/>
        <v>#DIV/0!</v>
      </c>
      <c r="AF222" s="417" t="e">
        <f t="shared" si="146"/>
        <v>#DIV/0!</v>
      </c>
      <c r="AG222" s="417" t="e">
        <f t="shared" si="146"/>
        <v>#DIV/0!</v>
      </c>
      <c r="AH222" s="417" t="e">
        <f t="shared" si="146"/>
        <v>#DIV/0!</v>
      </c>
      <c r="AI222" s="417" t="e">
        <f t="shared" si="146"/>
        <v>#DIV/0!</v>
      </c>
      <c r="AJ222" s="417" t="e">
        <f t="shared" si="146"/>
        <v>#DIV/0!</v>
      </c>
      <c r="AK222" s="417" t="e">
        <f t="shared" si="146"/>
        <v>#DIV/0!</v>
      </c>
      <c r="AL222" s="417" t="e">
        <f t="shared" si="146"/>
        <v>#DIV/0!</v>
      </c>
      <c r="AM222" s="417" t="e">
        <f t="shared" si="146"/>
        <v>#DIV/0!</v>
      </c>
      <c r="AN222" s="417" t="e">
        <f t="shared" si="146"/>
        <v>#DIV/0!</v>
      </c>
      <c r="AO222" s="417" t="e">
        <f t="shared" si="146"/>
        <v>#DIV/0!</v>
      </c>
      <c r="AP222" s="417" t="e">
        <f t="shared" si="146"/>
        <v>#DIV/0!</v>
      </c>
      <c r="AQ222" s="417" t="e">
        <f t="shared" si="146"/>
        <v>#DIV/0!</v>
      </c>
      <c r="AR222" s="417" t="e">
        <f t="shared" si="146"/>
        <v>#DIV/0!</v>
      </c>
      <c r="AS222" s="417" t="e">
        <f t="shared" si="146"/>
        <v>#DIV/0!</v>
      </c>
      <c r="AT222" s="417" t="e">
        <f t="shared" si="146"/>
        <v>#DIV/0!</v>
      </c>
      <c r="AU222" s="417" t="e">
        <f t="shared" si="146"/>
        <v>#DIV/0!</v>
      </c>
      <c r="AV222" s="417" t="e">
        <f t="shared" si="146"/>
        <v>#DIV/0!</v>
      </c>
      <c r="AW222" s="417" t="e">
        <f t="shared" si="146"/>
        <v>#DIV/0!</v>
      </c>
      <c r="AX222" s="417" t="e">
        <f t="shared" si="146"/>
        <v>#DIV/0!</v>
      </c>
      <c r="AY222" s="417" t="e">
        <f t="shared" si="146"/>
        <v>#DIV/0!</v>
      </c>
      <c r="AZ222" s="417" t="e">
        <f t="shared" si="146"/>
        <v>#DIV/0!</v>
      </c>
      <c r="BA222" s="417" t="e">
        <f t="shared" si="146"/>
        <v>#DIV/0!</v>
      </c>
      <c r="BB222" s="417" t="e">
        <f t="shared" si="146"/>
        <v>#DIV/0!</v>
      </c>
      <c r="BC222" s="417" t="e">
        <f t="shared" si="146"/>
        <v>#DIV/0!</v>
      </c>
      <c r="BD222" s="417" t="e">
        <f t="shared" si="146"/>
        <v>#DIV/0!</v>
      </c>
      <c r="BE222" s="417" t="e">
        <f t="shared" si="146"/>
        <v>#DIV/0!</v>
      </c>
      <c r="BF222" s="417" t="e">
        <f t="shared" si="146"/>
        <v>#DIV/0!</v>
      </c>
      <c r="BG222" s="417" t="e">
        <f t="shared" si="146"/>
        <v>#DIV/0!</v>
      </c>
      <c r="BH222" s="417" t="e">
        <f t="shared" si="146"/>
        <v>#DIV/0!</v>
      </c>
      <c r="BI222" s="417" t="e">
        <f t="shared" si="146"/>
        <v>#DIV/0!</v>
      </c>
      <c r="BJ222" s="417" t="e">
        <f t="shared" si="146"/>
        <v>#DIV/0!</v>
      </c>
      <c r="BK222" s="417" t="e">
        <f t="shared" si="146"/>
        <v>#DIV/0!</v>
      </c>
      <c r="BL222" s="417" t="e">
        <f t="shared" si="146"/>
        <v>#DIV/0!</v>
      </c>
      <c r="BM222" s="417" t="e">
        <f t="shared" si="146"/>
        <v>#DIV/0!</v>
      </c>
      <c r="BN222" s="417" t="e">
        <f t="shared" si="146"/>
        <v>#DIV/0!</v>
      </c>
      <c r="BO222" s="417" t="e">
        <f t="shared" si="146"/>
        <v>#DIV/0!</v>
      </c>
      <c r="BP222" s="417" t="e">
        <f t="shared" si="146"/>
        <v>#DIV/0!</v>
      </c>
      <c r="BQ222" s="417" t="e">
        <f t="shared" si="146"/>
        <v>#DIV/0!</v>
      </c>
      <c r="BR222" s="417" t="e">
        <f t="shared" ref="BR222:CF223" si="147">BR195</f>
        <v>#DIV/0!</v>
      </c>
      <c r="BS222" s="417" t="e">
        <f t="shared" si="147"/>
        <v>#DIV/0!</v>
      </c>
      <c r="BT222" s="417" t="e">
        <f t="shared" si="147"/>
        <v>#DIV/0!</v>
      </c>
      <c r="BU222" s="417" t="e">
        <f t="shared" si="147"/>
        <v>#DIV/0!</v>
      </c>
      <c r="BV222" s="417" t="e">
        <f t="shared" si="147"/>
        <v>#DIV/0!</v>
      </c>
      <c r="BW222" s="417" t="e">
        <f t="shared" si="147"/>
        <v>#DIV/0!</v>
      </c>
      <c r="BX222" s="417" t="e">
        <f t="shared" si="147"/>
        <v>#DIV/0!</v>
      </c>
      <c r="BY222" s="417" t="e">
        <f t="shared" si="147"/>
        <v>#DIV/0!</v>
      </c>
      <c r="BZ222" s="417" t="e">
        <f t="shared" si="147"/>
        <v>#DIV/0!</v>
      </c>
      <c r="CA222" s="417" t="e">
        <f t="shared" si="147"/>
        <v>#DIV/0!</v>
      </c>
      <c r="CB222" s="417" t="e">
        <f t="shared" si="147"/>
        <v>#DIV/0!</v>
      </c>
      <c r="CC222" s="417" t="e">
        <f t="shared" si="147"/>
        <v>#DIV/0!</v>
      </c>
      <c r="CD222" s="417" t="e">
        <f t="shared" si="147"/>
        <v>#DIV/0!</v>
      </c>
      <c r="CE222" s="417" t="e">
        <f t="shared" si="147"/>
        <v>#DIV/0!</v>
      </c>
      <c r="CF222" s="417" t="e">
        <f t="shared" si="147"/>
        <v>#DIV/0!</v>
      </c>
    </row>
    <row r="223" spans="1:84" x14ac:dyDescent="0.35">
      <c r="D223" s="417" t="s">
        <v>90</v>
      </c>
      <c r="E223" s="417" t="e">
        <f>E196</f>
        <v>#DIV/0!</v>
      </c>
      <c r="F223" s="417" t="e">
        <f t="shared" si="146"/>
        <v>#DIV/0!</v>
      </c>
      <c r="G223" s="417" t="e">
        <f t="shared" si="146"/>
        <v>#DIV/0!</v>
      </c>
      <c r="H223" s="417" t="e">
        <f t="shared" si="146"/>
        <v>#DIV/0!</v>
      </c>
      <c r="I223" s="417" t="e">
        <f t="shared" si="146"/>
        <v>#DIV/0!</v>
      </c>
      <c r="J223" s="417" t="e">
        <f t="shared" si="146"/>
        <v>#DIV/0!</v>
      </c>
      <c r="K223" s="417" t="e">
        <f t="shared" si="146"/>
        <v>#DIV/0!</v>
      </c>
      <c r="L223" s="417" t="e">
        <f t="shared" si="146"/>
        <v>#DIV/0!</v>
      </c>
      <c r="M223" s="417" t="e">
        <f t="shared" si="146"/>
        <v>#DIV/0!</v>
      </c>
      <c r="N223" s="417" t="e">
        <f t="shared" si="146"/>
        <v>#DIV/0!</v>
      </c>
      <c r="O223" s="417" t="e">
        <f t="shared" si="146"/>
        <v>#DIV/0!</v>
      </c>
      <c r="P223" s="417" t="e">
        <f t="shared" si="146"/>
        <v>#DIV/0!</v>
      </c>
      <c r="Q223" s="417" t="e">
        <f t="shared" si="146"/>
        <v>#DIV/0!</v>
      </c>
      <c r="R223" s="417" t="e">
        <f t="shared" si="146"/>
        <v>#DIV/0!</v>
      </c>
      <c r="S223" s="417" t="e">
        <f t="shared" si="146"/>
        <v>#DIV/0!</v>
      </c>
      <c r="T223" s="417" t="e">
        <f t="shared" si="146"/>
        <v>#DIV/0!</v>
      </c>
      <c r="U223" s="417" t="e">
        <f t="shared" si="146"/>
        <v>#DIV/0!</v>
      </c>
      <c r="V223" s="417" t="e">
        <f t="shared" si="146"/>
        <v>#DIV/0!</v>
      </c>
      <c r="W223" s="417" t="e">
        <f t="shared" si="146"/>
        <v>#DIV/0!</v>
      </c>
      <c r="X223" s="417" t="e">
        <f t="shared" si="146"/>
        <v>#DIV/0!</v>
      </c>
      <c r="Y223" s="417" t="e">
        <f t="shared" si="146"/>
        <v>#DIV/0!</v>
      </c>
      <c r="Z223" s="417" t="e">
        <f t="shared" si="146"/>
        <v>#DIV/0!</v>
      </c>
      <c r="AA223" s="417" t="e">
        <f t="shared" si="146"/>
        <v>#DIV/0!</v>
      </c>
      <c r="AB223" s="417" t="e">
        <f t="shared" si="146"/>
        <v>#DIV/0!</v>
      </c>
      <c r="AC223" s="417" t="e">
        <f t="shared" si="146"/>
        <v>#DIV/0!</v>
      </c>
      <c r="AD223" s="417" t="e">
        <f t="shared" si="146"/>
        <v>#DIV/0!</v>
      </c>
      <c r="AE223" s="417" t="e">
        <f t="shared" si="146"/>
        <v>#DIV/0!</v>
      </c>
      <c r="AF223" s="417" t="e">
        <f t="shared" si="146"/>
        <v>#DIV/0!</v>
      </c>
      <c r="AG223" s="417" t="e">
        <f t="shared" si="146"/>
        <v>#DIV/0!</v>
      </c>
      <c r="AH223" s="417" t="e">
        <f t="shared" si="146"/>
        <v>#DIV/0!</v>
      </c>
      <c r="AI223" s="417" t="e">
        <f t="shared" si="146"/>
        <v>#DIV/0!</v>
      </c>
      <c r="AJ223" s="417" t="e">
        <f t="shared" si="146"/>
        <v>#DIV/0!</v>
      </c>
      <c r="AK223" s="417" t="e">
        <f t="shared" si="146"/>
        <v>#DIV/0!</v>
      </c>
      <c r="AL223" s="417" t="e">
        <f t="shared" si="146"/>
        <v>#DIV/0!</v>
      </c>
      <c r="AM223" s="417" t="e">
        <f t="shared" si="146"/>
        <v>#DIV/0!</v>
      </c>
      <c r="AN223" s="417" t="e">
        <f t="shared" si="146"/>
        <v>#DIV/0!</v>
      </c>
      <c r="AO223" s="417" t="e">
        <f t="shared" si="146"/>
        <v>#DIV/0!</v>
      </c>
      <c r="AP223" s="417" t="e">
        <f t="shared" si="146"/>
        <v>#DIV/0!</v>
      </c>
      <c r="AQ223" s="417" t="e">
        <f t="shared" si="146"/>
        <v>#DIV/0!</v>
      </c>
      <c r="AR223" s="417" t="e">
        <f t="shared" si="146"/>
        <v>#DIV/0!</v>
      </c>
      <c r="AS223" s="417" t="e">
        <f t="shared" si="146"/>
        <v>#DIV/0!</v>
      </c>
      <c r="AT223" s="417" t="e">
        <f t="shared" si="146"/>
        <v>#DIV/0!</v>
      </c>
      <c r="AU223" s="417" t="e">
        <f t="shared" si="146"/>
        <v>#DIV/0!</v>
      </c>
      <c r="AV223" s="417" t="e">
        <f t="shared" si="146"/>
        <v>#DIV/0!</v>
      </c>
      <c r="AW223" s="417" t="e">
        <f t="shared" si="146"/>
        <v>#DIV/0!</v>
      </c>
      <c r="AX223" s="417" t="e">
        <f t="shared" si="146"/>
        <v>#DIV/0!</v>
      </c>
      <c r="AY223" s="417" t="e">
        <f t="shared" si="146"/>
        <v>#DIV/0!</v>
      </c>
      <c r="AZ223" s="417" t="e">
        <f t="shared" si="146"/>
        <v>#DIV/0!</v>
      </c>
      <c r="BA223" s="417" t="e">
        <f t="shared" si="146"/>
        <v>#DIV/0!</v>
      </c>
      <c r="BB223" s="417" t="e">
        <f t="shared" si="146"/>
        <v>#DIV/0!</v>
      </c>
      <c r="BC223" s="417" t="e">
        <f t="shared" si="146"/>
        <v>#DIV/0!</v>
      </c>
      <c r="BD223" s="417" t="e">
        <f t="shared" si="146"/>
        <v>#DIV/0!</v>
      </c>
      <c r="BE223" s="417" t="e">
        <f t="shared" si="146"/>
        <v>#DIV/0!</v>
      </c>
      <c r="BF223" s="417" t="e">
        <f t="shared" si="146"/>
        <v>#DIV/0!</v>
      </c>
      <c r="BG223" s="417" t="e">
        <f t="shared" si="146"/>
        <v>#DIV/0!</v>
      </c>
      <c r="BH223" s="417" t="e">
        <f t="shared" si="146"/>
        <v>#DIV/0!</v>
      </c>
      <c r="BI223" s="417" t="e">
        <f t="shared" si="146"/>
        <v>#DIV/0!</v>
      </c>
      <c r="BJ223" s="417" t="e">
        <f t="shared" si="146"/>
        <v>#DIV/0!</v>
      </c>
      <c r="BK223" s="417" t="e">
        <f t="shared" si="146"/>
        <v>#DIV/0!</v>
      </c>
      <c r="BL223" s="417" t="e">
        <f t="shared" si="146"/>
        <v>#DIV/0!</v>
      </c>
      <c r="BM223" s="417" t="e">
        <f t="shared" si="146"/>
        <v>#DIV/0!</v>
      </c>
      <c r="BN223" s="417" t="e">
        <f t="shared" si="146"/>
        <v>#DIV/0!</v>
      </c>
      <c r="BO223" s="417" t="e">
        <f t="shared" si="146"/>
        <v>#DIV/0!</v>
      </c>
      <c r="BP223" s="417" t="e">
        <f t="shared" si="146"/>
        <v>#DIV/0!</v>
      </c>
      <c r="BQ223" s="417" t="e">
        <f t="shared" si="146"/>
        <v>#DIV/0!</v>
      </c>
      <c r="BR223" s="417" t="e">
        <f t="shared" si="147"/>
        <v>#DIV/0!</v>
      </c>
      <c r="BS223" s="417" t="e">
        <f t="shared" si="147"/>
        <v>#DIV/0!</v>
      </c>
      <c r="BT223" s="417" t="e">
        <f t="shared" si="147"/>
        <v>#DIV/0!</v>
      </c>
      <c r="BU223" s="417" t="e">
        <f t="shared" si="147"/>
        <v>#DIV/0!</v>
      </c>
      <c r="BV223" s="417" t="e">
        <f t="shared" si="147"/>
        <v>#DIV/0!</v>
      </c>
      <c r="BW223" s="417" t="e">
        <f t="shared" si="147"/>
        <v>#DIV/0!</v>
      </c>
      <c r="BX223" s="417" t="e">
        <f t="shared" si="147"/>
        <v>#DIV/0!</v>
      </c>
      <c r="BY223" s="417" t="e">
        <f t="shared" si="147"/>
        <v>#DIV/0!</v>
      </c>
      <c r="BZ223" s="417" t="e">
        <f t="shared" si="147"/>
        <v>#DIV/0!</v>
      </c>
      <c r="CA223" s="417" t="e">
        <f t="shared" si="147"/>
        <v>#DIV/0!</v>
      </c>
      <c r="CB223" s="417" t="e">
        <f t="shared" si="147"/>
        <v>#DIV/0!</v>
      </c>
      <c r="CC223" s="417" t="e">
        <f t="shared" si="147"/>
        <v>#DIV/0!</v>
      </c>
      <c r="CD223" s="417" t="e">
        <f t="shared" si="147"/>
        <v>#DIV/0!</v>
      </c>
      <c r="CE223" s="417" t="e">
        <f t="shared" si="147"/>
        <v>#DIV/0!</v>
      </c>
      <c r="CF223" s="417" t="e">
        <f t="shared" si="147"/>
        <v>#DIV/0!</v>
      </c>
    </row>
    <row r="225" spans="2:84" x14ac:dyDescent="0.35">
      <c r="C225" s="391" t="s">
        <v>321</v>
      </c>
    </row>
    <row r="226" spans="2:84" x14ac:dyDescent="0.35">
      <c r="D226" s="787"/>
      <c r="E226" s="787">
        <v>2010</v>
      </c>
      <c r="F226" s="787">
        <v>2011</v>
      </c>
      <c r="G226" s="787">
        <v>2012</v>
      </c>
      <c r="H226" s="787">
        <v>2013</v>
      </c>
      <c r="I226" s="787">
        <v>2014</v>
      </c>
      <c r="J226" s="787">
        <v>2015</v>
      </c>
      <c r="K226" s="787">
        <v>2016</v>
      </c>
      <c r="L226" s="787">
        <v>2017</v>
      </c>
      <c r="M226" s="787">
        <v>2018</v>
      </c>
      <c r="N226" s="787">
        <v>2019</v>
      </c>
      <c r="O226" s="787">
        <v>2020</v>
      </c>
      <c r="P226" s="787">
        <v>2021</v>
      </c>
      <c r="Q226" s="787">
        <v>2022</v>
      </c>
      <c r="R226" s="787">
        <v>2023</v>
      </c>
      <c r="S226" s="787">
        <v>2024</v>
      </c>
      <c r="T226" s="787">
        <v>2025</v>
      </c>
      <c r="U226" s="787">
        <v>2026</v>
      </c>
      <c r="V226" s="787">
        <v>2027</v>
      </c>
      <c r="W226" s="787">
        <v>2028</v>
      </c>
      <c r="X226" s="787">
        <v>2029</v>
      </c>
      <c r="Y226" s="787">
        <v>2030</v>
      </c>
      <c r="Z226" s="787">
        <v>2031</v>
      </c>
      <c r="AA226" s="787">
        <v>2032</v>
      </c>
      <c r="AB226" s="787">
        <v>2033</v>
      </c>
      <c r="AC226" s="787">
        <v>2034</v>
      </c>
      <c r="AD226" s="787">
        <v>2035</v>
      </c>
      <c r="AE226" s="787">
        <v>2036</v>
      </c>
      <c r="AF226" s="787">
        <v>2037</v>
      </c>
      <c r="AG226" s="787">
        <v>2038</v>
      </c>
      <c r="AH226" s="787">
        <v>2039</v>
      </c>
      <c r="AI226" s="787">
        <v>2040</v>
      </c>
      <c r="AJ226" s="787">
        <v>2041</v>
      </c>
      <c r="AK226" s="787">
        <v>2042</v>
      </c>
      <c r="AL226" s="787">
        <v>2043</v>
      </c>
      <c r="AM226" s="787">
        <v>2044</v>
      </c>
      <c r="AN226" s="787">
        <v>2045</v>
      </c>
      <c r="AO226" s="787">
        <v>2046</v>
      </c>
      <c r="AP226" s="787">
        <v>2047</v>
      </c>
      <c r="AQ226" s="787">
        <v>2048</v>
      </c>
      <c r="AR226" s="787">
        <v>2049</v>
      </c>
      <c r="AS226" s="787">
        <v>2050</v>
      </c>
      <c r="AT226" s="787">
        <v>2051</v>
      </c>
      <c r="AU226" s="787">
        <v>2052</v>
      </c>
      <c r="AV226" s="787">
        <v>2053</v>
      </c>
      <c r="AW226" s="787">
        <v>2054</v>
      </c>
      <c r="AX226" s="787">
        <v>2055</v>
      </c>
      <c r="AY226" s="787">
        <v>2056</v>
      </c>
      <c r="AZ226" s="787">
        <v>2057</v>
      </c>
      <c r="BA226" s="787">
        <v>2058</v>
      </c>
      <c r="BB226" s="787">
        <v>2059</v>
      </c>
      <c r="BC226" s="787">
        <v>2060</v>
      </c>
      <c r="BD226" s="787">
        <v>2061</v>
      </c>
      <c r="BE226" s="787">
        <v>2062</v>
      </c>
      <c r="BF226" s="787">
        <v>2063</v>
      </c>
      <c r="BG226" s="787">
        <v>2064</v>
      </c>
      <c r="BH226" s="787">
        <v>2065</v>
      </c>
      <c r="BI226" s="787">
        <v>2066</v>
      </c>
      <c r="BJ226" s="787">
        <v>2067</v>
      </c>
      <c r="BK226" s="787">
        <v>2068</v>
      </c>
      <c r="BL226" s="787">
        <v>2069</v>
      </c>
      <c r="BM226" s="787">
        <v>2070</v>
      </c>
      <c r="BN226" s="787">
        <v>2071</v>
      </c>
      <c r="BO226" s="787">
        <v>2072</v>
      </c>
      <c r="BP226" s="787">
        <v>2073</v>
      </c>
      <c r="BQ226" s="787">
        <v>2074</v>
      </c>
      <c r="BR226" s="787">
        <v>2075</v>
      </c>
      <c r="BS226" s="787">
        <v>2076</v>
      </c>
      <c r="BT226" s="787">
        <v>2077</v>
      </c>
      <c r="BU226" s="787">
        <v>2078</v>
      </c>
      <c r="BV226" s="787">
        <v>2079</v>
      </c>
      <c r="BW226" s="787">
        <v>2080</v>
      </c>
      <c r="BX226" s="787">
        <v>2081</v>
      </c>
      <c r="BY226" s="787">
        <v>2082</v>
      </c>
      <c r="BZ226" s="787">
        <v>2083</v>
      </c>
      <c r="CA226" s="787">
        <v>2084</v>
      </c>
      <c r="CB226" s="787">
        <v>2085</v>
      </c>
      <c r="CC226" s="787">
        <v>2086</v>
      </c>
      <c r="CD226" s="787">
        <v>2087</v>
      </c>
      <c r="CE226" s="787">
        <v>2088</v>
      </c>
      <c r="CF226" s="787">
        <v>2089</v>
      </c>
    </row>
    <row r="227" spans="2:84" x14ac:dyDescent="0.35">
      <c r="D227" s="417" t="s">
        <v>84</v>
      </c>
      <c r="E227" s="417" t="e">
        <f>E220*$E$11</f>
        <v>#DIV/0!</v>
      </c>
      <c r="F227" s="417" t="e">
        <f t="shared" ref="F227:BQ228" si="148">F220*$E$11</f>
        <v>#DIV/0!</v>
      </c>
      <c r="G227" s="417" t="e">
        <f t="shared" si="148"/>
        <v>#DIV/0!</v>
      </c>
      <c r="H227" s="417" t="e">
        <f t="shared" si="148"/>
        <v>#DIV/0!</v>
      </c>
      <c r="I227" s="417" t="e">
        <f t="shared" si="148"/>
        <v>#DIV/0!</v>
      </c>
      <c r="J227" s="417" t="e">
        <f t="shared" si="148"/>
        <v>#DIV/0!</v>
      </c>
      <c r="K227" s="417" t="e">
        <f t="shared" si="148"/>
        <v>#DIV/0!</v>
      </c>
      <c r="L227" s="417" t="e">
        <f t="shared" si="148"/>
        <v>#DIV/0!</v>
      </c>
      <c r="M227" s="417" t="e">
        <f t="shared" si="148"/>
        <v>#DIV/0!</v>
      </c>
      <c r="N227" s="417" t="e">
        <f t="shared" si="148"/>
        <v>#DIV/0!</v>
      </c>
      <c r="O227" s="417" t="e">
        <f t="shared" si="148"/>
        <v>#DIV/0!</v>
      </c>
      <c r="P227" s="417" t="e">
        <f t="shared" si="148"/>
        <v>#DIV/0!</v>
      </c>
      <c r="Q227" s="417" t="e">
        <f t="shared" si="148"/>
        <v>#DIV/0!</v>
      </c>
      <c r="R227" s="417" t="e">
        <f t="shared" si="148"/>
        <v>#DIV/0!</v>
      </c>
      <c r="S227" s="417" t="e">
        <f t="shared" si="148"/>
        <v>#DIV/0!</v>
      </c>
      <c r="T227" s="417" t="e">
        <f t="shared" si="148"/>
        <v>#DIV/0!</v>
      </c>
      <c r="U227" s="417" t="e">
        <f t="shared" si="148"/>
        <v>#DIV/0!</v>
      </c>
      <c r="V227" s="417" t="e">
        <f t="shared" si="148"/>
        <v>#DIV/0!</v>
      </c>
      <c r="W227" s="417" t="e">
        <f t="shared" si="148"/>
        <v>#DIV/0!</v>
      </c>
      <c r="X227" s="417" t="e">
        <f t="shared" si="148"/>
        <v>#DIV/0!</v>
      </c>
      <c r="Y227" s="417" t="e">
        <f t="shared" si="148"/>
        <v>#DIV/0!</v>
      </c>
      <c r="Z227" s="417" t="e">
        <f t="shared" si="148"/>
        <v>#DIV/0!</v>
      </c>
      <c r="AA227" s="417" t="e">
        <f t="shared" si="148"/>
        <v>#DIV/0!</v>
      </c>
      <c r="AB227" s="417" t="e">
        <f t="shared" si="148"/>
        <v>#DIV/0!</v>
      </c>
      <c r="AC227" s="417" t="e">
        <f t="shared" si="148"/>
        <v>#DIV/0!</v>
      </c>
      <c r="AD227" s="417" t="e">
        <f t="shared" si="148"/>
        <v>#DIV/0!</v>
      </c>
      <c r="AE227" s="417" t="e">
        <f t="shared" si="148"/>
        <v>#DIV/0!</v>
      </c>
      <c r="AF227" s="417" t="e">
        <f t="shared" si="148"/>
        <v>#DIV/0!</v>
      </c>
      <c r="AG227" s="417" t="e">
        <f t="shared" si="148"/>
        <v>#DIV/0!</v>
      </c>
      <c r="AH227" s="417" t="e">
        <f t="shared" si="148"/>
        <v>#DIV/0!</v>
      </c>
      <c r="AI227" s="417" t="e">
        <f t="shared" si="148"/>
        <v>#DIV/0!</v>
      </c>
      <c r="AJ227" s="417" t="e">
        <f t="shared" si="148"/>
        <v>#DIV/0!</v>
      </c>
      <c r="AK227" s="417" t="e">
        <f t="shared" si="148"/>
        <v>#DIV/0!</v>
      </c>
      <c r="AL227" s="417" t="e">
        <f t="shared" si="148"/>
        <v>#DIV/0!</v>
      </c>
      <c r="AM227" s="417" t="e">
        <f t="shared" si="148"/>
        <v>#DIV/0!</v>
      </c>
      <c r="AN227" s="417" t="e">
        <f t="shared" si="148"/>
        <v>#DIV/0!</v>
      </c>
      <c r="AO227" s="417" t="e">
        <f t="shared" si="148"/>
        <v>#DIV/0!</v>
      </c>
      <c r="AP227" s="417" t="e">
        <f t="shared" si="148"/>
        <v>#DIV/0!</v>
      </c>
      <c r="AQ227" s="417" t="e">
        <f t="shared" si="148"/>
        <v>#DIV/0!</v>
      </c>
      <c r="AR227" s="417" t="e">
        <f t="shared" si="148"/>
        <v>#DIV/0!</v>
      </c>
      <c r="AS227" s="417" t="e">
        <f t="shared" si="148"/>
        <v>#DIV/0!</v>
      </c>
      <c r="AT227" s="417" t="e">
        <f t="shared" si="148"/>
        <v>#DIV/0!</v>
      </c>
      <c r="AU227" s="417" t="e">
        <f t="shared" si="148"/>
        <v>#DIV/0!</v>
      </c>
      <c r="AV227" s="417" t="e">
        <f t="shared" si="148"/>
        <v>#DIV/0!</v>
      </c>
      <c r="AW227" s="417" t="e">
        <f t="shared" si="148"/>
        <v>#DIV/0!</v>
      </c>
      <c r="AX227" s="417" t="e">
        <f t="shared" si="148"/>
        <v>#DIV/0!</v>
      </c>
      <c r="AY227" s="417" t="e">
        <f t="shared" si="148"/>
        <v>#DIV/0!</v>
      </c>
      <c r="AZ227" s="417" t="e">
        <f t="shared" si="148"/>
        <v>#DIV/0!</v>
      </c>
      <c r="BA227" s="417" t="e">
        <f t="shared" si="148"/>
        <v>#DIV/0!</v>
      </c>
      <c r="BB227" s="417" t="e">
        <f t="shared" si="148"/>
        <v>#DIV/0!</v>
      </c>
      <c r="BC227" s="417" t="e">
        <f t="shared" si="148"/>
        <v>#DIV/0!</v>
      </c>
      <c r="BD227" s="417" t="e">
        <f t="shared" si="148"/>
        <v>#DIV/0!</v>
      </c>
      <c r="BE227" s="417" t="e">
        <f t="shared" si="148"/>
        <v>#DIV/0!</v>
      </c>
      <c r="BF227" s="417" t="e">
        <f t="shared" si="148"/>
        <v>#DIV/0!</v>
      </c>
      <c r="BG227" s="417" t="e">
        <f t="shared" si="148"/>
        <v>#DIV/0!</v>
      </c>
      <c r="BH227" s="417" t="e">
        <f t="shared" si="148"/>
        <v>#DIV/0!</v>
      </c>
      <c r="BI227" s="417" t="e">
        <f t="shared" si="148"/>
        <v>#DIV/0!</v>
      </c>
      <c r="BJ227" s="417" t="e">
        <f t="shared" si="148"/>
        <v>#DIV/0!</v>
      </c>
      <c r="BK227" s="417" t="e">
        <f t="shared" si="148"/>
        <v>#DIV/0!</v>
      </c>
      <c r="BL227" s="417" t="e">
        <f t="shared" si="148"/>
        <v>#DIV/0!</v>
      </c>
      <c r="BM227" s="417" t="e">
        <f t="shared" si="148"/>
        <v>#DIV/0!</v>
      </c>
      <c r="BN227" s="417" t="e">
        <f t="shared" si="148"/>
        <v>#DIV/0!</v>
      </c>
      <c r="BO227" s="417" t="e">
        <f t="shared" si="148"/>
        <v>#DIV/0!</v>
      </c>
      <c r="BP227" s="417" t="e">
        <f t="shared" si="148"/>
        <v>#DIV/0!</v>
      </c>
      <c r="BQ227" s="417" t="e">
        <f t="shared" si="148"/>
        <v>#DIV/0!</v>
      </c>
      <c r="BR227" s="417" t="e">
        <f t="shared" ref="BR227:CF230" si="149">BR220*$E$11</f>
        <v>#DIV/0!</v>
      </c>
      <c r="BS227" s="417" t="e">
        <f t="shared" si="149"/>
        <v>#DIV/0!</v>
      </c>
      <c r="BT227" s="417" t="e">
        <f t="shared" si="149"/>
        <v>#DIV/0!</v>
      </c>
      <c r="BU227" s="417" t="e">
        <f t="shared" si="149"/>
        <v>#DIV/0!</v>
      </c>
      <c r="BV227" s="417" t="e">
        <f t="shared" si="149"/>
        <v>#DIV/0!</v>
      </c>
      <c r="BW227" s="417" t="e">
        <f t="shared" si="149"/>
        <v>#DIV/0!</v>
      </c>
      <c r="BX227" s="417" t="e">
        <f t="shared" si="149"/>
        <v>#DIV/0!</v>
      </c>
      <c r="BY227" s="417" t="e">
        <f t="shared" si="149"/>
        <v>#DIV/0!</v>
      </c>
      <c r="BZ227" s="417" t="e">
        <f t="shared" si="149"/>
        <v>#DIV/0!</v>
      </c>
      <c r="CA227" s="417" t="e">
        <f t="shared" si="149"/>
        <v>#DIV/0!</v>
      </c>
      <c r="CB227" s="417" t="e">
        <f t="shared" si="149"/>
        <v>#DIV/0!</v>
      </c>
      <c r="CC227" s="417" t="e">
        <f t="shared" si="149"/>
        <v>#DIV/0!</v>
      </c>
      <c r="CD227" s="417" t="e">
        <f t="shared" si="149"/>
        <v>#DIV/0!</v>
      </c>
      <c r="CE227" s="417" t="e">
        <f t="shared" si="149"/>
        <v>#DIV/0!</v>
      </c>
      <c r="CF227" s="417" t="e">
        <f t="shared" si="149"/>
        <v>#DIV/0!</v>
      </c>
    </row>
    <row r="228" spans="2:84" x14ac:dyDescent="0.35">
      <c r="D228" s="417" t="s">
        <v>86</v>
      </c>
      <c r="E228" s="417" t="e">
        <f>E221*$E$11</f>
        <v>#DIV/0!</v>
      </c>
      <c r="F228" s="417" t="e">
        <f t="shared" ref="F228:T228" si="150">F221*$E$11</f>
        <v>#DIV/0!</v>
      </c>
      <c r="G228" s="417" t="e">
        <f t="shared" si="150"/>
        <v>#DIV/0!</v>
      </c>
      <c r="H228" s="417" t="e">
        <f t="shared" si="150"/>
        <v>#DIV/0!</v>
      </c>
      <c r="I228" s="417" t="e">
        <f t="shared" si="150"/>
        <v>#DIV/0!</v>
      </c>
      <c r="J228" s="417" t="e">
        <f t="shared" si="150"/>
        <v>#DIV/0!</v>
      </c>
      <c r="K228" s="417" t="e">
        <f t="shared" si="150"/>
        <v>#DIV/0!</v>
      </c>
      <c r="L228" s="417" t="e">
        <f t="shared" si="150"/>
        <v>#DIV/0!</v>
      </c>
      <c r="M228" s="417" t="e">
        <f t="shared" si="150"/>
        <v>#DIV/0!</v>
      </c>
      <c r="N228" s="417" t="e">
        <f t="shared" si="150"/>
        <v>#DIV/0!</v>
      </c>
      <c r="O228" s="417" t="e">
        <f t="shared" si="150"/>
        <v>#DIV/0!</v>
      </c>
      <c r="P228" s="417" t="e">
        <f t="shared" si="150"/>
        <v>#DIV/0!</v>
      </c>
      <c r="Q228" s="417" t="e">
        <f t="shared" si="150"/>
        <v>#DIV/0!</v>
      </c>
      <c r="R228" s="417" t="e">
        <f t="shared" si="150"/>
        <v>#DIV/0!</v>
      </c>
      <c r="S228" s="417" t="e">
        <f t="shared" si="150"/>
        <v>#DIV/0!</v>
      </c>
      <c r="T228" s="417" t="e">
        <f t="shared" si="150"/>
        <v>#DIV/0!</v>
      </c>
      <c r="U228" s="417" t="e">
        <f t="shared" si="148"/>
        <v>#DIV/0!</v>
      </c>
      <c r="V228" s="417" t="e">
        <f t="shared" si="148"/>
        <v>#DIV/0!</v>
      </c>
      <c r="W228" s="417" t="e">
        <f t="shared" si="148"/>
        <v>#DIV/0!</v>
      </c>
      <c r="X228" s="417" t="e">
        <f t="shared" si="148"/>
        <v>#DIV/0!</v>
      </c>
      <c r="Y228" s="417" t="e">
        <f t="shared" si="148"/>
        <v>#DIV/0!</v>
      </c>
      <c r="Z228" s="417" t="e">
        <f t="shared" si="148"/>
        <v>#DIV/0!</v>
      </c>
      <c r="AA228" s="417" t="e">
        <f t="shared" si="148"/>
        <v>#DIV/0!</v>
      </c>
      <c r="AB228" s="417" t="e">
        <f t="shared" si="148"/>
        <v>#DIV/0!</v>
      </c>
      <c r="AC228" s="417" t="e">
        <f t="shared" si="148"/>
        <v>#DIV/0!</v>
      </c>
      <c r="AD228" s="417" t="e">
        <f t="shared" si="148"/>
        <v>#DIV/0!</v>
      </c>
      <c r="AE228" s="417" t="e">
        <f t="shared" si="148"/>
        <v>#DIV/0!</v>
      </c>
      <c r="AF228" s="417" t="e">
        <f t="shared" si="148"/>
        <v>#DIV/0!</v>
      </c>
      <c r="AG228" s="417" t="e">
        <f t="shared" si="148"/>
        <v>#DIV/0!</v>
      </c>
      <c r="AH228" s="417" t="e">
        <f t="shared" si="148"/>
        <v>#DIV/0!</v>
      </c>
      <c r="AI228" s="417" t="e">
        <f t="shared" si="148"/>
        <v>#DIV/0!</v>
      </c>
      <c r="AJ228" s="417" t="e">
        <f t="shared" si="148"/>
        <v>#DIV/0!</v>
      </c>
      <c r="AK228" s="417" t="e">
        <f t="shared" si="148"/>
        <v>#DIV/0!</v>
      </c>
      <c r="AL228" s="417" t="e">
        <f t="shared" si="148"/>
        <v>#DIV/0!</v>
      </c>
      <c r="AM228" s="417" t="e">
        <f t="shared" si="148"/>
        <v>#DIV/0!</v>
      </c>
      <c r="AN228" s="417" t="e">
        <f t="shared" si="148"/>
        <v>#DIV/0!</v>
      </c>
      <c r="AO228" s="417" t="e">
        <f t="shared" si="148"/>
        <v>#DIV/0!</v>
      </c>
      <c r="AP228" s="417" t="e">
        <f t="shared" si="148"/>
        <v>#DIV/0!</v>
      </c>
      <c r="AQ228" s="417" t="e">
        <f t="shared" si="148"/>
        <v>#DIV/0!</v>
      </c>
      <c r="AR228" s="417" t="e">
        <f t="shared" si="148"/>
        <v>#DIV/0!</v>
      </c>
      <c r="AS228" s="417" t="e">
        <f t="shared" si="148"/>
        <v>#DIV/0!</v>
      </c>
      <c r="AT228" s="417" t="e">
        <f t="shared" si="148"/>
        <v>#DIV/0!</v>
      </c>
      <c r="AU228" s="417" t="e">
        <f t="shared" si="148"/>
        <v>#DIV/0!</v>
      </c>
      <c r="AV228" s="417" t="e">
        <f t="shared" si="148"/>
        <v>#DIV/0!</v>
      </c>
      <c r="AW228" s="417" t="e">
        <f t="shared" si="148"/>
        <v>#DIV/0!</v>
      </c>
      <c r="AX228" s="417" t="e">
        <f t="shared" si="148"/>
        <v>#DIV/0!</v>
      </c>
      <c r="AY228" s="417" t="e">
        <f t="shared" si="148"/>
        <v>#DIV/0!</v>
      </c>
      <c r="AZ228" s="417" t="e">
        <f t="shared" si="148"/>
        <v>#DIV/0!</v>
      </c>
      <c r="BA228" s="417" t="e">
        <f t="shared" si="148"/>
        <v>#DIV/0!</v>
      </c>
      <c r="BB228" s="417" t="e">
        <f t="shared" si="148"/>
        <v>#DIV/0!</v>
      </c>
      <c r="BC228" s="417" t="e">
        <f t="shared" si="148"/>
        <v>#DIV/0!</v>
      </c>
      <c r="BD228" s="417" t="e">
        <f t="shared" si="148"/>
        <v>#DIV/0!</v>
      </c>
      <c r="BE228" s="417" t="e">
        <f t="shared" si="148"/>
        <v>#DIV/0!</v>
      </c>
      <c r="BF228" s="417" t="e">
        <f t="shared" si="148"/>
        <v>#DIV/0!</v>
      </c>
      <c r="BG228" s="417" t="e">
        <f t="shared" si="148"/>
        <v>#DIV/0!</v>
      </c>
      <c r="BH228" s="417" t="e">
        <f t="shared" si="148"/>
        <v>#DIV/0!</v>
      </c>
      <c r="BI228" s="417" t="e">
        <f t="shared" si="148"/>
        <v>#DIV/0!</v>
      </c>
      <c r="BJ228" s="417" t="e">
        <f t="shared" si="148"/>
        <v>#DIV/0!</v>
      </c>
      <c r="BK228" s="417" t="e">
        <f t="shared" si="148"/>
        <v>#DIV/0!</v>
      </c>
      <c r="BL228" s="417" t="e">
        <f t="shared" si="148"/>
        <v>#DIV/0!</v>
      </c>
      <c r="BM228" s="417" t="e">
        <f t="shared" si="148"/>
        <v>#DIV/0!</v>
      </c>
      <c r="BN228" s="417" t="e">
        <f t="shared" si="148"/>
        <v>#DIV/0!</v>
      </c>
      <c r="BO228" s="417" t="e">
        <f t="shared" si="148"/>
        <v>#DIV/0!</v>
      </c>
      <c r="BP228" s="417" t="e">
        <f t="shared" si="148"/>
        <v>#DIV/0!</v>
      </c>
      <c r="BQ228" s="417" t="e">
        <f t="shared" si="148"/>
        <v>#DIV/0!</v>
      </c>
      <c r="BR228" s="417" t="e">
        <f t="shared" si="149"/>
        <v>#DIV/0!</v>
      </c>
      <c r="BS228" s="417" t="e">
        <f t="shared" si="149"/>
        <v>#DIV/0!</v>
      </c>
      <c r="BT228" s="417" t="e">
        <f t="shared" si="149"/>
        <v>#DIV/0!</v>
      </c>
      <c r="BU228" s="417" t="e">
        <f t="shared" si="149"/>
        <v>#DIV/0!</v>
      </c>
      <c r="BV228" s="417" t="e">
        <f t="shared" si="149"/>
        <v>#DIV/0!</v>
      </c>
      <c r="BW228" s="417" t="e">
        <f t="shared" si="149"/>
        <v>#DIV/0!</v>
      </c>
      <c r="BX228" s="417" t="e">
        <f t="shared" si="149"/>
        <v>#DIV/0!</v>
      </c>
      <c r="BY228" s="417" t="e">
        <f t="shared" si="149"/>
        <v>#DIV/0!</v>
      </c>
      <c r="BZ228" s="417" t="e">
        <f t="shared" si="149"/>
        <v>#DIV/0!</v>
      </c>
      <c r="CA228" s="417" t="e">
        <f t="shared" si="149"/>
        <v>#DIV/0!</v>
      </c>
      <c r="CB228" s="417" t="e">
        <f t="shared" si="149"/>
        <v>#DIV/0!</v>
      </c>
      <c r="CC228" s="417" t="e">
        <f t="shared" si="149"/>
        <v>#DIV/0!</v>
      </c>
      <c r="CD228" s="417" t="e">
        <f t="shared" si="149"/>
        <v>#DIV/0!</v>
      </c>
      <c r="CE228" s="417" t="e">
        <f t="shared" si="149"/>
        <v>#DIV/0!</v>
      </c>
      <c r="CF228" s="417" t="e">
        <f t="shared" si="149"/>
        <v>#DIV/0!</v>
      </c>
    </row>
    <row r="229" spans="2:84" x14ac:dyDescent="0.35">
      <c r="D229" s="417" t="s">
        <v>88</v>
      </c>
      <c r="E229" s="417" t="e">
        <f>E222*$E$11</f>
        <v>#DIV/0!</v>
      </c>
      <c r="F229" s="417" t="e">
        <f t="shared" ref="F229:BQ230" si="151">F222*$E$11</f>
        <v>#DIV/0!</v>
      </c>
      <c r="G229" s="417" t="e">
        <f t="shared" si="151"/>
        <v>#DIV/0!</v>
      </c>
      <c r="H229" s="417" t="e">
        <f t="shared" si="151"/>
        <v>#DIV/0!</v>
      </c>
      <c r="I229" s="417" t="e">
        <f t="shared" si="151"/>
        <v>#DIV/0!</v>
      </c>
      <c r="J229" s="417" t="e">
        <f t="shared" si="151"/>
        <v>#DIV/0!</v>
      </c>
      <c r="K229" s="417" t="e">
        <f t="shared" si="151"/>
        <v>#DIV/0!</v>
      </c>
      <c r="L229" s="417" t="e">
        <f t="shared" si="151"/>
        <v>#DIV/0!</v>
      </c>
      <c r="M229" s="417" t="e">
        <f t="shared" si="151"/>
        <v>#DIV/0!</v>
      </c>
      <c r="N229" s="417" t="e">
        <f t="shared" si="151"/>
        <v>#DIV/0!</v>
      </c>
      <c r="O229" s="417" t="e">
        <f t="shared" si="151"/>
        <v>#DIV/0!</v>
      </c>
      <c r="P229" s="417" t="e">
        <f t="shared" si="151"/>
        <v>#DIV/0!</v>
      </c>
      <c r="Q229" s="417" t="e">
        <f t="shared" si="151"/>
        <v>#DIV/0!</v>
      </c>
      <c r="R229" s="417" t="e">
        <f t="shared" si="151"/>
        <v>#DIV/0!</v>
      </c>
      <c r="S229" s="417" t="e">
        <f t="shared" si="151"/>
        <v>#DIV/0!</v>
      </c>
      <c r="T229" s="417" t="e">
        <f t="shared" si="151"/>
        <v>#DIV/0!</v>
      </c>
      <c r="U229" s="417" t="e">
        <f t="shared" si="151"/>
        <v>#DIV/0!</v>
      </c>
      <c r="V229" s="417" t="e">
        <f t="shared" si="151"/>
        <v>#DIV/0!</v>
      </c>
      <c r="W229" s="417" t="e">
        <f t="shared" si="151"/>
        <v>#DIV/0!</v>
      </c>
      <c r="X229" s="417" t="e">
        <f t="shared" si="151"/>
        <v>#DIV/0!</v>
      </c>
      <c r="Y229" s="417" t="e">
        <f t="shared" si="151"/>
        <v>#DIV/0!</v>
      </c>
      <c r="Z229" s="417" t="e">
        <f t="shared" si="151"/>
        <v>#DIV/0!</v>
      </c>
      <c r="AA229" s="417" t="e">
        <f t="shared" si="151"/>
        <v>#DIV/0!</v>
      </c>
      <c r="AB229" s="417" t="e">
        <f t="shared" si="151"/>
        <v>#DIV/0!</v>
      </c>
      <c r="AC229" s="417" t="e">
        <f t="shared" si="151"/>
        <v>#DIV/0!</v>
      </c>
      <c r="AD229" s="417" t="e">
        <f t="shared" si="151"/>
        <v>#DIV/0!</v>
      </c>
      <c r="AE229" s="417" t="e">
        <f t="shared" si="151"/>
        <v>#DIV/0!</v>
      </c>
      <c r="AF229" s="417" t="e">
        <f t="shared" si="151"/>
        <v>#DIV/0!</v>
      </c>
      <c r="AG229" s="417" t="e">
        <f t="shared" si="151"/>
        <v>#DIV/0!</v>
      </c>
      <c r="AH229" s="417" t="e">
        <f t="shared" si="151"/>
        <v>#DIV/0!</v>
      </c>
      <c r="AI229" s="417" t="e">
        <f t="shared" si="151"/>
        <v>#DIV/0!</v>
      </c>
      <c r="AJ229" s="417" t="e">
        <f t="shared" si="151"/>
        <v>#DIV/0!</v>
      </c>
      <c r="AK229" s="417" t="e">
        <f t="shared" si="151"/>
        <v>#DIV/0!</v>
      </c>
      <c r="AL229" s="417" t="e">
        <f t="shared" si="151"/>
        <v>#DIV/0!</v>
      </c>
      <c r="AM229" s="417" t="e">
        <f t="shared" si="151"/>
        <v>#DIV/0!</v>
      </c>
      <c r="AN229" s="417" t="e">
        <f t="shared" si="151"/>
        <v>#DIV/0!</v>
      </c>
      <c r="AO229" s="417" t="e">
        <f t="shared" si="151"/>
        <v>#DIV/0!</v>
      </c>
      <c r="AP229" s="417" t="e">
        <f t="shared" si="151"/>
        <v>#DIV/0!</v>
      </c>
      <c r="AQ229" s="417" t="e">
        <f t="shared" si="151"/>
        <v>#DIV/0!</v>
      </c>
      <c r="AR229" s="417" t="e">
        <f t="shared" si="151"/>
        <v>#DIV/0!</v>
      </c>
      <c r="AS229" s="417" t="e">
        <f t="shared" si="151"/>
        <v>#DIV/0!</v>
      </c>
      <c r="AT229" s="417" t="e">
        <f t="shared" si="151"/>
        <v>#DIV/0!</v>
      </c>
      <c r="AU229" s="417" t="e">
        <f t="shared" si="151"/>
        <v>#DIV/0!</v>
      </c>
      <c r="AV229" s="417" t="e">
        <f t="shared" si="151"/>
        <v>#DIV/0!</v>
      </c>
      <c r="AW229" s="417" t="e">
        <f t="shared" si="151"/>
        <v>#DIV/0!</v>
      </c>
      <c r="AX229" s="417" t="e">
        <f t="shared" si="151"/>
        <v>#DIV/0!</v>
      </c>
      <c r="AY229" s="417" t="e">
        <f t="shared" si="151"/>
        <v>#DIV/0!</v>
      </c>
      <c r="AZ229" s="417" t="e">
        <f t="shared" si="151"/>
        <v>#DIV/0!</v>
      </c>
      <c r="BA229" s="417" t="e">
        <f t="shared" si="151"/>
        <v>#DIV/0!</v>
      </c>
      <c r="BB229" s="417" t="e">
        <f t="shared" si="151"/>
        <v>#DIV/0!</v>
      </c>
      <c r="BC229" s="417" t="e">
        <f t="shared" si="151"/>
        <v>#DIV/0!</v>
      </c>
      <c r="BD229" s="417" t="e">
        <f t="shared" si="151"/>
        <v>#DIV/0!</v>
      </c>
      <c r="BE229" s="417" t="e">
        <f t="shared" si="151"/>
        <v>#DIV/0!</v>
      </c>
      <c r="BF229" s="417" t="e">
        <f t="shared" si="151"/>
        <v>#DIV/0!</v>
      </c>
      <c r="BG229" s="417" t="e">
        <f t="shared" si="151"/>
        <v>#DIV/0!</v>
      </c>
      <c r="BH229" s="417" t="e">
        <f t="shared" si="151"/>
        <v>#DIV/0!</v>
      </c>
      <c r="BI229" s="417" t="e">
        <f t="shared" si="151"/>
        <v>#DIV/0!</v>
      </c>
      <c r="BJ229" s="417" t="e">
        <f t="shared" si="151"/>
        <v>#DIV/0!</v>
      </c>
      <c r="BK229" s="417" t="e">
        <f t="shared" si="151"/>
        <v>#DIV/0!</v>
      </c>
      <c r="BL229" s="417" t="e">
        <f t="shared" si="151"/>
        <v>#DIV/0!</v>
      </c>
      <c r="BM229" s="417" t="e">
        <f t="shared" si="151"/>
        <v>#DIV/0!</v>
      </c>
      <c r="BN229" s="417" t="e">
        <f t="shared" si="151"/>
        <v>#DIV/0!</v>
      </c>
      <c r="BO229" s="417" t="e">
        <f t="shared" si="151"/>
        <v>#DIV/0!</v>
      </c>
      <c r="BP229" s="417" t="e">
        <f t="shared" si="151"/>
        <v>#DIV/0!</v>
      </c>
      <c r="BQ229" s="417" t="e">
        <f t="shared" si="151"/>
        <v>#DIV/0!</v>
      </c>
      <c r="BR229" s="417" t="e">
        <f t="shared" si="149"/>
        <v>#DIV/0!</v>
      </c>
      <c r="BS229" s="417" t="e">
        <f t="shared" si="149"/>
        <v>#DIV/0!</v>
      </c>
      <c r="BT229" s="417" t="e">
        <f t="shared" si="149"/>
        <v>#DIV/0!</v>
      </c>
      <c r="BU229" s="417" t="e">
        <f t="shared" si="149"/>
        <v>#DIV/0!</v>
      </c>
      <c r="BV229" s="417" t="e">
        <f t="shared" si="149"/>
        <v>#DIV/0!</v>
      </c>
      <c r="BW229" s="417" t="e">
        <f t="shared" si="149"/>
        <v>#DIV/0!</v>
      </c>
      <c r="BX229" s="417" t="e">
        <f t="shared" si="149"/>
        <v>#DIV/0!</v>
      </c>
      <c r="BY229" s="417" t="e">
        <f t="shared" si="149"/>
        <v>#DIV/0!</v>
      </c>
      <c r="BZ229" s="417" t="e">
        <f t="shared" si="149"/>
        <v>#DIV/0!</v>
      </c>
      <c r="CA229" s="417" t="e">
        <f t="shared" si="149"/>
        <v>#DIV/0!</v>
      </c>
      <c r="CB229" s="417" t="e">
        <f t="shared" si="149"/>
        <v>#DIV/0!</v>
      </c>
      <c r="CC229" s="417" t="e">
        <f t="shared" si="149"/>
        <v>#DIV/0!</v>
      </c>
      <c r="CD229" s="417" t="e">
        <f t="shared" si="149"/>
        <v>#DIV/0!</v>
      </c>
      <c r="CE229" s="417" t="e">
        <f t="shared" si="149"/>
        <v>#DIV/0!</v>
      </c>
      <c r="CF229" s="417" t="e">
        <f t="shared" si="149"/>
        <v>#DIV/0!</v>
      </c>
    </row>
    <row r="230" spans="2:84" x14ac:dyDescent="0.35">
      <c r="D230" s="417" t="s">
        <v>90</v>
      </c>
      <c r="E230" s="417" t="e">
        <f>E223*$E$11</f>
        <v>#DIV/0!</v>
      </c>
      <c r="F230" s="417" t="e">
        <f t="shared" si="151"/>
        <v>#DIV/0!</v>
      </c>
      <c r="G230" s="417" t="e">
        <f t="shared" si="151"/>
        <v>#DIV/0!</v>
      </c>
      <c r="H230" s="417" t="e">
        <f t="shared" si="151"/>
        <v>#DIV/0!</v>
      </c>
      <c r="I230" s="417" t="e">
        <f t="shared" si="151"/>
        <v>#DIV/0!</v>
      </c>
      <c r="J230" s="417" t="e">
        <f t="shared" si="151"/>
        <v>#DIV/0!</v>
      </c>
      <c r="K230" s="417" t="e">
        <f t="shared" si="151"/>
        <v>#DIV/0!</v>
      </c>
      <c r="L230" s="417" t="e">
        <f t="shared" si="151"/>
        <v>#DIV/0!</v>
      </c>
      <c r="M230" s="417" t="e">
        <f t="shared" si="151"/>
        <v>#DIV/0!</v>
      </c>
      <c r="N230" s="417" t="e">
        <f t="shared" si="151"/>
        <v>#DIV/0!</v>
      </c>
      <c r="O230" s="417" t="e">
        <f t="shared" si="151"/>
        <v>#DIV/0!</v>
      </c>
      <c r="P230" s="417" t="e">
        <f t="shared" si="151"/>
        <v>#DIV/0!</v>
      </c>
      <c r="Q230" s="417" t="e">
        <f t="shared" si="151"/>
        <v>#DIV/0!</v>
      </c>
      <c r="R230" s="417" t="e">
        <f t="shared" si="151"/>
        <v>#DIV/0!</v>
      </c>
      <c r="S230" s="417" t="e">
        <f t="shared" si="151"/>
        <v>#DIV/0!</v>
      </c>
      <c r="T230" s="417" t="e">
        <f t="shared" si="151"/>
        <v>#DIV/0!</v>
      </c>
      <c r="U230" s="417" t="e">
        <f t="shared" si="151"/>
        <v>#DIV/0!</v>
      </c>
      <c r="V230" s="417" t="e">
        <f t="shared" si="151"/>
        <v>#DIV/0!</v>
      </c>
      <c r="W230" s="417" t="e">
        <f t="shared" si="151"/>
        <v>#DIV/0!</v>
      </c>
      <c r="X230" s="417" t="e">
        <f t="shared" si="151"/>
        <v>#DIV/0!</v>
      </c>
      <c r="Y230" s="417" t="e">
        <f t="shared" si="151"/>
        <v>#DIV/0!</v>
      </c>
      <c r="Z230" s="417" t="e">
        <f t="shared" si="151"/>
        <v>#DIV/0!</v>
      </c>
      <c r="AA230" s="417" t="e">
        <f t="shared" si="151"/>
        <v>#DIV/0!</v>
      </c>
      <c r="AB230" s="417" t="e">
        <f t="shared" si="151"/>
        <v>#DIV/0!</v>
      </c>
      <c r="AC230" s="417" t="e">
        <f t="shared" si="151"/>
        <v>#DIV/0!</v>
      </c>
      <c r="AD230" s="417" t="e">
        <f t="shared" si="151"/>
        <v>#DIV/0!</v>
      </c>
      <c r="AE230" s="417" t="e">
        <f t="shared" si="151"/>
        <v>#DIV/0!</v>
      </c>
      <c r="AF230" s="417" t="e">
        <f t="shared" si="151"/>
        <v>#DIV/0!</v>
      </c>
      <c r="AG230" s="417" t="e">
        <f t="shared" si="151"/>
        <v>#DIV/0!</v>
      </c>
      <c r="AH230" s="417" t="e">
        <f t="shared" si="151"/>
        <v>#DIV/0!</v>
      </c>
      <c r="AI230" s="417" t="e">
        <f t="shared" si="151"/>
        <v>#DIV/0!</v>
      </c>
      <c r="AJ230" s="417" t="e">
        <f t="shared" si="151"/>
        <v>#DIV/0!</v>
      </c>
      <c r="AK230" s="417" t="e">
        <f t="shared" si="151"/>
        <v>#DIV/0!</v>
      </c>
      <c r="AL230" s="417" t="e">
        <f t="shared" si="151"/>
        <v>#DIV/0!</v>
      </c>
      <c r="AM230" s="417" t="e">
        <f t="shared" si="151"/>
        <v>#DIV/0!</v>
      </c>
      <c r="AN230" s="417" t="e">
        <f t="shared" si="151"/>
        <v>#DIV/0!</v>
      </c>
      <c r="AO230" s="417" t="e">
        <f t="shared" si="151"/>
        <v>#DIV/0!</v>
      </c>
      <c r="AP230" s="417" t="e">
        <f t="shared" si="151"/>
        <v>#DIV/0!</v>
      </c>
      <c r="AQ230" s="417" t="e">
        <f t="shared" si="151"/>
        <v>#DIV/0!</v>
      </c>
      <c r="AR230" s="417" t="e">
        <f t="shared" si="151"/>
        <v>#DIV/0!</v>
      </c>
      <c r="AS230" s="417" t="e">
        <f t="shared" si="151"/>
        <v>#DIV/0!</v>
      </c>
      <c r="AT230" s="417" t="e">
        <f t="shared" si="151"/>
        <v>#DIV/0!</v>
      </c>
      <c r="AU230" s="417" t="e">
        <f t="shared" si="151"/>
        <v>#DIV/0!</v>
      </c>
      <c r="AV230" s="417" t="e">
        <f t="shared" si="151"/>
        <v>#DIV/0!</v>
      </c>
      <c r="AW230" s="417" t="e">
        <f t="shared" si="151"/>
        <v>#DIV/0!</v>
      </c>
      <c r="AX230" s="417" t="e">
        <f t="shared" si="151"/>
        <v>#DIV/0!</v>
      </c>
      <c r="AY230" s="417" t="e">
        <f t="shared" si="151"/>
        <v>#DIV/0!</v>
      </c>
      <c r="AZ230" s="417" t="e">
        <f t="shared" si="151"/>
        <v>#DIV/0!</v>
      </c>
      <c r="BA230" s="417" t="e">
        <f t="shared" si="151"/>
        <v>#DIV/0!</v>
      </c>
      <c r="BB230" s="417" t="e">
        <f t="shared" si="151"/>
        <v>#DIV/0!</v>
      </c>
      <c r="BC230" s="417" t="e">
        <f t="shared" si="151"/>
        <v>#DIV/0!</v>
      </c>
      <c r="BD230" s="417" t="e">
        <f t="shared" si="151"/>
        <v>#DIV/0!</v>
      </c>
      <c r="BE230" s="417" t="e">
        <f t="shared" si="151"/>
        <v>#DIV/0!</v>
      </c>
      <c r="BF230" s="417" t="e">
        <f t="shared" si="151"/>
        <v>#DIV/0!</v>
      </c>
      <c r="BG230" s="417" t="e">
        <f t="shared" si="151"/>
        <v>#DIV/0!</v>
      </c>
      <c r="BH230" s="417" t="e">
        <f t="shared" si="151"/>
        <v>#DIV/0!</v>
      </c>
      <c r="BI230" s="417" t="e">
        <f t="shared" si="151"/>
        <v>#DIV/0!</v>
      </c>
      <c r="BJ230" s="417" t="e">
        <f t="shared" si="151"/>
        <v>#DIV/0!</v>
      </c>
      <c r="BK230" s="417" t="e">
        <f t="shared" si="151"/>
        <v>#DIV/0!</v>
      </c>
      <c r="BL230" s="417" t="e">
        <f t="shared" si="151"/>
        <v>#DIV/0!</v>
      </c>
      <c r="BM230" s="417" t="e">
        <f t="shared" si="151"/>
        <v>#DIV/0!</v>
      </c>
      <c r="BN230" s="417" t="e">
        <f t="shared" si="151"/>
        <v>#DIV/0!</v>
      </c>
      <c r="BO230" s="417" t="e">
        <f t="shared" si="151"/>
        <v>#DIV/0!</v>
      </c>
      <c r="BP230" s="417" t="e">
        <f t="shared" si="151"/>
        <v>#DIV/0!</v>
      </c>
      <c r="BQ230" s="417" t="e">
        <f t="shared" si="151"/>
        <v>#DIV/0!</v>
      </c>
      <c r="BR230" s="417" t="e">
        <f t="shared" si="149"/>
        <v>#DIV/0!</v>
      </c>
      <c r="BS230" s="417" t="e">
        <f t="shared" si="149"/>
        <v>#DIV/0!</v>
      </c>
      <c r="BT230" s="417" t="e">
        <f t="shared" si="149"/>
        <v>#DIV/0!</v>
      </c>
      <c r="BU230" s="417" t="e">
        <f t="shared" si="149"/>
        <v>#DIV/0!</v>
      </c>
      <c r="BV230" s="417" t="e">
        <f t="shared" si="149"/>
        <v>#DIV/0!</v>
      </c>
      <c r="BW230" s="417" t="e">
        <f t="shared" si="149"/>
        <v>#DIV/0!</v>
      </c>
      <c r="BX230" s="417" t="e">
        <f t="shared" si="149"/>
        <v>#DIV/0!</v>
      </c>
      <c r="BY230" s="417" t="e">
        <f t="shared" si="149"/>
        <v>#DIV/0!</v>
      </c>
      <c r="BZ230" s="417" t="e">
        <f t="shared" si="149"/>
        <v>#DIV/0!</v>
      </c>
      <c r="CA230" s="417" t="e">
        <f t="shared" si="149"/>
        <v>#DIV/0!</v>
      </c>
      <c r="CB230" s="417" t="e">
        <f t="shared" si="149"/>
        <v>#DIV/0!</v>
      </c>
      <c r="CC230" s="417" t="e">
        <f t="shared" si="149"/>
        <v>#DIV/0!</v>
      </c>
      <c r="CD230" s="417" t="e">
        <f t="shared" si="149"/>
        <v>#DIV/0!</v>
      </c>
      <c r="CE230" s="417" t="e">
        <f t="shared" si="149"/>
        <v>#DIV/0!</v>
      </c>
      <c r="CF230" s="417" t="e">
        <f t="shared" si="149"/>
        <v>#DIV/0!</v>
      </c>
    </row>
    <row r="231" spans="2:84" x14ac:dyDescent="0.35">
      <c r="B231" s="415"/>
    </row>
    <row r="232" spans="2:84" x14ac:dyDescent="0.35">
      <c r="C232" s="391" t="s">
        <v>322</v>
      </c>
    </row>
    <row r="233" spans="2:84" x14ac:dyDescent="0.35">
      <c r="D233" s="787"/>
      <c r="E233" s="787">
        <v>2010</v>
      </c>
      <c r="F233" s="787">
        <v>2011</v>
      </c>
      <c r="G233" s="787">
        <v>2012</v>
      </c>
      <c r="H233" s="787">
        <v>2013</v>
      </c>
      <c r="I233" s="787">
        <v>2014</v>
      </c>
      <c r="J233" s="787">
        <v>2015</v>
      </c>
      <c r="K233" s="787">
        <v>2016</v>
      </c>
      <c r="L233" s="787">
        <v>2017</v>
      </c>
      <c r="M233" s="787">
        <v>2018</v>
      </c>
      <c r="N233" s="787">
        <v>2019</v>
      </c>
      <c r="O233" s="787">
        <v>2020</v>
      </c>
      <c r="P233" s="787">
        <v>2021</v>
      </c>
      <c r="Q233" s="787">
        <v>2022</v>
      </c>
      <c r="R233" s="787">
        <v>2023</v>
      </c>
      <c r="S233" s="787">
        <v>2024</v>
      </c>
      <c r="T233" s="787">
        <v>2025</v>
      </c>
      <c r="U233" s="787">
        <v>2026</v>
      </c>
      <c r="V233" s="787">
        <v>2027</v>
      </c>
      <c r="W233" s="787">
        <v>2028</v>
      </c>
      <c r="X233" s="787">
        <v>2029</v>
      </c>
      <c r="Y233" s="787">
        <v>2030</v>
      </c>
      <c r="Z233" s="787">
        <v>2031</v>
      </c>
      <c r="AA233" s="787">
        <v>2032</v>
      </c>
      <c r="AB233" s="787">
        <v>2033</v>
      </c>
      <c r="AC233" s="787">
        <v>2034</v>
      </c>
      <c r="AD233" s="787">
        <v>2035</v>
      </c>
      <c r="AE233" s="787">
        <v>2036</v>
      </c>
      <c r="AF233" s="787">
        <v>2037</v>
      </c>
      <c r="AG233" s="787">
        <v>2038</v>
      </c>
      <c r="AH233" s="787">
        <v>2039</v>
      </c>
      <c r="AI233" s="787">
        <v>2040</v>
      </c>
      <c r="AJ233" s="787">
        <v>2041</v>
      </c>
      <c r="AK233" s="787">
        <v>2042</v>
      </c>
      <c r="AL233" s="787">
        <v>2043</v>
      </c>
      <c r="AM233" s="787">
        <v>2044</v>
      </c>
      <c r="AN233" s="787">
        <v>2045</v>
      </c>
      <c r="AO233" s="787">
        <v>2046</v>
      </c>
      <c r="AP233" s="787">
        <v>2047</v>
      </c>
      <c r="AQ233" s="787">
        <v>2048</v>
      </c>
      <c r="AR233" s="787">
        <v>2049</v>
      </c>
      <c r="AS233" s="787">
        <v>2050</v>
      </c>
      <c r="AT233" s="787">
        <v>2051</v>
      </c>
      <c r="AU233" s="787">
        <v>2052</v>
      </c>
      <c r="AV233" s="787">
        <v>2053</v>
      </c>
      <c r="AW233" s="787">
        <v>2054</v>
      </c>
      <c r="AX233" s="787">
        <v>2055</v>
      </c>
      <c r="AY233" s="787">
        <v>2056</v>
      </c>
      <c r="AZ233" s="787">
        <v>2057</v>
      </c>
      <c r="BA233" s="787">
        <v>2058</v>
      </c>
      <c r="BB233" s="787">
        <v>2059</v>
      </c>
      <c r="BC233" s="787">
        <v>2060</v>
      </c>
      <c r="BD233" s="787">
        <v>2061</v>
      </c>
      <c r="BE233" s="787">
        <v>2062</v>
      </c>
      <c r="BF233" s="787">
        <v>2063</v>
      </c>
      <c r="BG233" s="787">
        <v>2064</v>
      </c>
      <c r="BH233" s="787">
        <v>2065</v>
      </c>
      <c r="BI233" s="787">
        <v>2066</v>
      </c>
      <c r="BJ233" s="787">
        <v>2067</v>
      </c>
      <c r="BK233" s="787">
        <v>2068</v>
      </c>
      <c r="BL233" s="787">
        <v>2069</v>
      </c>
      <c r="BM233" s="787">
        <v>2070</v>
      </c>
      <c r="BN233" s="787">
        <v>2071</v>
      </c>
      <c r="BO233" s="787">
        <v>2072</v>
      </c>
      <c r="BP233" s="787">
        <v>2073</v>
      </c>
      <c r="BQ233" s="787">
        <v>2074</v>
      </c>
      <c r="BR233" s="787">
        <v>2075</v>
      </c>
      <c r="BS233" s="787">
        <v>2076</v>
      </c>
      <c r="BT233" s="787">
        <v>2077</v>
      </c>
      <c r="BU233" s="787">
        <v>2078</v>
      </c>
      <c r="BV233" s="787">
        <v>2079</v>
      </c>
      <c r="BW233" s="787">
        <v>2080</v>
      </c>
      <c r="BX233" s="787">
        <v>2081</v>
      </c>
      <c r="BY233" s="787">
        <v>2082</v>
      </c>
      <c r="BZ233" s="787">
        <v>2083</v>
      </c>
      <c r="CA233" s="787">
        <v>2084</v>
      </c>
      <c r="CB233" s="787">
        <v>2085</v>
      </c>
      <c r="CC233" s="787">
        <v>2086</v>
      </c>
      <c r="CD233" s="787">
        <v>2087</v>
      </c>
      <c r="CE233" s="787">
        <v>2088</v>
      </c>
      <c r="CF233" s="787">
        <v>2089</v>
      </c>
    </row>
    <row r="234" spans="2:84" x14ac:dyDescent="0.35">
      <c r="D234" s="417" t="s">
        <v>84</v>
      </c>
      <c r="E234" s="417" t="e">
        <f>((($E$14*($E63))+($E$15*($F63))+($E$16*($G63))))*E227</f>
        <v>#DIV/0!</v>
      </c>
      <c r="F234" s="417" t="e">
        <f t="shared" ref="F234:BQ235" si="152">((($E$14*($E63))+($E$15*($F63))+($E$16*($G63))))*F227</f>
        <v>#DIV/0!</v>
      </c>
      <c r="G234" s="417" t="e">
        <f t="shared" si="152"/>
        <v>#DIV/0!</v>
      </c>
      <c r="H234" s="417" t="e">
        <f t="shared" si="152"/>
        <v>#DIV/0!</v>
      </c>
      <c r="I234" s="417" t="e">
        <f t="shared" si="152"/>
        <v>#DIV/0!</v>
      </c>
      <c r="J234" s="417" t="e">
        <f t="shared" si="152"/>
        <v>#DIV/0!</v>
      </c>
      <c r="K234" s="417" t="e">
        <f t="shared" si="152"/>
        <v>#DIV/0!</v>
      </c>
      <c r="L234" s="417" t="e">
        <f t="shared" si="152"/>
        <v>#DIV/0!</v>
      </c>
      <c r="M234" s="417" t="e">
        <f t="shared" si="152"/>
        <v>#DIV/0!</v>
      </c>
      <c r="N234" s="417" t="e">
        <f>((($E$14*($E63))+($E$15*($F63))+($E$16*($G63))))*N227</f>
        <v>#DIV/0!</v>
      </c>
      <c r="O234" s="417" t="e">
        <f t="shared" si="152"/>
        <v>#DIV/0!</v>
      </c>
      <c r="P234" s="417" t="e">
        <f t="shared" si="152"/>
        <v>#DIV/0!</v>
      </c>
      <c r="Q234" s="417" t="e">
        <f t="shared" si="152"/>
        <v>#DIV/0!</v>
      </c>
      <c r="R234" s="417" t="e">
        <f t="shared" si="152"/>
        <v>#DIV/0!</v>
      </c>
      <c r="S234" s="417" t="e">
        <f t="shared" si="152"/>
        <v>#DIV/0!</v>
      </c>
      <c r="T234" s="417" t="e">
        <f t="shared" si="152"/>
        <v>#DIV/0!</v>
      </c>
      <c r="U234" s="417" t="e">
        <f t="shared" si="152"/>
        <v>#DIV/0!</v>
      </c>
      <c r="V234" s="417" t="e">
        <f t="shared" si="152"/>
        <v>#DIV/0!</v>
      </c>
      <c r="W234" s="417" t="e">
        <f t="shared" si="152"/>
        <v>#DIV/0!</v>
      </c>
      <c r="X234" s="417" t="e">
        <f t="shared" si="152"/>
        <v>#DIV/0!</v>
      </c>
      <c r="Y234" s="417" t="e">
        <f t="shared" si="152"/>
        <v>#DIV/0!</v>
      </c>
      <c r="Z234" s="417" t="e">
        <f t="shared" si="152"/>
        <v>#DIV/0!</v>
      </c>
      <c r="AA234" s="417" t="e">
        <f t="shared" si="152"/>
        <v>#DIV/0!</v>
      </c>
      <c r="AB234" s="417" t="e">
        <f t="shared" si="152"/>
        <v>#DIV/0!</v>
      </c>
      <c r="AC234" s="417" t="e">
        <f t="shared" si="152"/>
        <v>#DIV/0!</v>
      </c>
      <c r="AD234" s="417" t="e">
        <f t="shared" si="152"/>
        <v>#DIV/0!</v>
      </c>
      <c r="AE234" s="417" t="e">
        <f t="shared" si="152"/>
        <v>#DIV/0!</v>
      </c>
      <c r="AF234" s="417" t="e">
        <f t="shared" si="152"/>
        <v>#DIV/0!</v>
      </c>
      <c r="AG234" s="417" t="e">
        <f t="shared" si="152"/>
        <v>#DIV/0!</v>
      </c>
      <c r="AH234" s="417" t="e">
        <f t="shared" si="152"/>
        <v>#DIV/0!</v>
      </c>
      <c r="AI234" s="417" t="e">
        <f t="shared" si="152"/>
        <v>#DIV/0!</v>
      </c>
      <c r="AJ234" s="417" t="e">
        <f t="shared" si="152"/>
        <v>#DIV/0!</v>
      </c>
      <c r="AK234" s="417" t="e">
        <f t="shared" si="152"/>
        <v>#DIV/0!</v>
      </c>
      <c r="AL234" s="417" t="e">
        <f t="shared" si="152"/>
        <v>#DIV/0!</v>
      </c>
      <c r="AM234" s="417" t="e">
        <f t="shared" si="152"/>
        <v>#DIV/0!</v>
      </c>
      <c r="AN234" s="417" t="e">
        <f t="shared" si="152"/>
        <v>#DIV/0!</v>
      </c>
      <c r="AO234" s="417" t="e">
        <f t="shared" si="152"/>
        <v>#DIV/0!</v>
      </c>
      <c r="AP234" s="417" t="e">
        <f t="shared" si="152"/>
        <v>#DIV/0!</v>
      </c>
      <c r="AQ234" s="417" t="e">
        <f t="shared" si="152"/>
        <v>#DIV/0!</v>
      </c>
      <c r="AR234" s="417" t="e">
        <f t="shared" si="152"/>
        <v>#DIV/0!</v>
      </c>
      <c r="AS234" s="417" t="e">
        <f t="shared" si="152"/>
        <v>#DIV/0!</v>
      </c>
      <c r="AT234" s="417" t="e">
        <f t="shared" si="152"/>
        <v>#DIV/0!</v>
      </c>
      <c r="AU234" s="417" t="e">
        <f t="shared" si="152"/>
        <v>#DIV/0!</v>
      </c>
      <c r="AV234" s="417" t="e">
        <f t="shared" si="152"/>
        <v>#DIV/0!</v>
      </c>
      <c r="AW234" s="417" t="e">
        <f t="shared" si="152"/>
        <v>#DIV/0!</v>
      </c>
      <c r="AX234" s="417" t="e">
        <f t="shared" si="152"/>
        <v>#DIV/0!</v>
      </c>
      <c r="AY234" s="417" t="e">
        <f t="shared" si="152"/>
        <v>#DIV/0!</v>
      </c>
      <c r="AZ234" s="417" t="e">
        <f t="shared" si="152"/>
        <v>#DIV/0!</v>
      </c>
      <c r="BA234" s="417" t="e">
        <f t="shared" si="152"/>
        <v>#DIV/0!</v>
      </c>
      <c r="BB234" s="417" t="e">
        <f t="shared" si="152"/>
        <v>#DIV/0!</v>
      </c>
      <c r="BC234" s="417" t="e">
        <f t="shared" si="152"/>
        <v>#DIV/0!</v>
      </c>
      <c r="BD234" s="417" t="e">
        <f t="shared" si="152"/>
        <v>#DIV/0!</v>
      </c>
      <c r="BE234" s="417" t="e">
        <f t="shared" si="152"/>
        <v>#DIV/0!</v>
      </c>
      <c r="BF234" s="417" t="e">
        <f t="shared" si="152"/>
        <v>#DIV/0!</v>
      </c>
      <c r="BG234" s="417" t="e">
        <f t="shared" si="152"/>
        <v>#DIV/0!</v>
      </c>
      <c r="BH234" s="417" t="e">
        <f t="shared" si="152"/>
        <v>#DIV/0!</v>
      </c>
      <c r="BI234" s="417" t="e">
        <f t="shared" si="152"/>
        <v>#DIV/0!</v>
      </c>
      <c r="BJ234" s="417" t="e">
        <f t="shared" si="152"/>
        <v>#DIV/0!</v>
      </c>
      <c r="BK234" s="417" t="e">
        <f t="shared" si="152"/>
        <v>#DIV/0!</v>
      </c>
      <c r="BL234" s="417" t="e">
        <f t="shared" si="152"/>
        <v>#DIV/0!</v>
      </c>
      <c r="BM234" s="417" t="e">
        <f t="shared" si="152"/>
        <v>#DIV/0!</v>
      </c>
      <c r="BN234" s="417" t="e">
        <f t="shared" si="152"/>
        <v>#DIV/0!</v>
      </c>
      <c r="BO234" s="417" t="e">
        <f t="shared" si="152"/>
        <v>#DIV/0!</v>
      </c>
      <c r="BP234" s="417" t="e">
        <f t="shared" si="152"/>
        <v>#DIV/0!</v>
      </c>
      <c r="BQ234" s="417" t="e">
        <f t="shared" si="152"/>
        <v>#DIV/0!</v>
      </c>
      <c r="BR234" s="417" t="e">
        <f t="shared" ref="BR234:CF237" si="153">((($E$14*($E63))+($E$15*($F63))+($E$16*($G63))))*BR227</f>
        <v>#DIV/0!</v>
      </c>
      <c r="BS234" s="417" t="e">
        <f t="shared" si="153"/>
        <v>#DIV/0!</v>
      </c>
      <c r="BT234" s="417" t="e">
        <f t="shared" si="153"/>
        <v>#DIV/0!</v>
      </c>
      <c r="BU234" s="417" t="e">
        <f t="shared" si="153"/>
        <v>#DIV/0!</v>
      </c>
      <c r="BV234" s="417" t="e">
        <f t="shared" si="153"/>
        <v>#DIV/0!</v>
      </c>
      <c r="BW234" s="417" t="e">
        <f t="shared" si="153"/>
        <v>#DIV/0!</v>
      </c>
      <c r="BX234" s="417" t="e">
        <f t="shared" si="153"/>
        <v>#DIV/0!</v>
      </c>
      <c r="BY234" s="417" t="e">
        <f t="shared" si="153"/>
        <v>#DIV/0!</v>
      </c>
      <c r="BZ234" s="417" t="e">
        <f t="shared" si="153"/>
        <v>#DIV/0!</v>
      </c>
      <c r="CA234" s="417" t="e">
        <f t="shared" si="153"/>
        <v>#DIV/0!</v>
      </c>
      <c r="CB234" s="417" t="e">
        <f t="shared" si="153"/>
        <v>#DIV/0!</v>
      </c>
      <c r="CC234" s="417" t="e">
        <f t="shared" si="153"/>
        <v>#DIV/0!</v>
      </c>
      <c r="CD234" s="417" t="e">
        <f t="shared" si="153"/>
        <v>#DIV/0!</v>
      </c>
      <c r="CE234" s="417" t="e">
        <f t="shared" si="153"/>
        <v>#DIV/0!</v>
      </c>
      <c r="CF234" s="417" t="e">
        <f t="shared" si="153"/>
        <v>#DIV/0!</v>
      </c>
    </row>
    <row r="235" spans="2:84" x14ac:dyDescent="0.35">
      <c r="D235" s="417" t="s">
        <v>86</v>
      </c>
      <c r="E235" s="417" t="e">
        <f>((($E$14*($E64))+($E$15*($F64))+($E$16*($G64))))*E228</f>
        <v>#DIV/0!</v>
      </c>
      <c r="F235" s="417" t="e">
        <f t="shared" ref="F235:M235" si="154">((($E$14*($E64))+($E$15*($F64))+($E$16*($G64))))*F228</f>
        <v>#DIV/0!</v>
      </c>
      <c r="G235" s="417" t="e">
        <f t="shared" si="154"/>
        <v>#DIV/0!</v>
      </c>
      <c r="H235" s="417" t="e">
        <f t="shared" si="154"/>
        <v>#DIV/0!</v>
      </c>
      <c r="I235" s="417" t="e">
        <f t="shared" si="154"/>
        <v>#DIV/0!</v>
      </c>
      <c r="J235" s="417" t="e">
        <f t="shared" si="154"/>
        <v>#DIV/0!</v>
      </c>
      <c r="K235" s="417" t="e">
        <f t="shared" si="154"/>
        <v>#DIV/0!</v>
      </c>
      <c r="L235" s="417" t="e">
        <f t="shared" si="154"/>
        <v>#DIV/0!</v>
      </c>
      <c r="M235" s="417" t="e">
        <f t="shared" si="154"/>
        <v>#DIV/0!</v>
      </c>
      <c r="N235" s="417" t="e">
        <f>((($E$14*($E64))+($E$15*($F64))+($E$16*($G64))))*N228</f>
        <v>#DIV/0!</v>
      </c>
      <c r="O235" s="417" t="e">
        <f t="shared" ref="O235:T235" si="155">((($E$14*($E64))+($E$15*($F64))+($E$16*($G64))))*O228</f>
        <v>#DIV/0!</v>
      </c>
      <c r="P235" s="417" t="e">
        <f t="shared" si="155"/>
        <v>#DIV/0!</v>
      </c>
      <c r="Q235" s="417" t="e">
        <f t="shared" si="155"/>
        <v>#DIV/0!</v>
      </c>
      <c r="R235" s="417" t="e">
        <f t="shared" si="155"/>
        <v>#DIV/0!</v>
      </c>
      <c r="S235" s="417" t="e">
        <f t="shared" si="155"/>
        <v>#DIV/0!</v>
      </c>
      <c r="T235" s="417" t="e">
        <f t="shared" si="155"/>
        <v>#DIV/0!</v>
      </c>
      <c r="U235" s="417" t="e">
        <f t="shared" si="152"/>
        <v>#DIV/0!</v>
      </c>
      <c r="V235" s="417" t="e">
        <f t="shared" si="152"/>
        <v>#DIV/0!</v>
      </c>
      <c r="W235" s="417" t="e">
        <f t="shared" si="152"/>
        <v>#DIV/0!</v>
      </c>
      <c r="X235" s="417" t="e">
        <f t="shared" si="152"/>
        <v>#DIV/0!</v>
      </c>
      <c r="Y235" s="417" t="e">
        <f t="shared" si="152"/>
        <v>#DIV/0!</v>
      </c>
      <c r="Z235" s="417" t="e">
        <f t="shared" si="152"/>
        <v>#DIV/0!</v>
      </c>
      <c r="AA235" s="417" t="e">
        <f t="shared" si="152"/>
        <v>#DIV/0!</v>
      </c>
      <c r="AB235" s="417" t="e">
        <f t="shared" si="152"/>
        <v>#DIV/0!</v>
      </c>
      <c r="AC235" s="417" t="e">
        <f t="shared" si="152"/>
        <v>#DIV/0!</v>
      </c>
      <c r="AD235" s="417" t="e">
        <f t="shared" si="152"/>
        <v>#DIV/0!</v>
      </c>
      <c r="AE235" s="417" t="e">
        <f t="shared" si="152"/>
        <v>#DIV/0!</v>
      </c>
      <c r="AF235" s="417" t="e">
        <f t="shared" si="152"/>
        <v>#DIV/0!</v>
      </c>
      <c r="AG235" s="417" t="e">
        <f t="shared" si="152"/>
        <v>#DIV/0!</v>
      </c>
      <c r="AH235" s="417" t="e">
        <f t="shared" si="152"/>
        <v>#DIV/0!</v>
      </c>
      <c r="AI235" s="417" t="e">
        <f t="shared" si="152"/>
        <v>#DIV/0!</v>
      </c>
      <c r="AJ235" s="417" t="e">
        <f t="shared" si="152"/>
        <v>#DIV/0!</v>
      </c>
      <c r="AK235" s="417" t="e">
        <f t="shared" si="152"/>
        <v>#DIV/0!</v>
      </c>
      <c r="AL235" s="417" t="e">
        <f t="shared" si="152"/>
        <v>#DIV/0!</v>
      </c>
      <c r="AM235" s="417" t="e">
        <f t="shared" si="152"/>
        <v>#DIV/0!</v>
      </c>
      <c r="AN235" s="417" t="e">
        <f t="shared" si="152"/>
        <v>#DIV/0!</v>
      </c>
      <c r="AO235" s="417" t="e">
        <f t="shared" si="152"/>
        <v>#DIV/0!</v>
      </c>
      <c r="AP235" s="417" t="e">
        <f t="shared" si="152"/>
        <v>#DIV/0!</v>
      </c>
      <c r="AQ235" s="417" t="e">
        <f t="shared" si="152"/>
        <v>#DIV/0!</v>
      </c>
      <c r="AR235" s="417" t="e">
        <f t="shared" si="152"/>
        <v>#DIV/0!</v>
      </c>
      <c r="AS235" s="417" t="e">
        <f t="shared" si="152"/>
        <v>#DIV/0!</v>
      </c>
      <c r="AT235" s="417" t="e">
        <f t="shared" si="152"/>
        <v>#DIV/0!</v>
      </c>
      <c r="AU235" s="417" t="e">
        <f t="shared" si="152"/>
        <v>#DIV/0!</v>
      </c>
      <c r="AV235" s="417" t="e">
        <f t="shared" si="152"/>
        <v>#DIV/0!</v>
      </c>
      <c r="AW235" s="417" t="e">
        <f t="shared" si="152"/>
        <v>#DIV/0!</v>
      </c>
      <c r="AX235" s="417" t="e">
        <f t="shared" si="152"/>
        <v>#DIV/0!</v>
      </c>
      <c r="AY235" s="417" t="e">
        <f t="shared" si="152"/>
        <v>#DIV/0!</v>
      </c>
      <c r="AZ235" s="417" t="e">
        <f t="shared" si="152"/>
        <v>#DIV/0!</v>
      </c>
      <c r="BA235" s="417" t="e">
        <f t="shared" si="152"/>
        <v>#DIV/0!</v>
      </c>
      <c r="BB235" s="417" t="e">
        <f t="shared" si="152"/>
        <v>#DIV/0!</v>
      </c>
      <c r="BC235" s="417" t="e">
        <f t="shared" si="152"/>
        <v>#DIV/0!</v>
      </c>
      <c r="BD235" s="417" t="e">
        <f t="shared" si="152"/>
        <v>#DIV/0!</v>
      </c>
      <c r="BE235" s="417" t="e">
        <f t="shared" si="152"/>
        <v>#DIV/0!</v>
      </c>
      <c r="BF235" s="417" t="e">
        <f t="shared" si="152"/>
        <v>#DIV/0!</v>
      </c>
      <c r="BG235" s="417" t="e">
        <f t="shared" si="152"/>
        <v>#DIV/0!</v>
      </c>
      <c r="BH235" s="417" t="e">
        <f t="shared" si="152"/>
        <v>#DIV/0!</v>
      </c>
      <c r="BI235" s="417" t="e">
        <f t="shared" si="152"/>
        <v>#DIV/0!</v>
      </c>
      <c r="BJ235" s="417" t="e">
        <f t="shared" si="152"/>
        <v>#DIV/0!</v>
      </c>
      <c r="BK235" s="417" t="e">
        <f t="shared" si="152"/>
        <v>#DIV/0!</v>
      </c>
      <c r="BL235" s="417" t="e">
        <f t="shared" si="152"/>
        <v>#DIV/0!</v>
      </c>
      <c r="BM235" s="417" t="e">
        <f t="shared" si="152"/>
        <v>#DIV/0!</v>
      </c>
      <c r="BN235" s="417" t="e">
        <f t="shared" si="152"/>
        <v>#DIV/0!</v>
      </c>
      <c r="BO235" s="417" t="e">
        <f t="shared" si="152"/>
        <v>#DIV/0!</v>
      </c>
      <c r="BP235" s="417" t="e">
        <f t="shared" si="152"/>
        <v>#DIV/0!</v>
      </c>
      <c r="BQ235" s="417" t="e">
        <f t="shared" si="152"/>
        <v>#DIV/0!</v>
      </c>
      <c r="BR235" s="417" t="e">
        <f t="shared" si="153"/>
        <v>#DIV/0!</v>
      </c>
      <c r="BS235" s="417" t="e">
        <f t="shared" si="153"/>
        <v>#DIV/0!</v>
      </c>
      <c r="BT235" s="417" t="e">
        <f t="shared" si="153"/>
        <v>#DIV/0!</v>
      </c>
      <c r="BU235" s="417" t="e">
        <f t="shared" si="153"/>
        <v>#DIV/0!</v>
      </c>
      <c r="BV235" s="417" t="e">
        <f t="shared" si="153"/>
        <v>#DIV/0!</v>
      </c>
      <c r="BW235" s="417" t="e">
        <f t="shared" si="153"/>
        <v>#DIV/0!</v>
      </c>
      <c r="BX235" s="417" t="e">
        <f t="shared" si="153"/>
        <v>#DIV/0!</v>
      </c>
      <c r="BY235" s="417" t="e">
        <f t="shared" si="153"/>
        <v>#DIV/0!</v>
      </c>
      <c r="BZ235" s="417" t="e">
        <f t="shared" si="153"/>
        <v>#DIV/0!</v>
      </c>
      <c r="CA235" s="417" t="e">
        <f t="shared" si="153"/>
        <v>#DIV/0!</v>
      </c>
      <c r="CB235" s="417" t="e">
        <f t="shared" si="153"/>
        <v>#DIV/0!</v>
      </c>
      <c r="CC235" s="417" t="e">
        <f t="shared" si="153"/>
        <v>#DIV/0!</v>
      </c>
      <c r="CD235" s="417" t="e">
        <f t="shared" si="153"/>
        <v>#DIV/0!</v>
      </c>
      <c r="CE235" s="417" t="e">
        <f t="shared" si="153"/>
        <v>#DIV/0!</v>
      </c>
      <c r="CF235" s="417" t="e">
        <f t="shared" si="153"/>
        <v>#DIV/0!</v>
      </c>
    </row>
    <row r="236" spans="2:84" x14ac:dyDescent="0.35">
      <c r="D236" s="417" t="s">
        <v>88</v>
      </c>
      <c r="E236" s="417" t="e">
        <f>((($E$14*($E65))+($E$15*($F65))+($E$16*($G65))))*E229</f>
        <v>#DIV/0!</v>
      </c>
      <c r="F236" s="417" t="e">
        <f t="shared" ref="F236:BQ237" si="156">((($E$14*($E65))+($E$15*($F65))+($E$16*($G65))))*F229</f>
        <v>#DIV/0!</v>
      </c>
      <c r="G236" s="417" t="e">
        <f t="shared" si="156"/>
        <v>#DIV/0!</v>
      </c>
      <c r="H236" s="417" t="e">
        <f t="shared" si="156"/>
        <v>#DIV/0!</v>
      </c>
      <c r="I236" s="417" t="e">
        <f t="shared" si="156"/>
        <v>#DIV/0!</v>
      </c>
      <c r="J236" s="417" t="e">
        <f t="shared" si="156"/>
        <v>#DIV/0!</v>
      </c>
      <c r="K236" s="417" t="e">
        <f t="shared" si="156"/>
        <v>#DIV/0!</v>
      </c>
      <c r="L236" s="417" t="e">
        <f t="shared" si="156"/>
        <v>#DIV/0!</v>
      </c>
      <c r="M236" s="417" t="e">
        <f t="shared" si="156"/>
        <v>#DIV/0!</v>
      </c>
      <c r="N236" s="417" t="e">
        <f t="shared" si="156"/>
        <v>#DIV/0!</v>
      </c>
      <c r="O236" s="417" t="e">
        <f t="shared" si="156"/>
        <v>#DIV/0!</v>
      </c>
      <c r="P236" s="417" t="e">
        <f t="shared" si="156"/>
        <v>#DIV/0!</v>
      </c>
      <c r="Q236" s="417" t="e">
        <f t="shared" si="156"/>
        <v>#DIV/0!</v>
      </c>
      <c r="R236" s="417" t="e">
        <f t="shared" si="156"/>
        <v>#DIV/0!</v>
      </c>
      <c r="S236" s="417" t="e">
        <f t="shared" si="156"/>
        <v>#DIV/0!</v>
      </c>
      <c r="T236" s="417" t="e">
        <f t="shared" si="156"/>
        <v>#DIV/0!</v>
      </c>
      <c r="U236" s="417" t="e">
        <f t="shared" si="156"/>
        <v>#DIV/0!</v>
      </c>
      <c r="V236" s="417" t="e">
        <f t="shared" si="156"/>
        <v>#DIV/0!</v>
      </c>
      <c r="W236" s="417" t="e">
        <f t="shared" si="156"/>
        <v>#DIV/0!</v>
      </c>
      <c r="X236" s="417" t="e">
        <f t="shared" si="156"/>
        <v>#DIV/0!</v>
      </c>
      <c r="Y236" s="417" t="e">
        <f t="shared" si="156"/>
        <v>#DIV/0!</v>
      </c>
      <c r="Z236" s="417" t="e">
        <f t="shared" si="156"/>
        <v>#DIV/0!</v>
      </c>
      <c r="AA236" s="417" t="e">
        <f t="shared" si="156"/>
        <v>#DIV/0!</v>
      </c>
      <c r="AB236" s="417" t="e">
        <f t="shared" si="156"/>
        <v>#DIV/0!</v>
      </c>
      <c r="AC236" s="417" t="e">
        <f t="shared" si="156"/>
        <v>#DIV/0!</v>
      </c>
      <c r="AD236" s="417" t="e">
        <f t="shared" si="156"/>
        <v>#DIV/0!</v>
      </c>
      <c r="AE236" s="417" t="e">
        <f t="shared" si="156"/>
        <v>#DIV/0!</v>
      </c>
      <c r="AF236" s="417" t="e">
        <f t="shared" si="156"/>
        <v>#DIV/0!</v>
      </c>
      <c r="AG236" s="417" t="e">
        <f t="shared" si="156"/>
        <v>#DIV/0!</v>
      </c>
      <c r="AH236" s="417" t="e">
        <f t="shared" si="156"/>
        <v>#DIV/0!</v>
      </c>
      <c r="AI236" s="417" t="e">
        <f t="shared" si="156"/>
        <v>#DIV/0!</v>
      </c>
      <c r="AJ236" s="417" t="e">
        <f t="shared" si="156"/>
        <v>#DIV/0!</v>
      </c>
      <c r="AK236" s="417" t="e">
        <f t="shared" si="156"/>
        <v>#DIV/0!</v>
      </c>
      <c r="AL236" s="417" t="e">
        <f t="shared" si="156"/>
        <v>#DIV/0!</v>
      </c>
      <c r="AM236" s="417" t="e">
        <f t="shared" si="156"/>
        <v>#DIV/0!</v>
      </c>
      <c r="AN236" s="417" t="e">
        <f t="shared" si="156"/>
        <v>#DIV/0!</v>
      </c>
      <c r="AO236" s="417" t="e">
        <f t="shared" si="156"/>
        <v>#DIV/0!</v>
      </c>
      <c r="AP236" s="417" t="e">
        <f t="shared" si="156"/>
        <v>#DIV/0!</v>
      </c>
      <c r="AQ236" s="417" t="e">
        <f t="shared" si="156"/>
        <v>#DIV/0!</v>
      </c>
      <c r="AR236" s="417" t="e">
        <f t="shared" si="156"/>
        <v>#DIV/0!</v>
      </c>
      <c r="AS236" s="417" t="e">
        <f t="shared" si="156"/>
        <v>#DIV/0!</v>
      </c>
      <c r="AT236" s="417" t="e">
        <f t="shared" si="156"/>
        <v>#DIV/0!</v>
      </c>
      <c r="AU236" s="417" t="e">
        <f t="shared" si="156"/>
        <v>#DIV/0!</v>
      </c>
      <c r="AV236" s="417" t="e">
        <f t="shared" si="156"/>
        <v>#DIV/0!</v>
      </c>
      <c r="AW236" s="417" t="e">
        <f t="shared" si="156"/>
        <v>#DIV/0!</v>
      </c>
      <c r="AX236" s="417" t="e">
        <f t="shared" si="156"/>
        <v>#DIV/0!</v>
      </c>
      <c r="AY236" s="417" t="e">
        <f t="shared" si="156"/>
        <v>#DIV/0!</v>
      </c>
      <c r="AZ236" s="417" t="e">
        <f t="shared" si="156"/>
        <v>#DIV/0!</v>
      </c>
      <c r="BA236" s="417" t="e">
        <f t="shared" si="156"/>
        <v>#DIV/0!</v>
      </c>
      <c r="BB236" s="417" t="e">
        <f t="shared" si="156"/>
        <v>#DIV/0!</v>
      </c>
      <c r="BC236" s="417" t="e">
        <f t="shared" si="156"/>
        <v>#DIV/0!</v>
      </c>
      <c r="BD236" s="417" t="e">
        <f t="shared" si="156"/>
        <v>#DIV/0!</v>
      </c>
      <c r="BE236" s="417" t="e">
        <f t="shared" si="156"/>
        <v>#DIV/0!</v>
      </c>
      <c r="BF236" s="417" t="e">
        <f t="shared" si="156"/>
        <v>#DIV/0!</v>
      </c>
      <c r="BG236" s="417" t="e">
        <f t="shared" si="156"/>
        <v>#DIV/0!</v>
      </c>
      <c r="BH236" s="417" t="e">
        <f t="shared" si="156"/>
        <v>#DIV/0!</v>
      </c>
      <c r="BI236" s="417" t="e">
        <f t="shared" si="156"/>
        <v>#DIV/0!</v>
      </c>
      <c r="BJ236" s="417" t="e">
        <f t="shared" si="156"/>
        <v>#DIV/0!</v>
      </c>
      <c r="BK236" s="417" t="e">
        <f t="shared" si="156"/>
        <v>#DIV/0!</v>
      </c>
      <c r="BL236" s="417" t="e">
        <f t="shared" si="156"/>
        <v>#DIV/0!</v>
      </c>
      <c r="BM236" s="417" t="e">
        <f t="shared" si="156"/>
        <v>#DIV/0!</v>
      </c>
      <c r="BN236" s="417" t="e">
        <f t="shared" si="156"/>
        <v>#DIV/0!</v>
      </c>
      <c r="BO236" s="417" t="e">
        <f t="shared" si="156"/>
        <v>#DIV/0!</v>
      </c>
      <c r="BP236" s="417" t="e">
        <f t="shared" si="156"/>
        <v>#DIV/0!</v>
      </c>
      <c r="BQ236" s="417" t="e">
        <f t="shared" si="156"/>
        <v>#DIV/0!</v>
      </c>
      <c r="BR236" s="417" t="e">
        <f t="shared" si="153"/>
        <v>#DIV/0!</v>
      </c>
      <c r="BS236" s="417" t="e">
        <f t="shared" si="153"/>
        <v>#DIV/0!</v>
      </c>
      <c r="BT236" s="417" t="e">
        <f t="shared" si="153"/>
        <v>#DIV/0!</v>
      </c>
      <c r="BU236" s="417" t="e">
        <f t="shared" si="153"/>
        <v>#DIV/0!</v>
      </c>
      <c r="BV236" s="417" t="e">
        <f t="shared" si="153"/>
        <v>#DIV/0!</v>
      </c>
      <c r="BW236" s="417" t="e">
        <f t="shared" si="153"/>
        <v>#DIV/0!</v>
      </c>
      <c r="BX236" s="417" t="e">
        <f t="shared" si="153"/>
        <v>#DIV/0!</v>
      </c>
      <c r="BY236" s="417" t="e">
        <f t="shared" si="153"/>
        <v>#DIV/0!</v>
      </c>
      <c r="BZ236" s="417" t="e">
        <f t="shared" si="153"/>
        <v>#DIV/0!</v>
      </c>
      <c r="CA236" s="417" t="e">
        <f t="shared" si="153"/>
        <v>#DIV/0!</v>
      </c>
      <c r="CB236" s="417" t="e">
        <f t="shared" si="153"/>
        <v>#DIV/0!</v>
      </c>
      <c r="CC236" s="417" t="e">
        <f t="shared" si="153"/>
        <v>#DIV/0!</v>
      </c>
      <c r="CD236" s="417" t="e">
        <f t="shared" si="153"/>
        <v>#DIV/0!</v>
      </c>
      <c r="CE236" s="417" t="e">
        <f t="shared" si="153"/>
        <v>#DIV/0!</v>
      </c>
      <c r="CF236" s="417" t="e">
        <f t="shared" si="153"/>
        <v>#DIV/0!</v>
      </c>
    </row>
    <row r="237" spans="2:84" x14ac:dyDescent="0.35">
      <c r="D237" s="417" t="s">
        <v>90</v>
      </c>
      <c r="E237" s="417" t="e">
        <f>((($E$14*($E66))+($E$15*($F66))+($E$16*($G66))))*E230</f>
        <v>#DIV/0!</v>
      </c>
      <c r="F237" s="417" t="e">
        <f t="shared" si="156"/>
        <v>#DIV/0!</v>
      </c>
      <c r="G237" s="417" t="e">
        <f t="shared" si="156"/>
        <v>#DIV/0!</v>
      </c>
      <c r="H237" s="417" t="e">
        <f t="shared" si="156"/>
        <v>#DIV/0!</v>
      </c>
      <c r="I237" s="417" t="e">
        <f t="shared" si="156"/>
        <v>#DIV/0!</v>
      </c>
      <c r="J237" s="417" t="e">
        <f t="shared" si="156"/>
        <v>#DIV/0!</v>
      </c>
      <c r="K237" s="417" t="e">
        <f t="shared" si="156"/>
        <v>#DIV/0!</v>
      </c>
      <c r="L237" s="417" t="e">
        <f t="shared" si="156"/>
        <v>#DIV/0!</v>
      </c>
      <c r="M237" s="417" t="e">
        <f t="shared" si="156"/>
        <v>#DIV/0!</v>
      </c>
      <c r="N237" s="417" t="e">
        <f t="shared" si="156"/>
        <v>#DIV/0!</v>
      </c>
      <c r="O237" s="417" t="e">
        <f t="shared" si="156"/>
        <v>#DIV/0!</v>
      </c>
      <c r="P237" s="417" t="e">
        <f t="shared" si="156"/>
        <v>#DIV/0!</v>
      </c>
      <c r="Q237" s="417" t="e">
        <f t="shared" si="156"/>
        <v>#DIV/0!</v>
      </c>
      <c r="R237" s="417" t="e">
        <f t="shared" si="156"/>
        <v>#DIV/0!</v>
      </c>
      <c r="S237" s="417" t="e">
        <f t="shared" si="156"/>
        <v>#DIV/0!</v>
      </c>
      <c r="T237" s="417" t="e">
        <f t="shared" si="156"/>
        <v>#DIV/0!</v>
      </c>
      <c r="U237" s="417" t="e">
        <f t="shared" si="156"/>
        <v>#DIV/0!</v>
      </c>
      <c r="V237" s="417" t="e">
        <f t="shared" si="156"/>
        <v>#DIV/0!</v>
      </c>
      <c r="W237" s="417" t="e">
        <f t="shared" si="156"/>
        <v>#DIV/0!</v>
      </c>
      <c r="X237" s="417" t="e">
        <f t="shared" si="156"/>
        <v>#DIV/0!</v>
      </c>
      <c r="Y237" s="417" t="e">
        <f t="shared" si="156"/>
        <v>#DIV/0!</v>
      </c>
      <c r="Z237" s="417" t="e">
        <f t="shared" si="156"/>
        <v>#DIV/0!</v>
      </c>
      <c r="AA237" s="417" t="e">
        <f t="shared" si="156"/>
        <v>#DIV/0!</v>
      </c>
      <c r="AB237" s="417" t="e">
        <f t="shared" si="156"/>
        <v>#DIV/0!</v>
      </c>
      <c r="AC237" s="417" t="e">
        <f t="shared" si="156"/>
        <v>#DIV/0!</v>
      </c>
      <c r="AD237" s="417" t="e">
        <f t="shared" si="156"/>
        <v>#DIV/0!</v>
      </c>
      <c r="AE237" s="417" t="e">
        <f t="shared" si="156"/>
        <v>#DIV/0!</v>
      </c>
      <c r="AF237" s="417" t="e">
        <f t="shared" si="156"/>
        <v>#DIV/0!</v>
      </c>
      <c r="AG237" s="417" t="e">
        <f t="shared" si="156"/>
        <v>#DIV/0!</v>
      </c>
      <c r="AH237" s="417" t="e">
        <f t="shared" si="156"/>
        <v>#DIV/0!</v>
      </c>
      <c r="AI237" s="417" t="e">
        <f t="shared" si="156"/>
        <v>#DIV/0!</v>
      </c>
      <c r="AJ237" s="417" t="e">
        <f t="shared" si="156"/>
        <v>#DIV/0!</v>
      </c>
      <c r="AK237" s="417" t="e">
        <f t="shared" si="156"/>
        <v>#DIV/0!</v>
      </c>
      <c r="AL237" s="417" t="e">
        <f t="shared" si="156"/>
        <v>#DIV/0!</v>
      </c>
      <c r="AM237" s="417" t="e">
        <f t="shared" si="156"/>
        <v>#DIV/0!</v>
      </c>
      <c r="AN237" s="417" t="e">
        <f t="shared" si="156"/>
        <v>#DIV/0!</v>
      </c>
      <c r="AO237" s="417" t="e">
        <f t="shared" si="156"/>
        <v>#DIV/0!</v>
      </c>
      <c r="AP237" s="417" t="e">
        <f t="shared" si="156"/>
        <v>#DIV/0!</v>
      </c>
      <c r="AQ237" s="417" t="e">
        <f t="shared" si="156"/>
        <v>#DIV/0!</v>
      </c>
      <c r="AR237" s="417" t="e">
        <f t="shared" si="156"/>
        <v>#DIV/0!</v>
      </c>
      <c r="AS237" s="417" t="e">
        <f t="shared" si="156"/>
        <v>#DIV/0!</v>
      </c>
      <c r="AT237" s="417" t="e">
        <f t="shared" si="156"/>
        <v>#DIV/0!</v>
      </c>
      <c r="AU237" s="417" t="e">
        <f t="shared" si="156"/>
        <v>#DIV/0!</v>
      </c>
      <c r="AV237" s="417" t="e">
        <f t="shared" si="156"/>
        <v>#DIV/0!</v>
      </c>
      <c r="AW237" s="417" t="e">
        <f t="shared" si="156"/>
        <v>#DIV/0!</v>
      </c>
      <c r="AX237" s="417" t="e">
        <f t="shared" si="156"/>
        <v>#DIV/0!</v>
      </c>
      <c r="AY237" s="417" t="e">
        <f t="shared" si="156"/>
        <v>#DIV/0!</v>
      </c>
      <c r="AZ237" s="417" t="e">
        <f t="shared" si="156"/>
        <v>#DIV/0!</v>
      </c>
      <c r="BA237" s="417" t="e">
        <f t="shared" si="156"/>
        <v>#DIV/0!</v>
      </c>
      <c r="BB237" s="417" t="e">
        <f t="shared" si="156"/>
        <v>#DIV/0!</v>
      </c>
      <c r="BC237" s="417" t="e">
        <f t="shared" si="156"/>
        <v>#DIV/0!</v>
      </c>
      <c r="BD237" s="417" t="e">
        <f t="shared" si="156"/>
        <v>#DIV/0!</v>
      </c>
      <c r="BE237" s="417" t="e">
        <f t="shared" si="156"/>
        <v>#DIV/0!</v>
      </c>
      <c r="BF237" s="417" t="e">
        <f t="shared" si="156"/>
        <v>#DIV/0!</v>
      </c>
      <c r="BG237" s="417" t="e">
        <f t="shared" si="156"/>
        <v>#DIV/0!</v>
      </c>
      <c r="BH237" s="417" t="e">
        <f t="shared" si="156"/>
        <v>#DIV/0!</v>
      </c>
      <c r="BI237" s="417" t="e">
        <f t="shared" si="156"/>
        <v>#DIV/0!</v>
      </c>
      <c r="BJ237" s="417" t="e">
        <f t="shared" si="156"/>
        <v>#DIV/0!</v>
      </c>
      <c r="BK237" s="417" t="e">
        <f t="shared" si="156"/>
        <v>#DIV/0!</v>
      </c>
      <c r="BL237" s="417" t="e">
        <f t="shared" si="156"/>
        <v>#DIV/0!</v>
      </c>
      <c r="BM237" s="417" t="e">
        <f t="shared" si="156"/>
        <v>#DIV/0!</v>
      </c>
      <c r="BN237" s="417" t="e">
        <f t="shared" si="156"/>
        <v>#DIV/0!</v>
      </c>
      <c r="BO237" s="417" t="e">
        <f t="shared" si="156"/>
        <v>#DIV/0!</v>
      </c>
      <c r="BP237" s="417" t="e">
        <f t="shared" si="156"/>
        <v>#DIV/0!</v>
      </c>
      <c r="BQ237" s="417" t="e">
        <f t="shared" si="156"/>
        <v>#DIV/0!</v>
      </c>
      <c r="BR237" s="417" t="e">
        <f t="shared" si="153"/>
        <v>#DIV/0!</v>
      </c>
      <c r="BS237" s="417" t="e">
        <f t="shared" si="153"/>
        <v>#DIV/0!</v>
      </c>
      <c r="BT237" s="417" t="e">
        <f t="shared" si="153"/>
        <v>#DIV/0!</v>
      </c>
      <c r="BU237" s="417" t="e">
        <f t="shared" si="153"/>
        <v>#DIV/0!</v>
      </c>
      <c r="BV237" s="417" t="e">
        <f t="shared" si="153"/>
        <v>#DIV/0!</v>
      </c>
      <c r="BW237" s="417" t="e">
        <f t="shared" si="153"/>
        <v>#DIV/0!</v>
      </c>
      <c r="BX237" s="417" t="e">
        <f t="shared" si="153"/>
        <v>#DIV/0!</v>
      </c>
      <c r="BY237" s="417" t="e">
        <f t="shared" si="153"/>
        <v>#DIV/0!</v>
      </c>
      <c r="BZ237" s="417" t="e">
        <f t="shared" si="153"/>
        <v>#DIV/0!</v>
      </c>
      <c r="CA237" s="417" t="e">
        <f t="shared" si="153"/>
        <v>#DIV/0!</v>
      </c>
      <c r="CB237" s="417" t="e">
        <f t="shared" si="153"/>
        <v>#DIV/0!</v>
      </c>
      <c r="CC237" s="417" t="e">
        <f t="shared" si="153"/>
        <v>#DIV/0!</v>
      </c>
      <c r="CD237" s="417" t="e">
        <f t="shared" si="153"/>
        <v>#DIV/0!</v>
      </c>
      <c r="CE237" s="417" t="e">
        <f t="shared" si="153"/>
        <v>#DIV/0!</v>
      </c>
      <c r="CF237" s="417" t="e">
        <f t="shared" si="153"/>
        <v>#DIV/0!</v>
      </c>
    </row>
    <row r="239" spans="2:84" x14ac:dyDescent="0.35">
      <c r="C239" s="391" t="s">
        <v>323</v>
      </c>
    </row>
    <row r="240" spans="2:84" x14ac:dyDescent="0.35">
      <c r="D240" s="787"/>
      <c r="E240" s="787">
        <v>2010</v>
      </c>
      <c r="F240" s="787">
        <v>2011</v>
      </c>
      <c r="G240" s="787">
        <v>2012</v>
      </c>
      <c r="H240" s="787">
        <v>2013</v>
      </c>
      <c r="I240" s="787">
        <v>2014</v>
      </c>
      <c r="J240" s="787">
        <v>2015</v>
      </c>
      <c r="K240" s="787">
        <v>2016</v>
      </c>
      <c r="L240" s="787">
        <v>2017</v>
      </c>
      <c r="M240" s="787">
        <v>2018</v>
      </c>
      <c r="N240" s="787">
        <v>2019</v>
      </c>
      <c r="O240" s="787">
        <v>2020</v>
      </c>
      <c r="P240" s="787">
        <v>2021</v>
      </c>
      <c r="Q240" s="787">
        <v>2022</v>
      </c>
      <c r="R240" s="787">
        <v>2023</v>
      </c>
      <c r="S240" s="787">
        <v>2024</v>
      </c>
      <c r="T240" s="787">
        <v>2025</v>
      </c>
      <c r="U240" s="787">
        <v>2026</v>
      </c>
      <c r="V240" s="787">
        <v>2027</v>
      </c>
      <c r="W240" s="787">
        <v>2028</v>
      </c>
      <c r="X240" s="787">
        <v>2029</v>
      </c>
      <c r="Y240" s="787">
        <v>2030</v>
      </c>
      <c r="Z240" s="787">
        <v>2031</v>
      </c>
      <c r="AA240" s="787">
        <v>2032</v>
      </c>
      <c r="AB240" s="787">
        <v>2033</v>
      </c>
      <c r="AC240" s="787">
        <v>2034</v>
      </c>
      <c r="AD240" s="787">
        <v>2035</v>
      </c>
      <c r="AE240" s="787">
        <v>2036</v>
      </c>
      <c r="AF240" s="787">
        <v>2037</v>
      </c>
      <c r="AG240" s="787">
        <v>2038</v>
      </c>
      <c r="AH240" s="787">
        <v>2039</v>
      </c>
      <c r="AI240" s="787">
        <v>2040</v>
      </c>
      <c r="AJ240" s="787">
        <v>2041</v>
      </c>
      <c r="AK240" s="787">
        <v>2042</v>
      </c>
      <c r="AL240" s="787">
        <v>2043</v>
      </c>
      <c r="AM240" s="787">
        <v>2044</v>
      </c>
      <c r="AN240" s="787">
        <v>2045</v>
      </c>
      <c r="AO240" s="787">
        <v>2046</v>
      </c>
      <c r="AP240" s="787">
        <v>2047</v>
      </c>
      <c r="AQ240" s="787">
        <v>2048</v>
      </c>
      <c r="AR240" s="787">
        <v>2049</v>
      </c>
      <c r="AS240" s="787">
        <v>2050</v>
      </c>
      <c r="AT240" s="787">
        <v>2051</v>
      </c>
      <c r="AU240" s="787">
        <v>2052</v>
      </c>
      <c r="AV240" s="787">
        <v>2053</v>
      </c>
      <c r="AW240" s="787">
        <v>2054</v>
      </c>
      <c r="AX240" s="787">
        <v>2055</v>
      </c>
      <c r="AY240" s="787">
        <v>2056</v>
      </c>
      <c r="AZ240" s="787">
        <v>2057</v>
      </c>
      <c r="BA240" s="787">
        <v>2058</v>
      </c>
      <c r="BB240" s="787">
        <v>2059</v>
      </c>
      <c r="BC240" s="787">
        <v>2060</v>
      </c>
      <c r="BD240" s="787">
        <v>2061</v>
      </c>
      <c r="BE240" s="787">
        <v>2062</v>
      </c>
      <c r="BF240" s="787">
        <v>2063</v>
      </c>
      <c r="BG240" s="787">
        <v>2064</v>
      </c>
      <c r="BH240" s="787">
        <v>2065</v>
      </c>
      <c r="BI240" s="787">
        <v>2066</v>
      </c>
      <c r="BJ240" s="787">
        <v>2067</v>
      </c>
      <c r="BK240" s="787">
        <v>2068</v>
      </c>
      <c r="BL240" s="787">
        <v>2069</v>
      </c>
      <c r="BM240" s="787">
        <v>2070</v>
      </c>
      <c r="BN240" s="787">
        <v>2071</v>
      </c>
      <c r="BO240" s="787">
        <v>2072</v>
      </c>
      <c r="BP240" s="787">
        <v>2073</v>
      </c>
      <c r="BQ240" s="787">
        <v>2074</v>
      </c>
      <c r="BR240" s="787">
        <v>2075</v>
      </c>
      <c r="BS240" s="787">
        <v>2076</v>
      </c>
      <c r="BT240" s="787">
        <v>2077</v>
      </c>
      <c r="BU240" s="787">
        <v>2078</v>
      </c>
      <c r="BV240" s="787">
        <v>2079</v>
      </c>
      <c r="BW240" s="787">
        <v>2080</v>
      </c>
      <c r="BX240" s="787">
        <v>2081</v>
      </c>
      <c r="BY240" s="787">
        <v>2082</v>
      </c>
      <c r="BZ240" s="787">
        <v>2083</v>
      </c>
      <c r="CA240" s="787">
        <v>2084</v>
      </c>
      <c r="CB240" s="787">
        <v>2085</v>
      </c>
      <c r="CC240" s="787">
        <v>2086</v>
      </c>
      <c r="CD240" s="787">
        <v>2087</v>
      </c>
      <c r="CE240" s="787">
        <v>2088</v>
      </c>
      <c r="CF240" s="787">
        <v>2089</v>
      </c>
    </row>
    <row r="241" spans="3:84" x14ac:dyDescent="0.35">
      <c r="D241" s="417" t="s">
        <v>84</v>
      </c>
      <c r="E241" s="417" t="e">
        <f t="shared" ref="E241:AJ241" si="157">VLOOKUP(E$240, Carbon_price,4,0)*E234/1000</f>
        <v>#DIV/0!</v>
      </c>
      <c r="F241" s="417" t="e">
        <f t="shared" si="157"/>
        <v>#DIV/0!</v>
      </c>
      <c r="G241" s="417" t="e">
        <f t="shared" si="157"/>
        <v>#DIV/0!</v>
      </c>
      <c r="H241" s="417" t="e">
        <f t="shared" si="157"/>
        <v>#DIV/0!</v>
      </c>
      <c r="I241" s="417" t="e">
        <f t="shared" si="157"/>
        <v>#DIV/0!</v>
      </c>
      <c r="J241" s="417" t="e">
        <f t="shared" si="157"/>
        <v>#DIV/0!</v>
      </c>
      <c r="K241" s="417" t="e">
        <f t="shared" si="157"/>
        <v>#DIV/0!</v>
      </c>
      <c r="L241" s="417" t="e">
        <f t="shared" si="157"/>
        <v>#DIV/0!</v>
      </c>
      <c r="M241" s="417" t="e">
        <f t="shared" si="157"/>
        <v>#DIV/0!</v>
      </c>
      <c r="N241" s="417" t="e">
        <f>VLOOKUP(N$240, Carbon_price,4,0)*N234/1000</f>
        <v>#DIV/0!</v>
      </c>
      <c r="O241" s="417" t="e">
        <f t="shared" si="157"/>
        <v>#DIV/0!</v>
      </c>
      <c r="P241" s="417" t="e">
        <f t="shared" si="157"/>
        <v>#DIV/0!</v>
      </c>
      <c r="Q241" s="417" t="e">
        <f t="shared" si="157"/>
        <v>#DIV/0!</v>
      </c>
      <c r="R241" s="417" t="e">
        <f t="shared" si="157"/>
        <v>#DIV/0!</v>
      </c>
      <c r="S241" s="417" t="e">
        <f t="shared" si="157"/>
        <v>#DIV/0!</v>
      </c>
      <c r="T241" s="417" t="e">
        <f t="shared" si="157"/>
        <v>#DIV/0!</v>
      </c>
      <c r="U241" s="417" t="e">
        <f t="shared" si="157"/>
        <v>#DIV/0!</v>
      </c>
      <c r="V241" s="417" t="e">
        <f t="shared" si="157"/>
        <v>#DIV/0!</v>
      </c>
      <c r="W241" s="417" t="e">
        <f t="shared" si="157"/>
        <v>#DIV/0!</v>
      </c>
      <c r="X241" s="417" t="e">
        <f t="shared" si="157"/>
        <v>#DIV/0!</v>
      </c>
      <c r="Y241" s="417" t="e">
        <f t="shared" si="157"/>
        <v>#DIV/0!</v>
      </c>
      <c r="Z241" s="417" t="e">
        <f t="shared" si="157"/>
        <v>#DIV/0!</v>
      </c>
      <c r="AA241" s="417" t="e">
        <f t="shared" si="157"/>
        <v>#DIV/0!</v>
      </c>
      <c r="AB241" s="417" t="e">
        <f t="shared" si="157"/>
        <v>#DIV/0!</v>
      </c>
      <c r="AC241" s="417" t="e">
        <f t="shared" si="157"/>
        <v>#DIV/0!</v>
      </c>
      <c r="AD241" s="417" t="e">
        <f t="shared" si="157"/>
        <v>#DIV/0!</v>
      </c>
      <c r="AE241" s="417" t="e">
        <f t="shared" si="157"/>
        <v>#DIV/0!</v>
      </c>
      <c r="AF241" s="417" t="e">
        <f t="shared" si="157"/>
        <v>#DIV/0!</v>
      </c>
      <c r="AG241" s="417" t="e">
        <f t="shared" si="157"/>
        <v>#DIV/0!</v>
      </c>
      <c r="AH241" s="417" t="e">
        <f t="shared" si="157"/>
        <v>#DIV/0!</v>
      </c>
      <c r="AI241" s="417" t="e">
        <f t="shared" si="157"/>
        <v>#DIV/0!</v>
      </c>
      <c r="AJ241" s="417" t="e">
        <f t="shared" si="157"/>
        <v>#DIV/0!</v>
      </c>
      <c r="AK241" s="417" t="e">
        <f t="shared" ref="AK241:BP241" si="158">VLOOKUP(AK$240, Carbon_price,4,0)*AK234/1000</f>
        <v>#DIV/0!</v>
      </c>
      <c r="AL241" s="417" t="e">
        <f t="shared" si="158"/>
        <v>#DIV/0!</v>
      </c>
      <c r="AM241" s="417" t="e">
        <f t="shared" si="158"/>
        <v>#DIV/0!</v>
      </c>
      <c r="AN241" s="417" t="e">
        <f t="shared" si="158"/>
        <v>#DIV/0!</v>
      </c>
      <c r="AO241" s="417" t="e">
        <f t="shared" si="158"/>
        <v>#DIV/0!</v>
      </c>
      <c r="AP241" s="417" t="e">
        <f t="shared" si="158"/>
        <v>#DIV/0!</v>
      </c>
      <c r="AQ241" s="417" t="e">
        <f t="shared" si="158"/>
        <v>#DIV/0!</v>
      </c>
      <c r="AR241" s="417" t="e">
        <f t="shared" si="158"/>
        <v>#DIV/0!</v>
      </c>
      <c r="AS241" s="417" t="e">
        <f t="shared" si="158"/>
        <v>#DIV/0!</v>
      </c>
      <c r="AT241" s="417" t="e">
        <f t="shared" si="158"/>
        <v>#DIV/0!</v>
      </c>
      <c r="AU241" s="417" t="e">
        <f t="shared" si="158"/>
        <v>#DIV/0!</v>
      </c>
      <c r="AV241" s="417" t="e">
        <f t="shared" si="158"/>
        <v>#DIV/0!</v>
      </c>
      <c r="AW241" s="417" t="e">
        <f t="shared" si="158"/>
        <v>#DIV/0!</v>
      </c>
      <c r="AX241" s="417" t="e">
        <f t="shared" si="158"/>
        <v>#DIV/0!</v>
      </c>
      <c r="AY241" s="417" t="e">
        <f t="shared" si="158"/>
        <v>#DIV/0!</v>
      </c>
      <c r="AZ241" s="417" t="e">
        <f t="shared" si="158"/>
        <v>#DIV/0!</v>
      </c>
      <c r="BA241" s="417" t="e">
        <f t="shared" si="158"/>
        <v>#DIV/0!</v>
      </c>
      <c r="BB241" s="417" t="e">
        <f t="shared" si="158"/>
        <v>#DIV/0!</v>
      </c>
      <c r="BC241" s="417" t="e">
        <f t="shared" si="158"/>
        <v>#DIV/0!</v>
      </c>
      <c r="BD241" s="417" t="e">
        <f t="shared" si="158"/>
        <v>#DIV/0!</v>
      </c>
      <c r="BE241" s="417" t="e">
        <f t="shared" si="158"/>
        <v>#DIV/0!</v>
      </c>
      <c r="BF241" s="417" t="e">
        <f t="shared" si="158"/>
        <v>#DIV/0!</v>
      </c>
      <c r="BG241" s="417" t="e">
        <f t="shared" si="158"/>
        <v>#DIV/0!</v>
      </c>
      <c r="BH241" s="417" t="e">
        <f t="shared" si="158"/>
        <v>#DIV/0!</v>
      </c>
      <c r="BI241" s="417" t="e">
        <f t="shared" si="158"/>
        <v>#DIV/0!</v>
      </c>
      <c r="BJ241" s="417" t="e">
        <f t="shared" si="158"/>
        <v>#DIV/0!</v>
      </c>
      <c r="BK241" s="417" t="e">
        <f t="shared" si="158"/>
        <v>#DIV/0!</v>
      </c>
      <c r="BL241" s="417" t="e">
        <f t="shared" si="158"/>
        <v>#DIV/0!</v>
      </c>
      <c r="BM241" s="417" t="e">
        <f t="shared" si="158"/>
        <v>#DIV/0!</v>
      </c>
      <c r="BN241" s="417" t="e">
        <f t="shared" si="158"/>
        <v>#DIV/0!</v>
      </c>
      <c r="BO241" s="417" t="e">
        <f t="shared" si="158"/>
        <v>#DIV/0!</v>
      </c>
      <c r="BP241" s="417" t="e">
        <f t="shared" si="158"/>
        <v>#DIV/0!</v>
      </c>
      <c r="BQ241" s="417" t="e">
        <f t="shared" ref="BQ241:CF241" si="159">VLOOKUP(BQ$240, Carbon_price,4,0)*BQ234/1000</f>
        <v>#DIV/0!</v>
      </c>
      <c r="BR241" s="417" t="e">
        <f t="shared" si="159"/>
        <v>#DIV/0!</v>
      </c>
      <c r="BS241" s="417" t="e">
        <f t="shared" si="159"/>
        <v>#DIV/0!</v>
      </c>
      <c r="BT241" s="417" t="e">
        <f t="shared" si="159"/>
        <v>#DIV/0!</v>
      </c>
      <c r="BU241" s="417" t="e">
        <f t="shared" si="159"/>
        <v>#DIV/0!</v>
      </c>
      <c r="BV241" s="417" t="e">
        <f t="shared" si="159"/>
        <v>#DIV/0!</v>
      </c>
      <c r="BW241" s="417" t="e">
        <f t="shared" si="159"/>
        <v>#DIV/0!</v>
      </c>
      <c r="BX241" s="417" t="e">
        <f t="shared" si="159"/>
        <v>#DIV/0!</v>
      </c>
      <c r="BY241" s="417" t="e">
        <f t="shared" si="159"/>
        <v>#DIV/0!</v>
      </c>
      <c r="BZ241" s="417" t="e">
        <f t="shared" si="159"/>
        <v>#DIV/0!</v>
      </c>
      <c r="CA241" s="417" t="e">
        <f t="shared" si="159"/>
        <v>#DIV/0!</v>
      </c>
      <c r="CB241" s="417" t="e">
        <f t="shared" si="159"/>
        <v>#DIV/0!</v>
      </c>
      <c r="CC241" s="417" t="e">
        <f t="shared" si="159"/>
        <v>#DIV/0!</v>
      </c>
      <c r="CD241" s="417" t="e">
        <f t="shared" si="159"/>
        <v>#DIV/0!</v>
      </c>
      <c r="CE241" s="417" t="e">
        <f t="shared" si="159"/>
        <v>#DIV/0!</v>
      </c>
      <c r="CF241" s="417" t="e">
        <f t="shared" si="159"/>
        <v>#DIV/0!</v>
      </c>
    </row>
    <row r="242" spans="3:84" x14ac:dyDescent="0.35">
      <c r="D242" s="417" t="s">
        <v>86</v>
      </c>
      <c r="E242" s="417" t="e">
        <f t="shared" ref="E242:AJ242" si="160">VLOOKUP(E$240, Carbon_price,4,0)*E235/1000</f>
        <v>#DIV/0!</v>
      </c>
      <c r="F242" s="417" t="e">
        <f t="shared" si="160"/>
        <v>#DIV/0!</v>
      </c>
      <c r="G242" s="417" t="e">
        <f t="shared" si="160"/>
        <v>#DIV/0!</v>
      </c>
      <c r="H242" s="417" t="e">
        <f>VLOOKUP(H$240, Carbon_price,4,0)*H235/1000</f>
        <v>#DIV/0!</v>
      </c>
      <c r="I242" s="417" t="e">
        <f t="shared" si="160"/>
        <v>#DIV/0!</v>
      </c>
      <c r="J242" s="417" t="e">
        <f t="shared" si="160"/>
        <v>#DIV/0!</v>
      </c>
      <c r="K242" s="417" t="e">
        <f t="shared" si="160"/>
        <v>#DIV/0!</v>
      </c>
      <c r="L242" s="417" t="e">
        <f t="shared" si="160"/>
        <v>#DIV/0!</v>
      </c>
      <c r="M242" s="417" t="e">
        <f t="shared" si="160"/>
        <v>#DIV/0!</v>
      </c>
      <c r="N242" s="417" t="e">
        <f t="shared" si="160"/>
        <v>#DIV/0!</v>
      </c>
      <c r="O242" s="417" t="e">
        <f t="shared" si="160"/>
        <v>#DIV/0!</v>
      </c>
      <c r="P242" s="417" t="e">
        <f t="shared" si="160"/>
        <v>#DIV/0!</v>
      </c>
      <c r="Q242" s="417" t="e">
        <f t="shared" si="160"/>
        <v>#DIV/0!</v>
      </c>
      <c r="R242" s="417" t="e">
        <f t="shared" si="160"/>
        <v>#DIV/0!</v>
      </c>
      <c r="S242" s="417" t="e">
        <f t="shared" si="160"/>
        <v>#DIV/0!</v>
      </c>
      <c r="T242" s="417" t="e">
        <f t="shared" si="160"/>
        <v>#DIV/0!</v>
      </c>
      <c r="U242" s="417" t="e">
        <f t="shared" si="160"/>
        <v>#DIV/0!</v>
      </c>
      <c r="V242" s="417" t="e">
        <f t="shared" si="160"/>
        <v>#DIV/0!</v>
      </c>
      <c r="W242" s="417" t="e">
        <f t="shared" si="160"/>
        <v>#DIV/0!</v>
      </c>
      <c r="X242" s="417" t="e">
        <f t="shared" si="160"/>
        <v>#DIV/0!</v>
      </c>
      <c r="Y242" s="417" t="e">
        <f t="shared" si="160"/>
        <v>#DIV/0!</v>
      </c>
      <c r="Z242" s="417" t="e">
        <f t="shared" si="160"/>
        <v>#DIV/0!</v>
      </c>
      <c r="AA242" s="417" t="e">
        <f t="shared" si="160"/>
        <v>#DIV/0!</v>
      </c>
      <c r="AB242" s="417" t="e">
        <f t="shared" si="160"/>
        <v>#DIV/0!</v>
      </c>
      <c r="AC242" s="417" t="e">
        <f t="shared" si="160"/>
        <v>#DIV/0!</v>
      </c>
      <c r="AD242" s="417" t="e">
        <f t="shared" si="160"/>
        <v>#DIV/0!</v>
      </c>
      <c r="AE242" s="417" t="e">
        <f t="shared" si="160"/>
        <v>#DIV/0!</v>
      </c>
      <c r="AF242" s="417" t="e">
        <f t="shared" si="160"/>
        <v>#DIV/0!</v>
      </c>
      <c r="AG242" s="417" t="e">
        <f t="shared" si="160"/>
        <v>#DIV/0!</v>
      </c>
      <c r="AH242" s="417" t="e">
        <f t="shared" si="160"/>
        <v>#DIV/0!</v>
      </c>
      <c r="AI242" s="417" t="e">
        <f t="shared" si="160"/>
        <v>#DIV/0!</v>
      </c>
      <c r="AJ242" s="417" t="e">
        <f t="shared" si="160"/>
        <v>#DIV/0!</v>
      </c>
      <c r="AK242" s="417" t="e">
        <f t="shared" ref="AK242:BP242" si="161">VLOOKUP(AK$240, Carbon_price,4,0)*AK235/1000</f>
        <v>#DIV/0!</v>
      </c>
      <c r="AL242" s="417" t="e">
        <f t="shared" si="161"/>
        <v>#DIV/0!</v>
      </c>
      <c r="AM242" s="417" t="e">
        <f t="shared" si="161"/>
        <v>#DIV/0!</v>
      </c>
      <c r="AN242" s="417" t="e">
        <f t="shared" si="161"/>
        <v>#DIV/0!</v>
      </c>
      <c r="AO242" s="417" t="e">
        <f t="shared" si="161"/>
        <v>#DIV/0!</v>
      </c>
      <c r="AP242" s="417" t="e">
        <f t="shared" si="161"/>
        <v>#DIV/0!</v>
      </c>
      <c r="AQ242" s="417" t="e">
        <f t="shared" si="161"/>
        <v>#DIV/0!</v>
      </c>
      <c r="AR242" s="417" t="e">
        <f t="shared" si="161"/>
        <v>#DIV/0!</v>
      </c>
      <c r="AS242" s="417" t="e">
        <f t="shared" si="161"/>
        <v>#DIV/0!</v>
      </c>
      <c r="AT242" s="417" t="e">
        <f t="shared" si="161"/>
        <v>#DIV/0!</v>
      </c>
      <c r="AU242" s="417" t="e">
        <f t="shared" si="161"/>
        <v>#DIV/0!</v>
      </c>
      <c r="AV242" s="417" t="e">
        <f t="shared" si="161"/>
        <v>#DIV/0!</v>
      </c>
      <c r="AW242" s="417" t="e">
        <f t="shared" si="161"/>
        <v>#DIV/0!</v>
      </c>
      <c r="AX242" s="417" t="e">
        <f t="shared" si="161"/>
        <v>#DIV/0!</v>
      </c>
      <c r="AY242" s="417" t="e">
        <f t="shared" si="161"/>
        <v>#DIV/0!</v>
      </c>
      <c r="AZ242" s="417" t="e">
        <f t="shared" si="161"/>
        <v>#DIV/0!</v>
      </c>
      <c r="BA242" s="417" t="e">
        <f t="shared" si="161"/>
        <v>#DIV/0!</v>
      </c>
      <c r="BB242" s="417" t="e">
        <f t="shared" si="161"/>
        <v>#DIV/0!</v>
      </c>
      <c r="BC242" s="417" t="e">
        <f t="shared" si="161"/>
        <v>#DIV/0!</v>
      </c>
      <c r="BD242" s="417" t="e">
        <f t="shared" si="161"/>
        <v>#DIV/0!</v>
      </c>
      <c r="BE242" s="417" t="e">
        <f t="shared" si="161"/>
        <v>#DIV/0!</v>
      </c>
      <c r="BF242" s="417" t="e">
        <f t="shared" si="161"/>
        <v>#DIV/0!</v>
      </c>
      <c r="BG242" s="417" t="e">
        <f t="shared" si="161"/>
        <v>#DIV/0!</v>
      </c>
      <c r="BH242" s="417" t="e">
        <f t="shared" si="161"/>
        <v>#DIV/0!</v>
      </c>
      <c r="BI242" s="417" t="e">
        <f t="shared" si="161"/>
        <v>#DIV/0!</v>
      </c>
      <c r="BJ242" s="417" t="e">
        <f t="shared" si="161"/>
        <v>#DIV/0!</v>
      </c>
      <c r="BK242" s="417" t="e">
        <f t="shared" si="161"/>
        <v>#DIV/0!</v>
      </c>
      <c r="BL242" s="417" t="e">
        <f t="shared" si="161"/>
        <v>#DIV/0!</v>
      </c>
      <c r="BM242" s="417" t="e">
        <f t="shared" si="161"/>
        <v>#DIV/0!</v>
      </c>
      <c r="BN242" s="417" t="e">
        <f t="shared" si="161"/>
        <v>#DIV/0!</v>
      </c>
      <c r="BO242" s="417" t="e">
        <f t="shared" si="161"/>
        <v>#DIV/0!</v>
      </c>
      <c r="BP242" s="417" t="e">
        <f t="shared" si="161"/>
        <v>#DIV/0!</v>
      </c>
      <c r="BQ242" s="417" t="e">
        <f t="shared" ref="BQ242:CF242" si="162">VLOOKUP(BQ$240, Carbon_price,4,0)*BQ235/1000</f>
        <v>#DIV/0!</v>
      </c>
      <c r="BR242" s="417" t="e">
        <f t="shared" si="162"/>
        <v>#DIV/0!</v>
      </c>
      <c r="BS242" s="417" t="e">
        <f t="shared" si="162"/>
        <v>#DIV/0!</v>
      </c>
      <c r="BT242" s="417" t="e">
        <f t="shared" si="162"/>
        <v>#DIV/0!</v>
      </c>
      <c r="BU242" s="417" t="e">
        <f t="shared" si="162"/>
        <v>#DIV/0!</v>
      </c>
      <c r="BV242" s="417" t="e">
        <f t="shared" si="162"/>
        <v>#DIV/0!</v>
      </c>
      <c r="BW242" s="417" t="e">
        <f t="shared" si="162"/>
        <v>#DIV/0!</v>
      </c>
      <c r="BX242" s="417" t="e">
        <f t="shared" si="162"/>
        <v>#DIV/0!</v>
      </c>
      <c r="BY242" s="417" t="e">
        <f t="shared" si="162"/>
        <v>#DIV/0!</v>
      </c>
      <c r="BZ242" s="417" t="e">
        <f t="shared" si="162"/>
        <v>#DIV/0!</v>
      </c>
      <c r="CA242" s="417" t="e">
        <f t="shared" si="162"/>
        <v>#DIV/0!</v>
      </c>
      <c r="CB242" s="417" t="e">
        <f t="shared" si="162"/>
        <v>#DIV/0!</v>
      </c>
      <c r="CC242" s="417" t="e">
        <f t="shared" si="162"/>
        <v>#DIV/0!</v>
      </c>
      <c r="CD242" s="417" t="e">
        <f t="shared" si="162"/>
        <v>#DIV/0!</v>
      </c>
      <c r="CE242" s="417" t="e">
        <f t="shared" si="162"/>
        <v>#DIV/0!</v>
      </c>
      <c r="CF242" s="417" t="e">
        <f t="shared" si="162"/>
        <v>#DIV/0!</v>
      </c>
    </row>
    <row r="243" spans="3:84" x14ac:dyDescent="0.35">
      <c r="D243" s="417" t="s">
        <v>88</v>
      </c>
      <c r="E243" s="417" t="e">
        <f t="shared" ref="E243:AJ243" si="163">VLOOKUP(E$240, Carbon_price,4,0)*E236/1000</f>
        <v>#DIV/0!</v>
      </c>
      <c r="F243" s="417" t="e">
        <f t="shared" si="163"/>
        <v>#DIV/0!</v>
      </c>
      <c r="G243" s="417" t="e">
        <f t="shared" si="163"/>
        <v>#DIV/0!</v>
      </c>
      <c r="H243" s="417" t="e">
        <f t="shared" si="163"/>
        <v>#DIV/0!</v>
      </c>
      <c r="I243" s="417" t="e">
        <f t="shared" si="163"/>
        <v>#DIV/0!</v>
      </c>
      <c r="J243" s="417" t="e">
        <f t="shared" si="163"/>
        <v>#DIV/0!</v>
      </c>
      <c r="K243" s="417" t="e">
        <f t="shared" si="163"/>
        <v>#DIV/0!</v>
      </c>
      <c r="L243" s="417" t="e">
        <f t="shared" si="163"/>
        <v>#DIV/0!</v>
      </c>
      <c r="M243" s="417" t="e">
        <f t="shared" si="163"/>
        <v>#DIV/0!</v>
      </c>
      <c r="N243" s="417" t="e">
        <f t="shared" si="163"/>
        <v>#DIV/0!</v>
      </c>
      <c r="O243" s="417" t="e">
        <f t="shared" si="163"/>
        <v>#DIV/0!</v>
      </c>
      <c r="P243" s="417" t="e">
        <f t="shared" si="163"/>
        <v>#DIV/0!</v>
      </c>
      <c r="Q243" s="417" t="e">
        <f t="shared" si="163"/>
        <v>#DIV/0!</v>
      </c>
      <c r="R243" s="417" t="e">
        <f t="shared" si="163"/>
        <v>#DIV/0!</v>
      </c>
      <c r="S243" s="417" t="e">
        <f t="shared" si="163"/>
        <v>#DIV/0!</v>
      </c>
      <c r="T243" s="417" t="e">
        <f t="shared" si="163"/>
        <v>#DIV/0!</v>
      </c>
      <c r="U243" s="417" t="e">
        <f t="shared" si="163"/>
        <v>#DIV/0!</v>
      </c>
      <c r="V243" s="417" t="e">
        <f t="shared" si="163"/>
        <v>#DIV/0!</v>
      </c>
      <c r="W243" s="417" t="e">
        <f t="shared" si="163"/>
        <v>#DIV/0!</v>
      </c>
      <c r="X243" s="417" t="e">
        <f t="shared" si="163"/>
        <v>#DIV/0!</v>
      </c>
      <c r="Y243" s="417" t="e">
        <f t="shared" si="163"/>
        <v>#DIV/0!</v>
      </c>
      <c r="Z243" s="417" t="e">
        <f t="shared" si="163"/>
        <v>#DIV/0!</v>
      </c>
      <c r="AA243" s="417" t="e">
        <f t="shared" si="163"/>
        <v>#DIV/0!</v>
      </c>
      <c r="AB243" s="417" t="e">
        <f t="shared" si="163"/>
        <v>#DIV/0!</v>
      </c>
      <c r="AC243" s="417" t="e">
        <f t="shared" si="163"/>
        <v>#DIV/0!</v>
      </c>
      <c r="AD243" s="417" t="e">
        <f t="shared" si="163"/>
        <v>#DIV/0!</v>
      </c>
      <c r="AE243" s="417" t="e">
        <f t="shared" si="163"/>
        <v>#DIV/0!</v>
      </c>
      <c r="AF243" s="417" t="e">
        <f t="shared" si="163"/>
        <v>#DIV/0!</v>
      </c>
      <c r="AG243" s="417" t="e">
        <f t="shared" si="163"/>
        <v>#DIV/0!</v>
      </c>
      <c r="AH243" s="417" t="e">
        <f t="shared" si="163"/>
        <v>#DIV/0!</v>
      </c>
      <c r="AI243" s="417" t="e">
        <f t="shared" si="163"/>
        <v>#DIV/0!</v>
      </c>
      <c r="AJ243" s="417" t="e">
        <f t="shared" si="163"/>
        <v>#DIV/0!</v>
      </c>
      <c r="AK243" s="417" t="e">
        <f t="shared" ref="AK243:BP243" si="164">VLOOKUP(AK$240, Carbon_price,4,0)*AK236/1000</f>
        <v>#DIV/0!</v>
      </c>
      <c r="AL243" s="417" t="e">
        <f t="shared" si="164"/>
        <v>#DIV/0!</v>
      </c>
      <c r="AM243" s="417" t="e">
        <f t="shared" si="164"/>
        <v>#DIV/0!</v>
      </c>
      <c r="AN243" s="417" t="e">
        <f t="shared" si="164"/>
        <v>#DIV/0!</v>
      </c>
      <c r="AO243" s="417" t="e">
        <f t="shared" si="164"/>
        <v>#DIV/0!</v>
      </c>
      <c r="AP243" s="417" t="e">
        <f t="shared" si="164"/>
        <v>#DIV/0!</v>
      </c>
      <c r="AQ243" s="417" t="e">
        <f t="shared" si="164"/>
        <v>#DIV/0!</v>
      </c>
      <c r="AR243" s="417" t="e">
        <f t="shared" si="164"/>
        <v>#DIV/0!</v>
      </c>
      <c r="AS243" s="417" t="e">
        <f t="shared" si="164"/>
        <v>#DIV/0!</v>
      </c>
      <c r="AT243" s="417" t="e">
        <f t="shared" si="164"/>
        <v>#DIV/0!</v>
      </c>
      <c r="AU243" s="417" t="e">
        <f t="shared" si="164"/>
        <v>#DIV/0!</v>
      </c>
      <c r="AV243" s="417" t="e">
        <f t="shared" si="164"/>
        <v>#DIV/0!</v>
      </c>
      <c r="AW243" s="417" t="e">
        <f t="shared" si="164"/>
        <v>#DIV/0!</v>
      </c>
      <c r="AX243" s="417" t="e">
        <f t="shared" si="164"/>
        <v>#DIV/0!</v>
      </c>
      <c r="AY243" s="417" t="e">
        <f t="shared" si="164"/>
        <v>#DIV/0!</v>
      </c>
      <c r="AZ243" s="417" t="e">
        <f t="shared" si="164"/>
        <v>#DIV/0!</v>
      </c>
      <c r="BA243" s="417" t="e">
        <f t="shared" si="164"/>
        <v>#DIV/0!</v>
      </c>
      <c r="BB243" s="417" t="e">
        <f t="shared" si="164"/>
        <v>#DIV/0!</v>
      </c>
      <c r="BC243" s="417" t="e">
        <f t="shared" si="164"/>
        <v>#DIV/0!</v>
      </c>
      <c r="BD243" s="417" t="e">
        <f t="shared" si="164"/>
        <v>#DIV/0!</v>
      </c>
      <c r="BE243" s="417" t="e">
        <f t="shared" si="164"/>
        <v>#DIV/0!</v>
      </c>
      <c r="BF243" s="417" t="e">
        <f t="shared" si="164"/>
        <v>#DIV/0!</v>
      </c>
      <c r="BG243" s="417" t="e">
        <f t="shared" si="164"/>
        <v>#DIV/0!</v>
      </c>
      <c r="BH243" s="417" t="e">
        <f t="shared" si="164"/>
        <v>#DIV/0!</v>
      </c>
      <c r="BI243" s="417" t="e">
        <f t="shared" si="164"/>
        <v>#DIV/0!</v>
      </c>
      <c r="BJ243" s="417" t="e">
        <f t="shared" si="164"/>
        <v>#DIV/0!</v>
      </c>
      <c r="BK243" s="417" t="e">
        <f t="shared" si="164"/>
        <v>#DIV/0!</v>
      </c>
      <c r="BL243" s="417" t="e">
        <f t="shared" si="164"/>
        <v>#DIV/0!</v>
      </c>
      <c r="BM243" s="417" t="e">
        <f t="shared" si="164"/>
        <v>#DIV/0!</v>
      </c>
      <c r="BN243" s="417" t="e">
        <f t="shared" si="164"/>
        <v>#DIV/0!</v>
      </c>
      <c r="BO243" s="417" t="e">
        <f t="shared" si="164"/>
        <v>#DIV/0!</v>
      </c>
      <c r="BP243" s="417" t="e">
        <f t="shared" si="164"/>
        <v>#DIV/0!</v>
      </c>
      <c r="BQ243" s="417" t="e">
        <f t="shared" ref="BQ243:CF243" si="165">VLOOKUP(BQ$240, Carbon_price,4,0)*BQ236/1000</f>
        <v>#DIV/0!</v>
      </c>
      <c r="BR243" s="417" t="e">
        <f t="shared" si="165"/>
        <v>#DIV/0!</v>
      </c>
      <c r="BS243" s="417" t="e">
        <f t="shared" si="165"/>
        <v>#DIV/0!</v>
      </c>
      <c r="BT243" s="417" t="e">
        <f t="shared" si="165"/>
        <v>#DIV/0!</v>
      </c>
      <c r="BU243" s="417" t="e">
        <f t="shared" si="165"/>
        <v>#DIV/0!</v>
      </c>
      <c r="BV243" s="417" t="e">
        <f t="shared" si="165"/>
        <v>#DIV/0!</v>
      </c>
      <c r="BW243" s="417" t="e">
        <f t="shared" si="165"/>
        <v>#DIV/0!</v>
      </c>
      <c r="BX243" s="417" t="e">
        <f t="shared" si="165"/>
        <v>#DIV/0!</v>
      </c>
      <c r="BY243" s="417" t="e">
        <f t="shared" si="165"/>
        <v>#DIV/0!</v>
      </c>
      <c r="BZ243" s="417" t="e">
        <f t="shared" si="165"/>
        <v>#DIV/0!</v>
      </c>
      <c r="CA243" s="417" t="e">
        <f t="shared" si="165"/>
        <v>#DIV/0!</v>
      </c>
      <c r="CB243" s="417" t="e">
        <f t="shared" si="165"/>
        <v>#DIV/0!</v>
      </c>
      <c r="CC243" s="417" t="e">
        <f t="shared" si="165"/>
        <v>#DIV/0!</v>
      </c>
      <c r="CD243" s="417" t="e">
        <f t="shared" si="165"/>
        <v>#DIV/0!</v>
      </c>
      <c r="CE243" s="417" t="e">
        <f t="shared" si="165"/>
        <v>#DIV/0!</v>
      </c>
      <c r="CF243" s="417" t="e">
        <f t="shared" si="165"/>
        <v>#DIV/0!</v>
      </c>
    </row>
    <row r="244" spans="3:84" x14ac:dyDescent="0.35">
      <c r="D244" s="417" t="s">
        <v>90</v>
      </c>
      <c r="E244" s="417" t="e">
        <f>VLOOKUP(E$240, Carbon_price,4,0)*E237/1000</f>
        <v>#DIV/0!</v>
      </c>
      <c r="F244" s="417" t="e">
        <f t="shared" ref="F244:AJ244" si="166">VLOOKUP(F$240, Carbon_price,4,0)*F237/1000</f>
        <v>#DIV/0!</v>
      </c>
      <c r="G244" s="417" t="e">
        <f t="shared" si="166"/>
        <v>#DIV/0!</v>
      </c>
      <c r="H244" s="417" t="e">
        <f t="shared" si="166"/>
        <v>#DIV/0!</v>
      </c>
      <c r="I244" s="417" t="e">
        <f t="shared" si="166"/>
        <v>#DIV/0!</v>
      </c>
      <c r="J244" s="417" t="e">
        <f t="shared" si="166"/>
        <v>#DIV/0!</v>
      </c>
      <c r="K244" s="417" t="e">
        <f t="shared" si="166"/>
        <v>#DIV/0!</v>
      </c>
      <c r="L244" s="417" t="e">
        <f t="shared" si="166"/>
        <v>#DIV/0!</v>
      </c>
      <c r="M244" s="417" t="e">
        <f t="shared" si="166"/>
        <v>#DIV/0!</v>
      </c>
      <c r="N244" s="417" t="e">
        <f t="shared" si="166"/>
        <v>#DIV/0!</v>
      </c>
      <c r="O244" s="417" t="e">
        <f t="shared" si="166"/>
        <v>#DIV/0!</v>
      </c>
      <c r="P244" s="417" t="e">
        <f t="shared" si="166"/>
        <v>#DIV/0!</v>
      </c>
      <c r="Q244" s="417" t="e">
        <f t="shared" si="166"/>
        <v>#DIV/0!</v>
      </c>
      <c r="R244" s="417" t="e">
        <f t="shared" si="166"/>
        <v>#DIV/0!</v>
      </c>
      <c r="S244" s="417" t="e">
        <f t="shared" si="166"/>
        <v>#DIV/0!</v>
      </c>
      <c r="T244" s="417" t="e">
        <f t="shared" si="166"/>
        <v>#DIV/0!</v>
      </c>
      <c r="U244" s="417" t="e">
        <f t="shared" si="166"/>
        <v>#DIV/0!</v>
      </c>
      <c r="V244" s="417" t="e">
        <f t="shared" si="166"/>
        <v>#DIV/0!</v>
      </c>
      <c r="W244" s="417" t="e">
        <f t="shared" si="166"/>
        <v>#DIV/0!</v>
      </c>
      <c r="X244" s="417" t="e">
        <f t="shared" si="166"/>
        <v>#DIV/0!</v>
      </c>
      <c r="Y244" s="417" t="e">
        <f t="shared" si="166"/>
        <v>#DIV/0!</v>
      </c>
      <c r="Z244" s="417" t="e">
        <f t="shared" si="166"/>
        <v>#DIV/0!</v>
      </c>
      <c r="AA244" s="417" t="e">
        <f t="shared" si="166"/>
        <v>#DIV/0!</v>
      </c>
      <c r="AB244" s="417" t="e">
        <f t="shared" si="166"/>
        <v>#DIV/0!</v>
      </c>
      <c r="AC244" s="417" t="e">
        <f t="shared" si="166"/>
        <v>#DIV/0!</v>
      </c>
      <c r="AD244" s="417" t="e">
        <f t="shared" si="166"/>
        <v>#DIV/0!</v>
      </c>
      <c r="AE244" s="417" t="e">
        <f t="shared" si="166"/>
        <v>#DIV/0!</v>
      </c>
      <c r="AF244" s="417" t="e">
        <f t="shared" si="166"/>
        <v>#DIV/0!</v>
      </c>
      <c r="AG244" s="417" t="e">
        <f t="shared" si="166"/>
        <v>#DIV/0!</v>
      </c>
      <c r="AH244" s="417" t="e">
        <f t="shared" si="166"/>
        <v>#DIV/0!</v>
      </c>
      <c r="AI244" s="417" t="e">
        <f t="shared" si="166"/>
        <v>#DIV/0!</v>
      </c>
      <c r="AJ244" s="417" t="e">
        <f t="shared" si="166"/>
        <v>#DIV/0!</v>
      </c>
      <c r="AK244" s="417" t="e">
        <f t="shared" ref="AK244:BP244" si="167">VLOOKUP(AK$240, Carbon_price,4,0)*AK237/1000</f>
        <v>#DIV/0!</v>
      </c>
      <c r="AL244" s="417" t="e">
        <f t="shared" si="167"/>
        <v>#DIV/0!</v>
      </c>
      <c r="AM244" s="417" t="e">
        <f t="shared" si="167"/>
        <v>#DIV/0!</v>
      </c>
      <c r="AN244" s="417" t="e">
        <f t="shared" si="167"/>
        <v>#DIV/0!</v>
      </c>
      <c r="AO244" s="417" t="e">
        <f t="shared" si="167"/>
        <v>#DIV/0!</v>
      </c>
      <c r="AP244" s="417" t="e">
        <f t="shared" si="167"/>
        <v>#DIV/0!</v>
      </c>
      <c r="AQ244" s="417" t="e">
        <f t="shared" si="167"/>
        <v>#DIV/0!</v>
      </c>
      <c r="AR244" s="417" t="e">
        <f t="shared" si="167"/>
        <v>#DIV/0!</v>
      </c>
      <c r="AS244" s="417" t="e">
        <f t="shared" si="167"/>
        <v>#DIV/0!</v>
      </c>
      <c r="AT244" s="417" t="e">
        <f t="shared" si="167"/>
        <v>#DIV/0!</v>
      </c>
      <c r="AU244" s="417" t="e">
        <f t="shared" si="167"/>
        <v>#DIV/0!</v>
      </c>
      <c r="AV244" s="417" t="e">
        <f t="shared" si="167"/>
        <v>#DIV/0!</v>
      </c>
      <c r="AW244" s="417" t="e">
        <f t="shared" si="167"/>
        <v>#DIV/0!</v>
      </c>
      <c r="AX244" s="417" t="e">
        <f t="shared" si="167"/>
        <v>#DIV/0!</v>
      </c>
      <c r="AY244" s="417" t="e">
        <f t="shared" si="167"/>
        <v>#DIV/0!</v>
      </c>
      <c r="AZ244" s="417" t="e">
        <f t="shared" si="167"/>
        <v>#DIV/0!</v>
      </c>
      <c r="BA244" s="417" t="e">
        <f t="shared" si="167"/>
        <v>#DIV/0!</v>
      </c>
      <c r="BB244" s="417" t="e">
        <f t="shared" si="167"/>
        <v>#DIV/0!</v>
      </c>
      <c r="BC244" s="417" t="e">
        <f t="shared" si="167"/>
        <v>#DIV/0!</v>
      </c>
      <c r="BD244" s="417" t="e">
        <f t="shared" si="167"/>
        <v>#DIV/0!</v>
      </c>
      <c r="BE244" s="417" t="e">
        <f t="shared" si="167"/>
        <v>#DIV/0!</v>
      </c>
      <c r="BF244" s="417" t="e">
        <f t="shared" si="167"/>
        <v>#DIV/0!</v>
      </c>
      <c r="BG244" s="417" t="e">
        <f t="shared" si="167"/>
        <v>#DIV/0!</v>
      </c>
      <c r="BH244" s="417" t="e">
        <f t="shared" si="167"/>
        <v>#DIV/0!</v>
      </c>
      <c r="BI244" s="417" t="e">
        <f t="shared" si="167"/>
        <v>#DIV/0!</v>
      </c>
      <c r="BJ244" s="417" t="e">
        <f t="shared" si="167"/>
        <v>#DIV/0!</v>
      </c>
      <c r="BK244" s="417" t="e">
        <f t="shared" si="167"/>
        <v>#DIV/0!</v>
      </c>
      <c r="BL244" s="417" t="e">
        <f t="shared" si="167"/>
        <v>#DIV/0!</v>
      </c>
      <c r="BM244" s="417" t="e">
        <f t="shared" si="167"/>
        <v>#DIV/0!</v>
      </c>
      <c r="BN244" s="417" t="e">
        <f t="shared" si="167"/>
        <v>#DIV/0!</v>
      </c>
      <c r="BO244" s="417" t="e">
        <f t="shared" si="167"/>
        <v>#DIV/0!</v>
      </c>
      <c r="BP244" s="417" t="e">
        <f t="shared" si="167"/>
        <v>#DIV/0!</v>
      </c>
      <c r="BQ244" s="417" t="e">
        <f t="shared" ref="BQ244:CF244" si="168">VLOOKUP(BQ$240, Carbon_price,4,0)*BQ237/1000</f>
        <v>#DIV/0!</v>
      </c>
      <c r="BR244" s="417" t="e">
        <f t="shared" si="168"/>
        <v>#DIV/0!</v>
      </c>
      <c r="BS244" s="417" t="e">
        <f t="shared" si="168"/>
        <v>#DIV/0!</v>
      </c>
      <c r="BT244" s="417" t="e">
        <f t="shared" si="168"/>
        <v>#DIV/0!</v>
      </c>
      <c r="BU244" s="417" t="e">
        <f t="shared" si="168"/>
        <v>#DIV/0!</v>
      </c>
      <c r="BV244" s="417" t="e">
        <f t="shared" si="168"/>
        <v>#DIV/0!</v>
      </c>
      <c r="BW244" s="417" t="e">
        <f t="shared" si="168"/>
        <v>#DIV/0!</v>
      </c>
      <c r="BX244" s="417" t="e">
        <f t="shared" si="168"/>
        <v>#DIV/0!</v>
      </c>
      <c r="BY244" s="417" t="e">
        <f t="shared" si="168"/>
        <v>#DIV/0!</v>
      </c>
      <c r="BZ244" s="417" t="e">
        <f t="shared" si="168"/>
        <v>#DIV/0!</v>
      </c>
      <c r="CA244" s="417" t="e">
        <f t="shared" si="168"/>
        <v>#DIV/0!</v>
      </c>
      <c r="CB244" s="417" t="e">
        <f t="shared" si="168"/>
        <v>#DIV/0!</v>
      </c>
      <c r="CC244" s="417" t="e">
        <f t="shared" si="168"/>
        <v>#DIV/0!</v>
      </c>
      <c r="CD244" s="417" t="e">
        <f t="shared" si="168"/>
        <v>#DIV/0!</v>
      </c>
      <c r="CE244" s="417" t="e">
        <f t="shared" si="168"/>
        <v>#DIV/0!</v>
      </c>
      <c r="CF244" s="417" t="e">
        <f t="shared" si="168"/>
        <v>#DIV/0!</v>
      </c>
    </row>
    <row r="246" spans="3:84" x14ac:dyDescent="0.35">
      <c r="C246" s="391" t="s">
        <v>324</v>
      </c>
    </row>
    <row r="247" spans="3:84" x14ac:dyDescent="0.35">
      <c r="D247" s="787"/>
      <c r="E247" s="787">
        <v>2010</v>
      </c>
      <c r="F247" s="787">
        <v>2011</v>
      </c>
      <c r="G247" s="787">
        <v>2012</v>
      </c>
      <c r="H247" s="787">
        <v>2013</v>
      </c>
      <c r="I247" s="787">
        <v>2014</v>
      </c>
      <c r="J247" s="787">
        <v>2015</v>
      </c>
      <c r="K247" s="787">
        <v>2016</v>
      </c>
      <c r="L247" s="787">
        <v>2017</v>
      </c>
      <c r="M247" s="787">
        <v>2018</v>
      </c>
      <c r="N247" s="787">
        <v>2019</v>
      </c>
      <c r="O247" s="787">
        <v>2020</v>
      </c>
      <c r="P247" s="787">
        <v>2021</v>
      </c>
      <c r="Q247" s="787">
        <v>2022</v>
      </c>
      <c r="R247" s="787">
        <v>2023</v>
      </c>
      <c r="S247" s="787">
        <v>2024</v>
      </c>
      <c r="T247" s="787">
        <v>2025</v>
      </c>
      <c r="U247" s="787">
        <v>2026</v>
      </c>
      <c r="V247" s="787">
        <v>2027</v>
      </c>
      <c r="W247" s="787">
        <v>2028</v>
      </c>
      <c r="X247" s="787">
        <v>2029</v>
      </c>
      <c r="Y247" s="787">
        <v>2030</v>
      </c>
      <c r="Z247" s="787">
        <v>2031</v>
      </c>
      <c r="AA247" s="787">
        <v>2032</v>
      </c>
      <c r="AB247" s="787">
        <v>2033</v>
      </c>
      <c r="AC247" s="787">
        <v>2034</v>
      </c>
      <c r="AD247" s="787">
        <v>2035</v>
      </c>
      <c r="AE247" s="787">
        <v>2036</v>
      </c>
      <c r="AF247" s="787">
        <v>2037</v>
      </c>
      <c r="AG247" s="787">
        <v>2038</v>
      </c>
      <c r="AH247" s="787">
        <v>2039</v>
      </c>
      <c r="AI247" s="787">
        <v>2040</v>
      </c>
      <c r="AJ247" s="787">
        <v>2041</v>
      </c>
      <c r="AK247" s="787">
        <v>2042</v>
      </c>
      <c r="AL247" s="787">
        <v>2043</v>
      </c>
      <c r="AM247" s="787">
        <v>2044</v>
      </c>
      <c r="AN247" s="787">
        <v>2045</v>
      </c>
      <c r="AO247" s="787">
        <v>2046</v>
      </c>
      <c r="AP247" s="787">
        <v>2047</v>
      </c>
      <c r="AQ247" s="787">
        <v>2048</v>
      </c>
      <c r="AR247" s="787">
        <v>2049</v>
      </c>
      <c r="AS247" s="787">
        <v>2050</v>
      </c>
      <c r="AT247" s="787">
        <v>2051</v>
      </c>
      <c r="AU247" s="787">
        <v>2052</v>
      </c>
      <c r="AV247" s="787">
        <v>2053</v>
      </c>
      <c r="AW247" s="787">
        <v>2054</v>
      </c>
      <c r="AX247" s="787">
        <v>2055</v>
      </c>
      <c r="AY247" s="787">
        <v>2056</v>
      </c>
      <c r="AZ247" s="787">
        <v>2057</v>
      </c>
      <c r="BA247" s="787">
        <v>2058</v>
      </c>
      <c r="BB247" s="787">
        <v>2059</v>
      </c>
      <c r="BC247" s="787">
        <v>2060</v>
      </c>
      <c r="BD247" s="787">
        <v>2061</v>
      </c>
      <c r="BE247" s="787">
        <v>2062</v>
      </c>
      <c r="BF247" s="787">
        <v>2063</v>
      </c>
      <c r="BG247" s="787">
        <v>2064</v>
      </c>
      <c r="BH247" s="787">
        <v>2065</v>
      </c>
      <c r="BI247" s="787">
        <v>2066</v>
      </c>
      <c r="BJ247" s="787">
        <v>2067</v>
      </c>
      <c r="BK247" s="787">
        <v>2068</v>
      </c>
      <c r="BL247" s="787">
        <v>2069</v>
      </c>
      <c r="BM247" s="787">
        <v>2070</v>
      </c>
      <c r="BN247" s="787">
        <v>2071</v>
      </c>
      <c r="BO247" s="787">
        <v>2072</v>
      </c>
      <c r="BP247" s="787">
        <v>2073</v>
      </c>
      <c r="BQ247" s="787">
        <v>2074</v>
      </c>
      <c r="BR247" s="787">
        <v>2075</v>
      </c>
      <c r="BS247" s="787">
        <v>2076</v>
      </c>
      <c r="BT247" s="787">
        <v>2077</v>
      </c>
      <c r="BU247" s="787">
        <v>2078</v>
      </c>
      <c r="BV247" s="787">
        <v>2079</v>
      </c>
      <c r="BW247" s="787">
        <v>2080</v>
      </c>
      <c r="BX247" s="787">
        <v>2081</v>
      </c>
      <c r="BY247" s="787">
        <v>2082</v>
      </c>
      <c r="BZ247" s="787">
        <v>2083</v>
      </c>
      <c r="CA247" s="787">
        <v>2084</v>
      </c>
      <c r="CB247" s="787">
        <v>2085</v>
      </c>
      <c r="CC247" s="787">
        <v>2086</v>
      </c>
      <c r="CD247" s="787">
        <v>2087</v>
      </c>
      <c r="CE247" s="787">
        <v>2088</v>
      </c>
      <c r="CF247" s="787">
        <v>2089</v>
      </c>
    </row>
    <row r="248" spans="3:84" x14ac:dyDescent="0.35">
      <c r="D248" s="417" t="s">
        <v>84</v>
      </c>
      <c r="E248" s="417" t="e">
        <f>E241*$E19*365</f>
        <v>#DIV/0!</v>
      </c>
      <c r="F248" s="417" t="e">
        <f t="shared" ref="F248:AJ248" si="169">F241*$E19*365</f>
        <v>#DIV/0!</v>
      </c>
      <c r="G248" s="417" t="e">
        <f t="shared" si="169"/>
        <v>#DIV/0!</v>
      </c>
      <c r="H248" s="417" t="e">
        <f t="shared" si="169"/>
        <v>#DIV/0!</v>
      </c>
      <c r="I248" s="417" t="e">
        <f t="shared" si="169"/>
        <v>#DIV/0!</v>
      </c>
      <c r="J248" s="417" t="e">
        <f t="shared" si="169"/>
        <v>#DIV/0!</v>
      </c>
      <c r="K248" s="417" t="e">
        <f t="shared" si="169"/>
        <v>#DIV/0!</v>
      </c>
      <c r="L248" s="417" t="e">
        <f t="shared" si="169"/>
        <v>#DIV/0!</v>
      </c>
      <c r="M248" s="417" t="e">
        <f t="shared" si="169"/>
        <v>#DIV/0!</v>
      </c>
      <c r="N248" s="417" t="e">
        <f>N241*$E19*365</f>
        <v>#DIV/0!</v>
      </c>
      <c r="O248" s="417" t="e">
        <f t="shared" si="169"/>
        <v>#DIV/0!</v>
      </c>
      <c r="P248" s="417" t="e">
        <f t="shared" si="169"/>
        <v>#DIV/0!</v>
      </c>
      <c r="Q248" s="417" t="e">
        <f t="shared" si="169"/>
        <v>#DIV/0!</v>
      </c>
      <c r="R248" s="417" t="e">
        <f t="shared" si="169"/>
        <v>#DIV/0!</v>
      </c>
      <c r="S248" s="417" t="e">
        <f t="shared" si="169"/>
        <v>#DIV/0!</v>
      </c>
      <c r="T248" s="417" t="e">
        <f t="shared" si="169"/>
        <v>#DIV/0!</v>
      </c>
      <c r="U248" s="417" t="e">
        <f t="shared" si="169"/>
        <v>#DIV/0!</v>
      </c>
      <c r="V248" s="417" t="e">
        <f t="shared" si="169"/>
        <v>#DIV/0!</v>
      </c>
      <c r="W248" s="417" t="e">
        <f t="shared" si="169"/>
        <v>#DIV/0!</v>
      </c>
      <c r="X248" s="417" t="e">
        <f t="shared" si="169"/>
        <v>#DIV/0!</v>
      </c>
      <c r="Y248" s="417" t="e">
        <f t="shared" si="169"/>
        <v>#DIV/0!</v>
      </c>
      <c r="Z248" s="417" t="e">
        <f t="shared" si="169"/>
        <v>#DIV/0!</v>
      </c>
      <c r="AA248" s="417" t="e">
        <f t="shared" si="169"/>
        <v>#DIV/0!</v>
      </c>
      <c r="AB248" s="417" t="e">
        <f t="shared" si="169"/>
        <v>#DIV/0!</v>
      </c>
      <c r="AC248" s="417" t="e">
        <f t="shared" si="169"/>
        <v>#DIV/0!</v>
      </c>
      <c r="AD248" s="417" t="e">
        <f t="shared" si="169"/>
        <v>#DIV/0!</v>
      </c>
      <c r="AE248" s="417" t="e">
        <f t="shared" si="169"/>
        <v>#DIV/0!</v>
      </c>
      <c r="AF248" s="417" t="e">
        <f t="shared" si="169"/>
        <v>#DIV/0!</v>
      </c>
      <c r="AG248" s="417" t="e">
        <f t="shared" si="169"/>
        <v>#DIV/0!</v>
      </c>
      <c r="AH248" s="417" t="e">
        <f t="shared" si="169"/>
        <v>#DIV/0!</v>
      </c>
      <c r="AI248" s="417" t="e">
        <f t="shared" si="169"/>
        <v>#DIV/0!</v>
      </c>
      <c r="AJ248" s="417" t="e">
        <f t="shared" si="169"/>
        <v>#DIV/0!</v>
      </c>
      <c r="AK248" s="417" t="e">
        <f t="shared" ref="AK248:BP248" si="170">AK241*$E19*365</f>
        <v>#DIV/0!</v>
      </c>
      <c r="AL248" s="417" t="e">
        <f t="shared" si="170"/>
        <v>#DIV/0!</v>
      </c>
      <c r="AM248" s="417" t="e">
        <f t="shared" si="170"/>
        <v>#DIV/0!</v>
      </c>
      <c r="AN248" s="417" t="e">
        <f t="shared" si="170"/>
        <v>#DIV/0!</v>
      </c>
      <c r="AO248" s="417" t="e">
        <f t="shared" si="170"/>
        <v>#DIV/0!</v>
      </c>
      <c r="AP248" s="417" t="e">
        <f t="shared" si="170"/>
        <v>#DIV/0!</v>
      </c>
      <c r="AQ248" s="417" t="e">
        <f t="shared" si="170"/>
        <v>#DIV/0!</v>
      </c>
      <c r="AR248" s="417" t="e">
        <f t="shared" si="170"/>
        <v>#DIV/0!</v>
      </c>
      <c r="AS248" s="417" t="e">
        <f t="shared" si="170"/>
        <v>#DIV/0!</v>
      </c>
      <c r="AT248" s="417" t="e">
        <f t="shared" si="170"/>
        <v>#DIV/0!</v>
      </c>
      <c r="AU248" s="417" t="e">
        <f t="shared" si="170"/>
        <v>#DIV/0!</v>
      </c>
      <c r="AV248" s="417" t="e">
        <f t="shared" si="170"/>
        <v>#DIV/0!</v>
      </c>
      <c r="AW248" s="417" t="e">
        <f t="shared" si="170"/>
        <v>#DIV/0!</v>
      </c>
      <c r="AX248" s="417" t="e">
        <f t="shared" si="170"/>
        <v>#DIV/0!</v>
      </c>
      <c r="AY248" s="417" t="e">
        <f t="shared" si="170"/>
        <v>#DIV/0!</v>
      </c>
      <c r="AZ248" s="417" t="e">
        <f t="shared" si="170"/>
        <v>#DIV/0!</v>
      </c>
      <c r="BA248" s="417" t="e">
        <f t="shared" si="170"/>
        <v>#DIV/0!</v>
      </c>
      <c r="BB248" s="417" t="e">
        <f t="shared" si="170"/>
        <v>#DIV/0!</v>
      </c>
      <c r="BC248" s="417" t="e">
        <f t="shared" si="170"/>
        <v>#DIV/0!</v>
      </c>
      <c r="BD248" s="417" t="e">
        <f t="shared" si="170"/>
        <v>#DIV/0!</v>
      </c>
      <c r="BE248" s="417" t="e">
        <f t="shared" si="170"/>
        <v>#DIV/0!</v>
      </c>
      <c r="BF248" s="417" t="e">
        <f t="shared" si="170"/>
        <v>#DIV/0!</v>
      </c>
      <c r="BG248" s="417" t="e">
        <f t="shared" si="170"/>
        <v>#DIV/0!</v>
      </c>
      <c r="BH248" s="417" t="e">
        <f t="shared" si="170"/>
        <v>#DIV/0!</v>
      </c>
      <c r="BI248" s="417" t="e">
        <f t="shared" si="170"/>
        <v>#DIV/0!</v>
      </c>
      <c r="BJ248" s="417" t="e">
        <f t="shared" si="170"/>
        <v>#DIV/0!</v>
      </c>
      <c r="BK248" s="417" t="e">
        <f t="shared" si="170"/>
        <v>#DIV/0!</v>
      </c>
      <c r="BL248" s="417" t="e">
        <f t="shared" si="170"/>
        <v>#DIV/0!</v>
      </c>
      <c r="BM248" s="417" t="e">
        <f t="shared" si="170"/>
        <v>#DIV/0!</v>
      </c>
      <c r="BN248" s="417" t="e">
        <f t="shared" si="170"/>
        <v>#DIV/0!</v>
      </c>
      <c r="BO248" s="417" t="e">
        <f t="shared" si="170"/>
        <v>#DIV/0!</v>
      </c>
      <c r="BP248" s="417" t="e">
        <f t="shared" si="170"/>
        <v>#DIV/0!</v>
      </c>
      <c r="BQ248" s="417" t="e">
        <f t="shared" ref="BQ248:CF248" si="171">BQ241*$E19*365</f>
        <v>#DIV/0!</v>
      </c>
      <c r="BR248" s="417" t="e">
        <f t="shared" si="171"/>
        <v>#DIV/0!</v>
      </c>
      <c r="BS248" s="417" t="e">
        <f t="shared" si="171"/>
        <v>#DIV/0!</v>
      </c>
      <c r="BT248" s="417" t="e">
        <f t="shared" si="171"/>
        <v>#DIV/0!</v>
      </c>
      <c r="BU248" s="417" t="e">
        <f t="shared" si="171"/>
        <v>#DIV/0!</v>
      </c>
      <c r="BV248" s="417" t="e">
        <f t="shared" si="171"/>
        <v>#DIV/0!</v>
      </c>
      <c r="BW248" s="417" t="e">
        <f t="shared" si="171"/>
        <v>#DIV/0!</v>
      </c>
      <c r="BX248" s="417" t="e">
        <f t="shared" si="171"/>
        <v>#DIV/0!</v>
      </c>
      <c r="BY248" s="417" t="e">
        <f t="shared" si="171"/>
        <v>#DIV/0!</v>
      </c>
      <c r="BZ248" s="417" t="e">
        <f t="shared" si="171"/>
        <v>#DIV/0!</v>
      </c>
      <c r="CA248" s="417" t="e">
        <f t="shared" si="171"/>
        <v>#DIV/0!</v>
      </c>
      <c r="CB248" s="417" t="e">
        <f t="shared" si="171"/>
        <v>#DIV/0!</v>
      </c>
      <c r="CC248" s="417" t="e">
        <f t="shared" si="171"/>
        <v>#DIV/0!</v>
      </c>
      <c r="CD248" s="417" t="e">
        <f t="shared" si="171"/>
        <v>#DIV/0!</v>
      </c>
      <c r="CE248" s="417" t="e">
        <f t="shared" si="171"/>
        <v>#DIV/0!</v>
      </c>
      <c r="CF248" s="417" t="e">
        <f t="shared" si="171"/>
        <v>#DIV/0!</v>
      </c>
    </row>
    <row r="249" spans="3:84" x14ac:dyDescent="0.35">
      <c r="D249" s="417" t="s">
        <v>86</v>
      </c>
      <c r="E249" s="417" t="e">
        <f t="shared" ref="E249:AJ249" si="172">E242*$E20*365</f>
        <v>#DIV/0!</v>
      </c>
      <c r="F249" s="417" t="e">
        <f t="shared" si="172"/>
        <v>#DIV/0!</v>
      </c>
      <c r="G249" s="417" t="e">
        <f t="shared" si="172"/>
        <v>#DIV/0!</v>
      </c>
      <c r="H249" s="417" t="e">
        <f t="shared" si="172"/>
        <v>#DIV/0!</v>
      </c>
      <c r="I249" s="417" t="e">
        <f t="shared" si="172"/>
        <v>#DIV/0!</v>
      </c>
      <c r="J249" s="417" t="e">
        <f t="shared" si="172"/>
        <v>#DIV/0!</v>
      </c>
      <c r="K249" s="417" t="e">
        <f t="shared" si="172"/>
        <v>#DIV/0!</v>
      </c>
      <c r="L249" s="417" t="e">
        <f t="shared" si="172"/>
        <v>#DIV/0!</v>
      </c>
      <c r="M249" s="417" t="e">
        <f t="shared" si="172"/>
        <v>#DIV/0!</v>
      </c>
      <c r="N249" s="417" t="e">
        <f t="shared" si="172"/>
        <v>#DIV/0!</v>
      </c>
      <c r="O249" s="417" t="e">
        <f t="shared" si="172"/>
        <v>#DIV/0!</v>
      </c>
      <c r="P249" s="417" t="e">
        <f t="shared" si="172"/>
        <v>#DIV/0!</v>
      </c>
      <c r="Q249" s="417" t="e">
        <f t="shared" si="172"/>
        <v>#DIV/0!</v>
      </c>
      <c r="R249" s="417" t="e">
        <f t="shared" si="172"/>
        <v>#DIV/0!</v>
      </c>
      <c r="S249" s="417" t="e">
        <f t="shared" si="172"/>
        <v>#DIV/0!</v>
      </c>
      <c r="T249" s="417" t="e">
        <f t="shared" si="172"/>
        <v>#DIV/0!</v>
      </c>
      <c r="U249" s="417" t="e">
        <f t="shared" si="172"/>
        <v>#DIV/0!</v>
      </c>
      <c r="V249" s="417" t="e">
        <f t="shared" si="172"/>
        <v>#DIV/0!</v>
      </c>
      <c r="W249" s="417" t="e">
        <f t="shared" si="172"/>
        <v>#DIV/0!</v>
      </c>
      <c r="X249" s="417" t="e">
        <f t="shared" si="172"/>
        <v>#DIV/0!</v>
      </c>
      <c r="Y249" s="417" t="e">
        <f t="shared" si="172"/>
        <v>#DIV/0!</v>
      </c>
      <c r="Z249" s="417" t="e">
        <f t="shared" si="172"/>
        <v>#DIV/0!</v>
      </c>
      <c r="AA249" s="417" t="e">
        <f t="shared" si="172"/>
        <v>#DIV/0!</v>
      </c>
      <c r="AB249" s="417" t="e">
        <f t="shared" si="172"/>
        <v>#DIV/0!</v>
      </c>
      <c r="AC249" s="417" t="e">
        <f t="shared" si="172"/>
        <v>#DIV/0!</v>
      </c>
      <c r="AD249" s="417" t="e">
        <f t="shared" si="172"/>
        <v>#DIV/0!</v>
      </c>
      <c r="AE249" s="417" t="e">
        <f t="shared" si="172"/>
        <v>#DIV/0!</v>
      </c>
      <c r="AF249" s="417" t="e">
        <f t="shared" si="172"/>
        <v>#DIV/0!</v>
      </c>
      <c r="AG249" s="417" t="e">
        <f t="shared" si="172"/>
        <v>#DIV/0!</v>
      </c>
      <c r="AH249" s="417" t="e">
        <f t="shared" si="172"/>
        <v>#DIV/0!</v>
      </c>
      <c r="AI249" s="417" t="e">
        <f t="shared" si="172"/>
        <v>#DIV/0!</v>
      </c>
      <c r="AJ249" s="417" t="e">
        <f t="shared" si="172"/>
        <v>#DIV/0!</v>
      </c>
      <c r="AK249" s="417" t="e">
        <f t="shared" ref="AK249:BP249" si="173">AK242*$E20*365</f>
        <v>#DIV/0!</v>
      </c>
      <c r="AL249" s="417" t="e">
        <f t="shared" si="173"/>
        <v>#DIV/0!</v>
      </c>
      <c r="AM249" s="417" t="e">
        <f t="shared" si="173"/>
        <v>#DIV/0!</v>
      </c>
      <c r="AN249" s="417" t="e">
        <f t="shared" si="173"/>
        <v>#DIV/0!</v>
      </c>
      <c r="AO249" s="417" t="e">
        <f t="shared" si="173"/>
        <v>#DIV/0!</v>
      </c>
      <c r="AP249" s="417" t="e">
        <f t="shared" si="173"/>
        <v>#DIV/0!</v>
      </c>
      <c r="AQ249" s="417" t="e">
        <f t="shared" si="173"/>
        <v>#DIV/0!</v>
      </c>
      <c r="AR249" s="417" t="e">
        <f t="shared" si="173"/>
        <v>#DIV/0!</v>
      </c>
      <c r="AS249" s="417" t="e">
        <f t="shared" si="173"/>
        <v>#DIV/0!</v>
      </c>
      <c r="AT249" s="417" t="e">
        <f t="shared" si="173"/>
        <v>#DIV/0!</v>
      </c>
      <c r="AU249" s="417" t="e">
        <f t="shared" si="173"/>
        <v>#DIV/0!</v>
      </c>
      <c r="AV249" s="417" t="e">
        <f t="shared" si="173"/>
        <v>#DIV/0!</v>
      </c>
      <c r="AW249" s="417" t="e">
        <f t="shared" si="173"/>
        <v>#DIV/0!</v>
      </c>
      <c r="AX249" s="417" t="e">
        <f t="shared" si="173"/>
        <v>#DIV/0!</v>
      </c>
      <c r="AY249" s="417" t="e">
        <f t="shared" si="173"/>
        <v>#DIV/0!</v>
      </c>
      <c r="AZ249" s="417" t="e">
        <f t="shared" si="173"/>
        <v>#DIV/0!</v>
      </c>
      <c r="BA249" s="417" t="e">
        <f t="shared" si="173"/>
        <v>#DIV/0!</v>
      </c>
      <c r="BB249" s="417" t="e">
        <f t="shared" si="173"/>
        <v>#DIV/0!</v>
      </c>
      <c r="BC249" s="417" t="e">
        <f t="shared" si="173"/>
        <v>#DIV/0!</v>
      </c>
      <c r="BD249" s="417" t="e">
        <f t="shared" si="173"/>
        <v>#DIV/0!</v>
      </c>
      <c r="BE249" s="417" t="e">
        <f t="shared" si="173"/>
        <v>#DIV/0!</v>
      </c>
      <c r="BF249" s="417" t="e">
        <f t="shared" si="173"/>
        <v>#DIV/0!</v>
      </c>
      <c r="BG249" s="417" t="e">
        <f t="shared" si="173"/>
        <v>#DIV/0!</v>
      </c>
      <c r="BH249" s="417" t="e">
        <f t="shared" si="173"/>
        <v>#DIV/0!</v>
      </c>
      <c r="BI249" s="417" t="e">
        <f t="shared" si="173"/>
        <v>#DIV/0!</v>
      </c>
      <c r="BJ249" s="417" t="e">
        <f t="shared" si="173"/>
        <v>#DIV/0!</v>
      </c>
      <c r="BK249" s="417" t="e">
        <f t="shared" si="173"/>
        <v>#DIV/0!</v>
      </c>
      <c r="BL249" s="417" t="e">
        <f t="shared" si="173"/>
        <v>#DIV/0!</v>
      </c>
      <c r="BM249" s="417" t="e">
        <f t="shared" si="173"/>
        <v>#DIV/0!</v>
      </c>
      <c r="BN249" s="417" t="e">
        <f t="shared" si="173"/>
        <v>#DIV/0!</v>
      </c>
      <c r="BO249" s="417" t="e">
        <f t="shared" si="173"/>
        <v>#DIV/0!</v>
      </c>
      <c r="BP249" s="417" t="e">
        <f t="shared" si="173"/>
        <v>#DIV/0!</v>
      </c>
      <c r="BQ249" s="417" t="e">
        <f t="shared" ref="BQ249:CF249" si="174">BQ242*$E20*365</f>
        <v>#DIV/0!</v>
      </c>
      <c r="BR249" s="417" t="e">
        <f t="shared" si="174"/>
        <v>#DIV/0!</v>
      </c>
      <c r="BS249" s="417" t="e">
        <f t="shared" si="174"/>
        <v>#DIV/0!</v>
      </c>
      <c r="BT249" s="417" t="e">
        <f t="shared" si="174"/>
        <v>#DIV/0!</v>
      </c>
      <c r="BU249" s="417" t="e">
        <f t="shared" si="174"/>
        <v>#DIV/0!</v>
      </c>
      <c r="BV249" s="417" t="e">
        <f t="shared" si="174"/>
        <v>#DIV/0!</v>
      </c>
      <c r="BW249" s="417" t="e">
        <f t="shared" si="174"/>
        <v>#DIV/0!</v>
      </c>
      <c r="BX249" s="417" t="e">
        <f t="shared" si="174"/>
        <v>#DIV/0!</v>
      </c>
      <c r="BY249" s="417" t="e">
        <f t="shared" si="174"/>
        <v>#DIV/0!</v>
      </c>
      <c r="BZ249" s="417" t="e">
        <f t="shared" si="174"/>
        <v>#DIV/0!</v>
      </c>
      <c r="CA249" s="417" t="e">
        <f t="shared" si="174"/>
        <v>#DIV/0!</v>
      </c>
      <c r="CB249" s="417" t="e">
        <f t="shared" si="174"/>
        <v>#DIV/0!</v>
      </c>
      <c r="CC249" s="417" t="e">
        <f t="shared" si="174"/>
        <v>#DIV/0!</v>
      </c>
      <c r="CD249" s="417" t="e">
        <f t="shared" si="174"/>
        <v>#DIV/0!</v>
      </c>
      <c r="CE249" s="417" t="e">
        <f t="shared" si="174"/>
        <v>#DIV/0!</v>
      </c>
      <c r="CF249" s="417" t="e">
        <f t="shared" si="174"/>
        <v>#DIV/0!</v>
      </c>
    </row>
    <row r="250" spans="3:84" x14ac:dyDescent="0.35">
      <c r="D250" s="417" t="s">
        <v>88</v>
      </c>
      <c r="E250" s="417" t="e">
        <f t="shared" ref="E250:AJ250" si="175">E243*$E21*365</f>
        <v>#DIV/0!</v>
      </c>
      <c r="F250" s="417" t="e">
        <f t="shared" si="175"/>
        <v>#DIV/0!</v>
      </c>
      <c r="G250" s="417" t="e">
        <f t="shared" si="175"/>
        <v>#DIV/0!</v>
      </c>
      <c r="H250" s="417" t="e">
        <f t="shared" si="175"/>
        <v>#DIV/0!</v>
      </c>
      <c r="I250" s="417" t="e">
        <f t="shared" si="175"/>
        <v>#DIV/0!</v>
      </c>
      <c r="J250" s="417" t="e">
        <f t="shared" si="175"/>
        <v>#DIV/0!</v>
      </c>
      <c r="K250" s="417" t="e">
        <f t="shared" si="175"/>
        <v>#DIV/0!</v>
      </c>
      <c r="L250" s="417" t="e">
        <f t="shared" si="175"/>
        <v>#DIV/0!</v>
      </c>
      <c r="M250" s="417" t="e">
        <f t="shared" si="175"/>
        <v>#DIV/0!</v>
      </c>
      <c r="N250" s="417" t="e">
        <f t="shared" si="175"/>
        <v>#DIV/0!</v>
      </c>
      <c r="O250" s="417" t="e">
        <f t="shared" si="175"/>
        <v>#DIV/0!</v>
      </c>
      <c r="P250" s="417" t="e">
        <f t="shared" si="175"/>
        <v>#DIV/0!</v>
      </c>
      <c r="Q250" s="417" t="e">
        <f t="shared" si="175"/>
        <v>#DIV/0!</v>
      </c>
      <c r="R250" s="417" t="e">
        <f t="shared" si="175"/>
        <v>#DIV/0!</v>
      </c>
      <c r="S250" s="417" t="e">
        <f t="shared" si="175"/>
        <v>#DIV/0!</v>
      </c>
      <c r="T250" s="417" t="e">
        <f t="shared" si="175"/>
        <v>#DIV/0!</v>
      </c>
      <c r="U250" s="417" t="e">
        <f t="shared" si="175"/>
        <v>#DIV/0!</v>
      </c>
      <c r="V250" s="417" t="e">
        <f t="shared" si="175"/>
        <v>#DIV/0!</v>
      </c>
      <c r="W250" s="417" t="e">
        <f t="shared" si="175"/>
        <v>#DIV/0!</v>
      </c>
      <c r="X250" s="417" t="e">
        <f t="shared" si="175"/>
        <v>#DIV/0!</v>
      </c>
      <c r="Y250" s="417" t="e">
        <f t="shared" si="175"/>
        <v>#DIV/0!</v>
      </c>
      <c r="Z250" s="417" t="e">
        <f t="shared" si="175"/>
        <v>#DIV/0!</v>
      </c>
      <c r="AA250" s="417" t="e">
        <f t="shared" si="175"/>
        <v>#DIV/0!</v>
      </c>
      <c r="AB250" s="417" t="e">
        <f t="shared" si="175"/>
        <v>#DIV/0!</v>
      </c>
      <c r="AC250" s="417" t="e">
        <f t="shared" si="175"/>
        <v>#DIV/0!</v>
      </c>
      <c r="AD250" s="417" t="e">
        <f t="shared" si="175"/>
        <v>#DIV/0!</v>
      </c>
      <c r="AE250" s="417" t="e">
        <f t="shared" si="175"/>
        <v>#DIV/0!</v>
      </c>
      <c r="AF250" s="417" t="e">
        <f t="shared" si="175"/>
        <v>#DIV/0!</v>
      </c>
      <c r="AG250" s="417" t="e">
        <f t="shared" si="175"/>
        <v>#DIV/0!</v>
      </c>
      <c r="AH250" s="417" t="e">
        <f t="shared" si="175"/>
        <v>#DIV/0!</v>
      </c>
      <c r="AI250" s="417" t="e">
        <f t="shared" si="175"/>
        <v>#DIV/0!</v>
      </c>
      <c r="AJ250" s="417" t="e">
        <f t="shared" si="175"/>
        <v>#DIV/0!</v>
      </c>
      <c r="AK250" s="417" t="e">
        <f t="shared" ref="AK250:BP250" si="176">AK243*$E21*365</f>
        <v>#DIV/0!</v>
      </c>
      <c r="AL250" s="417" t="e">
        <f t="shared" si="176"/>
        <v>#DIV/0!</v>
      </c>
      <c r="AM250" s="417" t="e">
        <f t="shared" si="176"/>
        <v>#DIV/0!</v>
      </c>
      <c r="AN250" s="417" t="e">
        <f t="shared" si="176"/>
        <v>#DIV/0!</v>
      </c>
      <c r="AO250" s="417" t="e">
        <f t="shared" si="176"/>
        <v>#DIV/0!</v>
      </c>
      <c r="AP250" s="417" t="e">
        <f t="shared" si="176"/>
        <v>#DIV/0!</v>
      </c>
      <c r="AQ250" s="417" t="e">
        <f t="shared" si="176"/>
        <v>#DIV/0!</v>
      </c>
      <c r="AR250" s="417" t="e">
        <f t="shared" si="176"/>
        <v>#DIV/0!</v>
      </c>
      <c r="AS250" s="417" t="e">
        <f t="shared" si="176"/>
        <v>#DIV/0!</v>
      </c>
      <c r="AT250" s="417" t="e">
        <f t="shared" si="176"/>
        <v>#DIV/0!</v>
      </c>
      <c r="AU250" s="417" t="e">
        <f t="shared" si="176"/>
        <v>#DIV/0!</v>
      </c>
      <c r="AV250" s="417" t="e">
        <f t="shared" si="176"/>
        <v>#DIV/0!</v>
      </c>
      <c r="AW250" s="417" t="e">
        <f t="shared" si="176"/>
        <v>#DIV/0!</v>
      </c>
      <c r="AX250" s="417" t="e">
        <f t="shared" si="176"/>
        <v>#DIV/0!</v>
      </c>
      <c r="AY250" s="417" t="e">
        <f t="shared" si="176"/>
        <v>#DIV/0!</v>
      </c>
      <c r="AZ250" s="417" t="e">
        <f t="shared" si="176"/>
        <v>#DIV/0!</v>
      </c>
      <c r="BA250" s="417" t="e">
        <f t="shared" si="176"/>
        <v>#DIV/0!</v>
      </c>
      <c r="BB250" s="417" t="e">
        <f t="shared" si="176"/>
        <v>#DIV/0!</v>
      </c>
      <c r="BC250" s="417" t="e">
        <f t="shared" si="176"/>
        <v>#DIV/0!</v>
      </c>
      <c r="BD250" s="417" t="e">
        <f t="shared" si="176"/>
        <v>#DIV/0!</v>
      </c>
      <c r="BE250" s="417" t="e">
        <f t="shared" si="176"/>
        <v>#DIV/0!</v>
      </c>
      <c r="BF250" s="417" t="e">
        <f t="shared" si="176"/>
        <v>#DIV/0!</v>
      </c>
      <c r="BG250" s="417" t="e">
        <f t="shared" si="176"/>
        <v>#DIV/0!</v>
      </c>
      <c r="BH250" s="417" t="e">
        <f t="shared" si="176"/>
        <v>#DIV/0!</v>
      </c>
      <c r="BI250" s="417" t="e">
        <f t="shared" si="176"/>
        <v>#DIV/0!</v>
      </c>
      <c r="BJ250" s="417" t="e">
        <f t="shared" si="176"/>
        <v>#DIV/0!</v>
      </c>
      <c r="BK250" s="417" t="e">
        <f t="shared" si="176"/>
        <v>#DIV/0!</v>
      </c>
      <c r="BL250" s="417" t="e">
        <f t="shared" si="176"/>
        <v>#DIV/0!</v>
      </c>
      <c r="BM250" s="417" t="e">
        <f t="shared" si="176"/>
        <v>#DIV/0!</v>
      </c>
      <c r="BN250" s="417" t="e">
        <f t="shared" si="176"/>
        <v>#DIV/0!</v>
      </c>
      <c r="BO250" s="417" t="e">
        <f t="shared" si="176"/>
        <v>#DIV/0!</v>
      </c>
      <c r="BP250" s="417" t="e">
        <f t="shared" si="176"/>
        <v>#DIV/0!</v>
      </c>
      <c r="BQ250" s="417" t="e">
        <f t="shared" ref="BQ250:CF250" si="177">BQ243*$E21*365</f>
        <v>#DIV/0!</v>
      </c>
      <c r="BR250" s="417" t="e">
        <f t="shared" si="177"/>
        <v>#DIV/0!</v>
      </c>
      <c r="BS250" s="417" t="e">
        <f t="shared" si="177"/>
        <v>#DIV/0!</v>
      </c>
      <c r="BT250" s="417" t="e">
        <f t="shared" si="177"/>
        <v>#DIV/0!</v>
      </c>
      <c r="BU250" s="417" t="e">
        <f t="shared" si="177"/>
        <v>#DIV/0!</v>
      </c>
      <c r="BV250" s="417" t="e">
        <f t="shared" si="177"/>
        <v>#DIV/0!</v>
      </c>
      <c r="BW250" s="417" t="e">
        <f t="shared" si="177"/>
        <v>#DIV/0!</v>
      </c>
      <c r="BX250" s="417" t="e">
        <f t="shared" si="177"/>
        <v>#DIV/0!</v>
      </c>
      <c r="BY250" s="417" t="e">
        <f t="shared" si="177"/>
        <v>#DIV/0!</v>
      </c>
      <c r="BZ250" s="417" t="e">
        <f t="shared" si="177"/>
        <v>#DIV/0!</v>
      </c>
      <c r="CA250" s="417" t="e">
        <f t="shared" si="177"/>
        <v>#DIV/0!</v>
      </c>
      <c r="CB250" s="417" t="e">
        <f t="shared" si="177"/>
        <v>#DIV/0!</v>
      </c>
      <c r="CC250" s="417" t="e">
        <f t="shared" si="177"/>
        <v>#DIV/0!</v>
      </c>
      <c r="CD250" s="417" t="e">
        <f t="shared" si="177"/>
        <v>#DIV/0!</v>
      </c>
      <c r="CE250" s="417" t="e">
        <f t="shared" si="177"/>
        <v>#DIV/0!</v>
      </c>
      <c r="CF250" s="417" t="e">
        <f t="shared" si="177"/>
        <v>#DIV/0!</v>
      </c>
    </row>
    <row r="251" spans="3:84" x14ac:dyDescent="0.35">
      <c r="D251" s="417" t="s">
        <v>90</v>
      </c>
      <c r="E251" s="417" t="e">
        <f t="shared" ref="E251:AJ251" si="178">E244*$E22*365</f>
        <v>#DIV/0!</v>
      </c>
      <c r="F251" s="417" t="e">
        <f t="shared" si="178"/>
        <v>#DIV/0!</v>
      </c>
      <c r="G251" s="417" t="e">
        <f t="shared" si="178"/>
        <v>#DIV/0!</v>
      </c>
      <c r="H251" s="417" t="e">
        <f t="shared" si="178"/>
        <v>#DIV/0!</v>
      </c>
      <c r="I251" s="417" t="e">
        <f t="shared" si="178"/>
        <v>#DIV/0!</v>
      </c>
      <c r="J251" s="417" t="e">
        <f t="shared" si="178"/>
        <v>#DIV/0!</v>
      </c>
      <c r="K251" s="417" t="e">
        <f t="shared" si="178"/>
        <v>#DIV/0!</v>
      </c>
      <c r="L251" s="417" t="e">
        <f t="shared" si="178"/>
        <v>#DIV/0!</v>
      </c>
      <c r="M251" s="417" t="e">
        <f t="shared" si="178"/>
        <v>#DIV/0!</v>
      </c>
      <c r="N251" s="417" t="e">
        <f t="shared" si="178"/>
        <v>#DIV/0!</v>
      </c>
      <c r="O251" s="417" t="e">
        <f t="shared" si="178"/>
        <v>#DIV/0!</v>
      </c>
      <c r="P251" s="417" t="e">
        <f t="shared" si="178"/>
        <v>#DIV/0!</v>
      </c>
      <c r="Q251" s="417" t="e">
        <f t="shared" si="178"/>
        <v>#DIV/0!</v>
      </c>
      <c r="R251" s="417" t="e">
        <f t="shared" si="178"/>
        <v>#DIV/0!</v>
      </c>
      <c r="S251" s="417" t="e">
        <f t="shared" si="178"/>
        <v>#DIV/0!</v>
      </c>
      <c r="T251" s="417" t="e">
        <f t="shared" si="178"/>
        <v>#DIV/0!</v>
      </c>
      <c r="U251" s="417" t="e">
        <f t="shared" si="178"/>
        <v>#DIV/0!</v>
      </c>
      <c r="V251" s="417" t="e">
        <f t="shared" si="178"/>
        <v>#DIV/0!</v>
      </c>
      <c r="W251" s="417" t="e">
        <f t="shared" si="178"/>
        <v>#DIV/0!</v>
      </c>
      <c r="X251" s="417" t="e">
        <f t="shared" si="178"/>
        <v>#DIV/0!</v>
      </c>
      <c r="Y251" s="417" t="e">
        <f t="shared" si="178"/>
        <v>#DIV/0!</v>
      </c>
      <c r="Z251" s="417" t="e">
        <f t="shared" si="178"/>
        <v>#DIV/0!</v>
      </c>
      <c r="AA251" s="417" t="e">
        <f t="shared" si="178"/>
        <v>#DIV/0!</v>
      </c>
      <c r="AB251" s="417" t="e">
        <f t="shared" si="178"/>
        <v>#DIV/0!</v>
      </c>
      <c r="AC251" s="417" t="e">
        <f t="shared" si="178"/>
        <v>#DIV/0!</v>
      </c>
      <c r="AD251" s="417" t="e">
        <f t="shared" si="178"/>
        <v>#DIV/0!</v>
      </c>
      <c r="AE251" s="417" t="e">
        <f t="shared" si="178"/>
        <v>#DIV/0!</v>
      </c>
      <c r="AF251" s="417" t="e">
        <f t="shared" si="178"/>
        <v>#DIV/0!</v>
      </c>
      <c r="AG251" s="417" t="e">
        <f t="shared" si="178"/>
        <v>#DIV/0!</v>
      </c>
      <c r="AH251" s="417" t="e">
        <f t="shared" si="178"/>
        <v>#DIV/0!</v>
      </c>
      <c r="AI251" s="417" t="e">
        <f t="shared" si="178"/>
        <v>#DIV/0!</v>
      </c>
      <c r="AJ251" s="417" t="e">
        <f t="shared" si="178"/>
        <v>#DIV/0!</v>
      </c>
      <c r="AK251" s="417" t="e">
        <f t="shared" ref="AK251:BP251" si="179">AK244*$E22*365</f>
        <v>#DIV/0!</v>
      </c>
      <c r="AL251" s="417" t="e">
        <f t="shared" si="179"/>
        <v>#DIV/0!</v>
      </c>
      <c r="AM251" s="417" t="e">
        <f t="shared" si="179"/>
        <v>#DIV/0!</v>
      </c>
      <c r="AN251" s="417" t="e">
        <f t="shared" si="179"/>
        <v>#DIV/0!</v>
      </c>
      <c r="AO251" s="417" t="e">
        <f t="shared" si="179"/>
        <v>#DIV/0!</v>
      </c>
      <c r="AP251" s="417" t="e">
        <f t="shared" si="179"/>
        <v>#DIV/0!</v>
      </c>
      <c r="AQ251" s="417" t="e">
        <f t="shared" si="179"/>
        <v>#DIV/0!</v>
      </c>
      <c r="AR251" s="417" t="e">
        <f t="shared" si="179"/>
        <v>#DIV/0!</v>
      </c>
      <c r="AS251" s="417" t="e">
        <f t="shared" si="179"/>
        <v>#DIV/0!</v>
      </c>
      <c r="AT251" s="417" t="e">
        <f t="shared" si="179"/>
        <v>#DIV/0!</v>
      </c>
      <c r="AU251" s="417" t="e">
        <f t="shared" si="179"/>
        <v>#DIV/0!</v>
      </c>
      <c r="AV251" s="417" t="e">
        <f t="shared" si="179"/>
        <v>#DIV/0!</v>
      </c>
      <c r="AW251" s="417" t="e">
        <f t="shared" si="179"/>
        <v>#DIV/0!</v>
      </c>
      <c r="AX251" s="417" t="e">
        <f t="shared" si="179"/>
        <v>#DIV/0!</v>
      </c>
      <c r="AY251" s="417" t="e">
        <f t="shared" si="179"/>
        <v>#DIV/0!</v>
      </c>
      <c r="AZ251" s="417" t="e">
        <f t="shared" si="179"/>
        <v>#DIV/0!</v>
      </c>
      <c r="BA251" s="417" t="e">
        <f t="shared" si="179"/>
        <v>#DIV/0!</v>
      </c>
      <c r="BB251" s="417" t="e">
        <f t="shared" si="179"/>
        <v>#DIV/0!</v>
      </c>
      <c r="BC251" s="417" t="e">
        <f t="shared" si="179"/>
        <v>#DIV/0!</v>
      </c>
      <c r="BD251" s="417" t="e">
        <f t="shared" si="179"/>
        <v>#DIV/0!</v>
      </c>
      <c r="BE251" s="417" t="e">
        <f t="shared" si="179"/>
        <v>#DIV/0!</v>
      </c>
      <c r="BF251" s="417" t="e">
        <f t="shared" si="179"/>
        <v>#DIV/0!</v>
      </c>
      <c r="BG251" s="417" t="e">
        <f t="shared" si="179"/>
        <v>#DIV/0!</v>
      </c>
      <c r="BH251" s="417" t="e">
        <f t="shared" si="179"/>
        <v>#DIV/0!</v>
      </c>
      <c r="BI251" s="417" t="e">
        <f t="shared" si="179"/>
        <v>#DIV/0!</v>
      </c>
      <c r="BJ251" s="417" t="e">
        <f t="shared" si="179"/>
        <v>#DIV/0!</v>
      </c>
      <c r="BK251" s="417" t="e">
        <f t="shared" si="179"/>
        <v>#DIV/0!</v>
      </c>
      <c r="BL251" s="417" t="e">
        <f t="shared" si="179"/>
        <v>#DIV/0!</v>
      </c>
      <c r="BM251" s="417" t="e">
        <f t="shared" si="179"/>
        <v>#DIV/0!</v>
      </c>
      <c r="BN251" s="417" t="e">
        <f t="shared" si="179"/>
        <v>#DIV/0!</v>
      </c>
      <c r="BO251" s="417" t="e">
        <f t="shared" si="179"/>
        <v>#DIV/0!</v>
      </c>
      <c r="BP251" s="417" t="e">
        <f t="shared" si="179"/>
        <v>#DIV/0!</v>
      </c>
      <c r="BQ251" s="417" t="e">
        <f t="shared" ref="BQ251:CF251" si="180">BQ244*$E22*365</f>
        <v>#DIV/0!</v>
      </c>
      <c r="BR251" s="417" t="e">
        <f t="shared" si="180"/>
        <v>#DIV/0!</v>
      </c>
      <c r="BS251" s="417" t="e">
        <f t="shared" si="180"/>
        <v>#DIV/0!</v>
      </c>
      <c r="BT251" s="417" t="e">
        <f t="shared" si="180"/>
        <v>#DIV/0!</v>
      </c>
      <c r="BU251" s="417" t="e">
        <f t="shared" si="180"/>
        <v>#DIV/0!</v>
      </c>
      <c r="BV251" s="417" t="e">
        <f t="shared" si="180"/>
        <v>#DIV/0!</v>
      </c>
      <c r="BW251" s="417" t="e">
        <f t="shared" si="180"/>
        <v>#DIV/0!</v>
      </c>
      <c r="BX251" s="417" t="e">
        <f t="shared" si="180"/>
        <v>#DIV/0!</v>
      </c>
      <c r="BY251" s="417" t="e">
        <f t="shared" si="180"/>
        <v>#DIV/0!</v>
      </c>
      <c r="BZ251" s="417" t="e">
        <f t="shared" si="180"/>
        <v>#DIV/0!</v>
      </c>
      <c r="CA251" s="417" t="e">
        <f t="shared" si="180"/>
        <v>#DIV/0!</v>
      </c>
      <c r="CB251" s="417" t="e">
        <f t="shared" si="180"/>
        <v>#DIV/0!</v>
      </c>
      <c r="CC251" s="417" t="e">
        <f t="shared" si="180"/>
        <v>#DIV/0!</v>
      </c>
      <c r="CD251" s="417" t="e">
        <f t="shared" si="180"/>
        <v>#DIV/0!</v>
      </c>
      <c r="CE251" s="417" t="e">
        <f t="shared" si="180"/>
        <v>#DIV/0!</v>
      </c>
      <c r="CF251" s="417" t="e">
        <f t="shared" si="180"/>
        <v>#DIV/0!</v>
      </c>
    </row>
  </sheetData>
  <dataValidations count="2">
    <dataValidation showInputMessage="1" showErrorMessage="1" sqref="D13:D27 E18" xr:uid="{00000000-0002-0000-0800-000000000000}"/>
    <dataValidation type="list" showInputMessage="1" showErrorMessage="1" sqref="E13" xr:uid="{00000000-0002-0000-0800-000001000000}">
      <formula1>$Q$5:$Q$74</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lc_EmailTo xmlns="15ff3d39-6e7b-4d70-9b7c-8d9fe85d0f29" xsi:nil="true"/>
    <TaxCatchAll xmlns="15ff3d39-6e7b-4d70-9b7c-8d9fe85d0f29"/>
    <dlc_EmailSubject xmlns="15ff3d39-6e7b-4d70-9b7c-8d9fe85d0f29" xsi:nil="true"/>
    <dlc_EmailCC xmlns="15ff3d39-6e7b-4d70-9b7c-8d9fe85d0f29" xsi:nil="true"/>
    <Historical_x0020_Importance xmlns="15ff3d39-6e7b-4d70-9b7c-8d9fe85d0f29">false</Historical_x0020_Importance>
    <dlc_EmailBCC xmlns="15ff3d39-6e7b-4d70-9b7c-8d9fe85d0f29" xsi:nil="true"/>
    <dlc_EmailFrom xmlns="15ff3d39-6e7b-4d70-9b7c-8d9fe85d0f29" xsi:nil="true"/>
    <Security_x0020_Classification xmlns="15ff3d39-6e7b-4d70-9b7c-8d9fe85d0f29">Official</Security_x0020_Classification>
    <dlc_EmailReceivedUTC xmlns="15ff3d39-6e7b-4d70-9b7c-8d9fe85d0f29" xsi:nil="true"/>
    <dlc_EmailSentUTC xmlns="15ff3d39-6e7b-4d70-9b7c-8d9fe85d0f29" xsi:nil="true"/>
    <n6994576f3fb4f8cb143bf0d04712c06 xmlns="4fea251c-3bdd-4d50-962b-ffa2ae250ba0">
      <Terms xmlns="http://schemas.microsoft.com/office/infopath/2007/PartnerControls"/>
    </n6994576f3fb4f8cb143bf0d04712c06>
    <kdde35be0dc44b8ca0bdb9003c7840da xmlns="4fea251c-3bdd-4d50-962b-ffa2ae250ba0">
      <Terms xmlns="http://schemas.microsoft.com/office/infopath/2007/PartnerControls"/>
    </kdde35be0dc44b8ca0bdb9003c7840d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C7827F409E14498EBDEDAED5E72E68" ma:contentTypeVersion="6" ma:contentTypeDescription="Create a new document." ma:contentTypeScope="" ma:versionID="c651762db6ff375582a97f3b8cc1243c">
  <xsd:schema xmlns:xsd="http://www.w3.org/2001/XMLSchema" xmlns:xs="http://www.w3.org/2001/XMLSchema" xmlns:p="http://schemas.microsoft.com/office/2006/metadata/properties" xmlns:ns2="4fea251c-3bdd-4d50-962b-ffa2ae250ba0" xmlns:ns3="15ff3d39-6e7b-4d70-9b7c-8d9fe85d0f29" xmlns:ns4="790e474b-b588-4f46-bf20-6e61e91a4616" targetNamespace="http://schemas.microsoft.com/office/2006/metadata/properties" ma:root="true" ma:fieldsID="ff9e04c8d838f20505bf106cd27750f6" ns2:_="" ns3:_="" ns4:_="">
    <xsd:import namespace="4fea251c-3bdd-4d50-962b-ffa2ae250ba0"/>
    <xsd:import namespace="15ff3d39-6e7b-4d70-9b7c-8d9fe85d0f29"/>
    <xsd:import namespace="790e474b-b588-4f46-bf20-6e61e91a4616"/>
    <xsd:element name="properties">
      <xsd:complexType>
        <xsd:sequence>
          <xsd:element name="documentManagement">
            <xsd:complexType>
              <xsd:all>
                <xsd:element ref="ns2:n6994576f3fb4f8cb143bf0d04712c06" minOccurs="0"/>
                <xsd:element ref="ns3:TaxCatchAll" minOccurs="0"/>
                <xsd:element ref="ns3:TaxCatchAllLabel" minOccurs="0"/>
                <xsd:element ref="ns2:kdde35be0dc44b8ca0bdb9003c7840da" minOccurs="0"/>
                <xsd:element ref="ns3:Historical_x0020_Importance" minOccurs="0"/>
                <xsd:element ref="ns3:Security_x0020_Classification" minOccurs="0"/>
                <xsd:element ref="ns3:dlc_EmailBCC" minOccurs="0"/>
                <xsd:element ref="ns3:dlc_EmailCC" minOccurs="0"/>
                <xsd:element ref="ns3:dlc_EmailReceivedUTC" minOccurs="0"/>
                <xsd:element ref="ns3:dlc_EmailSentUTC" minOccurs="0"/>
                <xsd:element ref="ns3:dlc_EmailFrom" minOccurs="0"/>
                <xsd:element ref="ns3:dlc_EmailSubject" minOccurs="0"/>
                <xsd:element ref="ns3:dlc_EmailTo" minOccurs="0"/>
                <xsd:element ref="ns4:MediaServiceMetadata" minOccurs="0"/>
                <xsd:element ref="ns4:MediaServiceFastMetadata" minOccurs="0"/>
                <xsd:element ref="ns2:SharedWithUsers" minOccurs="0"/>
                <xsd:element ref="ns2:SharedWithDetail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ea251c-3bdd-4d50-962b-ffa2ae250ba0" elementFormDefault="qualified">
    <xsd:import namespace="http://schemas.microsoft.com/office/2006/documentManagement/types"/>
    <xsd:import namespace="http://schemas.microsoft.com/office/infopath/2007/PartnerControls"/>
    <xsd:element name="n6994576f3fb4f8cb143bf0d04712c06" ma:index="8" nillable="true" ma:taxonomy="true" ma:internalName="n6994576f3fb4f8cb143bf0d04712c06" ma:taxonomyFieldName="CustomTag" ma:displayName="Custom Tag" ma:default="" ma:fieldId="{76994576-f3fb-4f8c-b143-bf0d04712c06}" ma:sspId="5de26ec3-896b-4bef-bed1-ad194f885b2b" ma:termSetId="231a69fa-b345-4b69-92be-60866e7d33d7" ma:anchorId="00000000-0000-0000-0000-000000000000" ma:open="true" ma:isKeyword="false">
      <xsd:complexType>
        <xsd:sequence>
          <xsd:element ref="pc:Terms" minOccurs="0" maxOccurs="1"/>
        </xsd:sequence>
      </xsd:complexType>
    </xsd:element>
    <xsd:element name="kdde35be0dc44b8ca0bdb9003c7840da" ma:index="12" nillable="true" ma:taxonomy="true" ma:internalName="kdde35be0dc44b8ca0bdb9003c7840da" ma:taxonomyFieldName="FinancialYear" ma:displayName="Financial Year" ma:fieldId="{4dde35be-0dc4-4b8c-a0bd-b9003c7840da}"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b5f8ec0-da9e-4987-a322-6b773151ad44}" ma:internalName="TaxCatchAll" ma:showField="CatchAllData" ma:web="4fea251c-3bdd-4d50-962b-ffa2ae250ba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b5f8ec0-da9e-4987-a322-6b773151ad44}" ma:internalName="TaxCatchAllLabel" ma:readOnly="true" ma:showField="CatchAllDataLabel" ma:web="4fea251c-3bdd-4d50-962b-ffa2ae250ba0">
      <xsd:complexType>
        <xsd:complexContent>
          <xsd:extension base="dms:MultiChoiceLookup">
            <xsd:sequence>
              <xsd:element name="Value" type="dms:Lookup" maxOccurs="unbounded" minOccurs="0" nillable="true"/>
            </xsd:sequence>
          </xsd:extension>
        </xsd:complexContent>
      </xsd:complexType>
    </xsd:element>
    <xsd:element name="Historical_x0020_Importance" ma:index="14" nillable="true" ma:displayName="Historical Importance" ma:default="0" ma:internalName="Historical_x0020_Importance">
      <xsd:simpleType>
        <xsd:restriction base="dms:Boolean"/>
      </xsd:simple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16" nillable="true" ma:displayName="BCC" ma:description="" ma:internalName="dlc_EmailBCC">
      <xsd:simpleType>
        <xsd:restriction base="dms:Note">
          <xsd:maxLength value="1024"/>
        </xsd:restriction>
      </xsd:simpleType>
    </xsd:element>
    <xsd:element name="dlc_EmailCC" ma:index="17" nillable="true" ma:displayName="CC" ma:description="" ma:internalName="dlc_EmailCC">
      <xsd:simpleType>
        <xsd:restriction base="dms:Note">
          <xsd:maxLength value="1024"/>
        </xsd:restriction>
      </xsd:simpleType>
    </xsd:element>
    <xsd:element name="dlc_EmailReceivedUTC" ma:index="18" nillable="true" ma:displayName="Date Received" ma:description="" ma:internalName="dlc_EmailReceivedUTC">
      <xsd:simpleType>
        <xsd:restriction base="dms:DateTime"/>
      </xsd:simpleType>
    </xsd:element>
    <xsd:element name="dlc_EmailSentUTC" ma:index="19" nillable="true" ma:displayName="Date Sent" ma:description="" ma:internalName="dlc_EmailSentUTC">
      <xsd:simpleType>
        <xsd:restriction base="dms:DateTime"/>
      </xsd:simpleType>
    </xsd:element>
    <xsd:element name="dlc_EmailFrom" ma:index="20" nillable="true" ma:displayName="From" ma:description="" ma:internalName="dlc_EmailFrom">
      <xsd:simpleType>
        <xsd:restriction base="dms:Text">
          <xsd:maxLength value="255"/>
        </xsd:restriction>
      </xsd:simpleType>
    </xsd:element>
    <xsd:element name="dlc_EmailSubject" ma:index="21" nillable="true" ma:displayName="Email Subject" ma:description="" ma:internalName="dlc_EmailSubject">
      <xsd:simpleType>
        <xsd:restriction base="dms:Note"/>
      </xsd:simpleType>
    </xsd:element>
    <xsd:element name="dlc_EmailTo" ma:index="2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90e474b-b588-4f46-bf20-6e61e91a4616"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843E2A0-AC8E-42CF-AEE7-BEAC1E4415EE}">
  <ds:schemaRefs>
    <ds:schemaRef ds:uri="15ff3d39-6e7b-4d70-9b7c-8d9fe85d0f2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fea251c-3bdd-4d50-962b-ffa2ae250ba0"/>
    <ds:schemaRef ds:uri="http://purl.org/dc/elements/1.1/"/>
    <ds:schemaRef ds:uri="http://schemas.microsoft.com/office/2006/metadata/properties"/>
    <ds:schemaRef ds:uri="790e474b-b588-4f46-bf20-6e61e91a4616"/>
    <ds:schemaRef ds:uri="http://www.w3.org/XML/1998/namespace"/>
    <ds:schemaRef ds:uri="http://purl.org/dc/dcmitype/"/>
  </ds:schemaRefs>
</ds:datastoreItem>
</file>

<file path=customXml/itemProps2.xml><?xml version="1.0" encoding="utf-8"?>
<ds:datastoreItem xmlns:ds="http://schemas.openxmlformats.org/officeDocument/2006/customXml" ds:itemID="{0202B376-55DC-4E6E-8488-AFED1E55C0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ea251c-3bdd-4d50-962b-ffa2ae250ba0"/>
    <ds:schemaRef ds:uri="15ff3d39-6e7b-4d70-9b7c-8d9fe85d0f29"/>
    <ds:schemaRef ds:uri="790e474b-b588-4f46-bf20-6e61e91a46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022F260-ED05-49B0-8426-156499C853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29</vt:i4>
      </vt:variant>
    </vt:vector>
  </HeadingPairs>
  <TitlesOfParts>
    <vt:vector size="63" baseType="lpstr">
      <vt:lpstr>Version Control</vt:lpstr>
      <vt:lpstr>Workbook Guide</vt:lpstr>
      <vt:lpstr>Proforma</vt:lpstr>
      <vt:lpstr>LA Scheme Outputs</vt:lpstr>
      <vt:lpstr>Scheme Info</vt:lpstr>
      <vt:lpstr>Proforma Scrutiny</vt:lpstr>
      <vt:lpstr>VfM Scrutiny</vt:lpstr>
      <vt:lpstr>HDM-4 Output</vt:lpstr>
      <vt:lpstr>Carriageways</vt:lpstr>
      <vt:lpstr>Cycleways</vt:lpstr>
      <vt:lpstr>Diversion</vt:lpstr>
      <vt:lpstr>Bridges</vt:lpstr>
      <vt:lpstr>Drainage</vt:lpstr>
      <vt:lpstr>PVB calculations</vt:lpstr>
      <vt:lpstr>PVC Calculations</vt:lpstr>
      <vt:lpstr>Look Up Values</vt:lpstr>
      <vt:lpstr>Annual Parameters</vt:lpstr>
      <vt:lpstr>National Traffic Model</vt:lpstr>
      <vt:lpstr>Table A1.1.1</vt:lpstr>
      <vt:lpstr>Table A.1.3.4</vt:lpstr>
      <vt:lpstr>Table A1.3.6</vt:lpstr>
      <vt:lpstr>Table A1.3.7</vt:lpstr>
      <vt:lpstr>Table A1.3.9</vt:lpstr>
      <vt:lpstr>Table A1.3.11</vt:lpstr>
      <vt:lpstr>Table A1.3.12</vt:lpstr>
      <vt:lpstr>Table A1.3.13</vt:lpstr>
      <vt:lpstr>Table A.3.14</vt:lpstr>
      <vt:lpstr>Table 1.3.15</vt:lpstr>
      <vt:lpstr>Table A3.3</vt:lpstr>
      <vt:lpstr>Table A.3.4</vt:lpstr>
      <vt:lpstr>Table 4.1.6</vt:lpstr>
      <vt:lpstr>Table A5.4.2</vt:lpstr>
      <vt:lpstr>HGV classes</vt:lpstr>
      <vt:lpstr>Latest MECs - all vehicle types</vt:lpstr>
      <vt:lpstr>AverageSpeed</vt:lpstr>
      <vt:lpstr>Carbon</vt:lpstr>
      <vt:lpstr>Carbon_price</vt:lpstr>
      <vt:lpstr>CarSpeed</vt:lpstr>
      <vt:lpstr>Discount</vt:lpstr>
      <vt:lpstr>Fuel_proportion</vt:lpstr>
      <vt:lpstr>GDP_deflator</vt:lpstr>
      <vt:lpstr>GG_fuel</vt:lpstr>
      <vt:lpstr>HGVSpeed</vt:lpstr>
      <vt:lpstr>LGVSpeed</vt:lpstr>
      <vt:lpstr>NTM_car</vt:lpstr>
      <vt:lpstr>NTM_HGV</vt:lpstr>
      <vt:lpstr>NTM_LGV</vt:lpstr>
      <vt:lpstr>NTM_PSV</vt:lpstr>
      <vt:lpstr>PSVSpeed</vt:lpstr>
      <vt:lpstr>PVB_Source</vt:lpstr>
      <vt:lpstr>RAG</vt:lpstr>
      <vt:lpstr>RAGG</vt:lpstr>
      <vt:lpstr>RAGGG</vt:lpstr>
      <vt:lpstr>Scheme_Length</vt:lpstr>
      <vt:lpstr>Scheme_Name</vt:lpstr>
      <vt:lpstr>Scheme_Promoter</vt:lpstr>
      <vt:lpstr>Traffic_model</vt:lpstr>
      <vt:lpstr>VFM</vt:lpstr>
      <vt:lpstr>voc_nonfuel</vt:lpstr>
      <vt:lpstr>voc_nonwork</vt:lpstr>
      <vt:lpstr>voc_work</vt:lpstr>
      <vt:lpstr>VOT</vt:lpstr>
      <vt:lpstr>Yes_no</vt:lpstr>
    </vt:vector>
  </TitlesOfParts>
  <Manager/>
  <Company>DfT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Hannah Tyndall</dc:creator>
  <cp:keywords/>
  <dc:description/>
  <cp:lastModifiedBy>Mark</cp:lastModifiedBy>
  <cp:revision/>
  <dcterms:created xsi:type="dcterms:W3CDTF">2017-12-05T15:53:32Z</dcterms:created>
  <dcterms:modified xsi:type="dcterms:W3CDTF">2021-04-29T16:28:14Z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0x0101008CC7827F409E14498EBDEDAED5E72E68</vt:lpwstr>
  </property>
  <property fmtid="{D5CDD505-2E9C-101B-9397-08002B2CF9AE}" pid="3" name="CustomTag">
    <vt:lpwstr/>
  </property>
  <property fmtid="{D5CDD505-2E9C-101B-9397-08002B2CF9AE}" pid="4" name="FinancialYear">
    <vt:lpwstr/>
  </property>
</Properties>
</file>